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MT\webappdata\"/>
    </mc:Choice>
  </mc:AlternateContent>
  <xr:revisionPtr revIDLastSave="0" documentId="8_{979864FD-C92B-48F5-A8BA-EF664F0CE744}" xr6:coauthVersionLast="47" xr6:coauthVersionMax="47" xr10:uidLastSave="{00000000-0000-0000-0000-000000000000}"/>
  <bookViews>
    <workbookView xWindow="360" yWindow="360" windowWidth="13760" windowHeight="1008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J25" i="19"/>
  <c r="G20" i="19"/>
  <c r="G13" i="19"/>
  <c r="G10" i="19"/>
  <c r="AF37" i="28"/>
  <c r="AA33" i="28"/>
  <c r="C32" i="28"/>
  <c r="H30" i="28"/>
  <c r="K28" i="28"/>
  <c r="X26" i="28"/>
  <c r="AB24" i="28"/>
  <c r="AF22" i="28"/>
  <c r="L21" i="28"/>
  <c r="S19" i="28"/>
  <c r="T17" i="28"/>
  <c r="K16" i="28"/>
  <c r="G15" i="28"/>
  <c r="G14" i="28"/>
  <c r="Q13" i="28"/>
  <c r="AA12" i="28"/>
  <c r="D12" i="28"/>
  <c r="Q11" i="28"/>
  <c r="AA10" i="28"/>
  <c r="D10" i="28"/>
  <c r="Q9" i="28"/>
  <c r="AA8" i="28"/>
  <c r="D8" i="28"/>
  <c r="Q7" i="28"/>
  <c r="AA6" i="28"/>
  <c r="D6" i="28"/>
  <c r="Q5" i="28"/>
  <c r="AA4" i="28"/>
  <c r="D4" i="28"/>
  <c r="A1" i="28"/>
  <c r="H56" i="28" s="1"/>
  <c r="G39" i="26"/>
  <c r="J39" i="26" s="1"/>
  <c r="K39" i="26" s="1"/>
  <c r="G36" i="26"/>
  <c r="O36" i="26" s="1"/>
  <c r="P36" i="26" s="1"/>
  <c r="G34" i="26"/>
  <c r="J34" i="26" s="1"/>
  <c r="K34" i="26" s="1"/>
  <c r="G25" i="26"/>
  <c r="O25" i="26" s="1"/>
  <c r="P25" i="26" s="1"/>
  <c r="G24" i="26"/>
  <c r="J24" i="26" s="1"/>
  <c r="K24" i="26" s="1"/>
  <c r="G22" i="26"/>
  <c r="J22" i="26" s="1"/>
  <c r="K22" i="26" s="1"/>
  <c r="G10" i="26"/>
  <c r="O10" i="26" s="1"/>
  <c r="P10" i="26" s="1"/>
  <c r="G8" i="26"/>
  <c r="O8" i="26" s="1"/>
  <c r="P8" i="26" s="1"/>
  <c r="A3" i="25"/>
  <c r="K9" i="24" s="1"/>
  <c r="L9" i="24" s="1"/>
  <c r="F3" i="20"/>
  <c r="C3" i="20"/>
  <c r="F2"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9" i="26"/>
  <c r="P39" i="26" s="1"/>
  <c r="O38" i="26"/>
  <c r="P38" i="26" s="1"/>
  <c r="K38" i="26"/>
  <c r="J38" i="26"/>
  <c r="O37" i="26"/>
  <c r="P37" i="26" s="1"/>
  <c r="J37" i="26"/>
  <c r="K37" i="26" s="1"/>
  <c r="J36" i="26"/>
  <c r="K36" i="26" s="1"/>
  <c r="P34" i="26"/>
  <c r="O34" i="26"/>
  <c r="O31" i="26"/>
  <c r="P31" i="26" s="1"/>
  <c r="K31" i="26"/>
  <c r="J31" i="26"/>
  <c r="O30" i="26"/>
  <c r="P30" i="26" s="1"/>
  <c r="J30" i="26"/>
  <c r="K30" i="26" s="1"/>
  <c r="O28" i="26"/>
  <c r="P28" i="26" s="1"/>
  <c r="P27" i="26"/>
  <c r="O27" i="26"/>
  <c r="J27" i="26"/>
  <c r="K27" i="26" s="1"/>
  <c r="O26" i="26"/>
  <c r="P26" i="26" s="1"/>
  <c r="J26" i="26"/>
  <c r="K26" i="26" s="1"/>
  <c r="O22" i="26"/>
  <c r="P22"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C2" i="20"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T4" i="28" l="1"/>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J8" i="26"/>
  <c r="K8" i="26" s="1"/>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I4" i="28"/>
  <c r="S5" i="28"/>
  <c r="AB6" i="28"/>
  <c r="I8" i="28"/>
  <c r="S9" i="28"/>
  <c r="AB10" i="28"/>
  <c r="I12" i="28"/>
  <c r="M14" i="28"/>
  <c r="C18" i="28"/>
  <c r="AB26" i="28"/>
  <c r="M7" i="24"/>
  <c r="G11" i="26"/>
  <c r="J11" i="26" s="1"/>
  <c r="K11"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X28" i="28"/>
  <c r="CE3" i="25"/>
  <c r="J10" i="26"/>
  <c r="K10" i="26" s="1"/>
  <c r="O7" i="24"/>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O24" i="26"/>
  <c r="P24" i="26" s="1"/>
  <c r="AB4" i="28"/>
  <c r="I6" i="28"/>
  <c r="S7" i="28"/>
  <c r="AB8" i="28"/>
  <c r="I10" i="28"/>
  <c r="S11" i="28"/>
  <c r="AB12" i="28"/>
  <c r="T13" i="28"/>
  <c r="H15" i="28"/>
  <c r="O16" i="28"/>
  <c r="T19" i="28"/>
  <c r="S21" i="28"/>
  <c r="AF24" i="28"/>
  <c r="K30" i="28"/>
  <c r="H32" i="28"/>
  <c r="Q34" i="28"/>
  <c r="H38" i="28"/>
  <c r="B2" i="20"/>
  <c r="Q7" i="24"/>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L23" i="28"/>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F1" i="28" s="1"/>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L1" i="28"/>
  <c r="T1" i="28"/>
  <c r="N1"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K12" i="24" s="1"/>
  <c r="U3" i="25"/>
  <c r="AC3" i="25"/>
  <c r="AK3" i="25"/>
  <c r="AS3" i="25"/>
  <c r="BA3" i="25"/>
  <c r="M13" i="24" s="1"/>
  <c r="BI3" i="25"/>
  <c r="BQ3" i="25"/>
  <c r="BY3" i="25"/>
  <c r="M2" i="24" s="1"/>
  <c r="CG3" i="25"/>
  <c r="CC3" i="25"/>
  <c r="N3" i="25"/>
  <c r="V3" i="25"/>
  <c r="AL3" i="25"/>
  <c r="AT3" i="25"/>
  <c r="BB3" i="25"/>
  <c r="BR3" i="25"/>
  <c r="BZ3" i="25"/>
  <c r="CH3" i="25"/>
  <c r="AW3" i="25"/>
  <c r="F3" i="25"/>
  <c r="K5" i="24" s="1"/>
  <c r="L5" i="24" s="1"/>
  <c r="J30" i="19" s="1"/>
  <c r="AD3" i="25"/>
  <c r="BJ3" i="25"/>
  <c r="G3" i="25"/>
  <c r="O3" i="25"/>
  <c r="N12" i="24" s="1"/>
  <c r="W3" i="25"/>
  <c r="AE3" i="25"/>
  <c r="AM3" i="25"/>
  <c r="AU3" i="25"/>
  <c r="BC3" i="25"/>
  <c r="N13" i="24" s="1"/>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K2" i="24"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J49" i="26" l="1"/>
  <c r="K49" i="26" s="1"/>
  <c r="O49" i="26"/>
  <c r="P49" i="26" s="1"/>
  <c r="D1" i="28"/>
  <c r="J33" i="26"/>
  <c r="K33" i="26" s="1"/>
  <c r="O33" i="26"/>
  <c r="P33" i="26" s="1"/>
  <c r="S2" i="24"/>
  <c r="Q13" i="24"/>
  <c r="J21" i="26"/>
  <c r="K21" i="26" s="1"/>
  <c r="O21" i="26"/>
  <c r="P21" i="26" s="1"/>
  <c r="K3" i="24"/>
  <c r="L3" i="24" s="1"/>
  <c r="J26" i="19" s="1"/>
  <c r="L7" i="24"/>
  <c r="J42" i="19" s="1"/>
  <c r="O2" i="24"/>
  <c r="AB1" i="28"/>
  <c r="AD1" i="28"/>
  <c r="V1" i="28"/>
  <c r="O41" i="26"/>
  <c r="P41" i="26" s="1"/>
  <c r="J41" i="26"/>
  <c r="K41" i="26" s="1"/>
  <c r="K6" i="24"/>
  <c r="L6" i="24" s="1"/>
  <c r="J33" i="19" s="1"/>
  <c r="O29" i="26"/>
  <c r="P29" i="26" s="1"/>
  <c r="J29" i="26"/>
  <c r="K29" i="26" s="1"/>
  <c r="T2" i="24"/>
  <c r="K13" i="24"/>
  <c r="L13" i="24" s="1"/>
  <c r="J65" i="19" s="1"/>
  <c r="S13" i="24"/>
  <c r="R2" i="24"/>
  <c r="P12" i="24"/>
  <c r="M12" i="24"/>
  <c r="O13" i="24"/>
  <c r="K16" i="24" a="1"/>
  <c r="K16" i="24" s="1"/>
  <c r="L16" i="24" s="1"/>
  <c r="J14" i="19" s="1"/>
  <c r="R13" i="24"/>
  <c r="O12" i="24"/>
  <c r="AH1" i="28"/>
  <c r="R1" i="28"/>
  <c r="G28" i="26" s="1"/>
  <c r="J28" i="26" s="1"/>
  <c r="K28" i="26" s="1"/>
  <c r="Y1" i="28"/>
  <c r="G1" i="28"/>
  <c r="Z1" i="28"/>
  <c r="J1" i="28"/>
  <c r="Q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L2" i="24" l="1"/>
  <c r="J17" i="19" s="1"/>
  <c r="L12" i="24"/>
  <c r="J34"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<sst xmlns="http://schemas.openxmlformats.org/spreadsheetml/2006/main" count="35255" uniqueCount="4358">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</sst>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3816</v>
      </c>
      <c r="C1" s="353">
        <v>45496</v>
      </c>
      <c r="G1" s="354" t="s">
        <v>3763</v>
      </c>
      <c r="H1" s="354" t="s">
        <v>3764</v>
      </c>
    </row>
    <row r="2" spans="1:8" x14ac:dyDescent="0.75">
      <c r="B2" t="str">
        <f>_xlfn.XLOOKUP(B1,H:H,G:G,0,0,1)</f>
        <v>MT</v>
      </c>
      <c r="C2" t="str">
        <f>_xlfn.XLOOKUP(B2,G:G, H:H, 0,0,1)</f>
        <v>Montana</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Montana.</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Montana. After weighing for coop and municipality requirements, the BAU assumes a total CES of 15% in 2030 that rises to 15%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-30%.</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Montana, a 100% setting provides for an additional  873 MW of demand response capacity in 2050 (on top of a BAU quantity of 418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271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Montana, the share of electricity among fuels used for heating in urban, residential buildings will rise from 9% to 10%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Montana, the share of electricity among fuels used for appliances in urban, residential buildings will fall from 43% to 43%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Montana, the share of electricity among fuels used for heating in rural, residential buildings will rise from 9% to 10%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Montana, the share of electricity among fuels used for appliances in rural, residential buildings will fall from 43% to 43%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Montana, the share of electricity among fuels used for heating in commercial buildings will fall from 3%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Montana, the share of electricity among fuels used for appliances in commercial buildings will fall from 31% to 29%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Montana, the share of electricity among fuels used for other components in commercial buildings will rise from 62% to 73% through 2050.</v>
      </c>
    </row>
    <row r="3" spans="1:21" ht="409.5" x14ac:dyDescent="0.7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Montana. After weighing for coop and municipality requirements, the BAU assumes a total CES of 15% in 2030 that rises to 15%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Montana. After weighing for coop and municipality requirements, the BAU assumes a total CES of 15% in 2030 that rises to 15%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-30%.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-30%.</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-75%.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Montana, a 100% setting provides for an additional  873 MW of demand response capacity in 2050 (on top of a BAU quantity of 418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Montana, a 100% setting provides for an additional  873 MW of demand response capacity in 2050 (on top of a BAU quantity of 418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Montana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PV:**Montana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Wind:**Montana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271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271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Montana.</v>
      </c>
      <c r="L9" s="2" t="str">
        <f>J9&amp;K9</f>
        <v>**Description:** This policy prevents new capacity of the selected type(s) from being built or deployed.  // **Guidance for setting values:**No new coal is planned in Montana.</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Montana will retire 0 MW of coal by 2050. Montana currently has 2239 MW of coal capacity.</v>
      </c>
      <c r="L12" s="6" t="str">
        <f>J12&amp;K12&amp;M12&amp;N12&amp;O12&amp;P12</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MT will retire 0 MW of natural gas by 2050. MT currently has 0 MW of natural gas non-peaker capacity.</v>
      </c>
      <c r="N12" s="1" t="str">
        <f>_xlfn.CONCAT("//**Nuclear:** The EIA projects that ", About!B2, " will retire ", 'Supporting Data'!$O$3, " MW of nuclear by 2050. ", About!B2, " currently has ",'Supporting Data'!$V$3, " MW of nuclear capacity." )</f>
        <v>//**Nuclear:** The EIA projects that MT will retire 0 MW of nuclear by 2050. MT currently has 0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MT will retire 0 MW of natural gas by 2050. MT currently has 388 MW of natural gas peaker capacity.</v>
      </c>
      <c r="P12" s="1" t="str">
        <f>_xlfn.CONCAT("//**Lignite:** The EIA projects that ", About!B2, " will retire ", 'Supporting Data'!$S$3, " MW of lignite by 2050. ", About!B2, " currently has ",'Supporting Data'!$AE$3, " MW of lignite capacity." )</f>
        <v>//**Lignite:** The EIA projects that MT will retire 0 MW of lignite by 2050. MT currently has 53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**Hard coal:** The model assumes that exports represent 39.65%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M13" s="37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95.86%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29.9%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7.95% of the state's production.</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497" t="s">
        <v>3904</v>
      </c>
      <c r="C1" s="497"/>
      <c r="D1" s="381"/>
      <c r="E1" s="382" t="s">
        <v>3905</v>
      </c>
      <c r="F1" s="383"/>
      <c r="H1" s="382" t="s">
        <v>3906</v>
      </c>
      <c r="J1" s="385" t="s">
        <v>3907</v>
      </c>
      <c r="K1" s="497" t="s">
        <v>3908</v>
      </c>
      <c r="L1" s="497"/>
      <c r="M1" s="497" t="s">
        <v>3909</v>
      </c>
      <c r="N1" s="497"/>
      <c r="O1" s="497"/>
      <c r="P1" s="497"/>
      <c r="Q1" s="497"/>
      <c r="R1" s="497"/>
      <c r="S1" s="497"/>
      <c r="T1" s="497" t="s">
        <v>3910</v>
      </c>
      <c r="U1" s="497"/>
      <c r="V1" s="497"/>
      <c r="W1" s="497"/>
      <c r="X1" s="497"/>
      <c r="Y1" s="497"/>
      <c r="Z1" s="497"/>
      <c r="AA1" s="497"/>
      <c r="AB1" s="497"/>
      <c r="AC1" s="497"/>
      <c r="AD1" s="497"/>
      <c r="AE1" s="497"/>
      <c r="AF1" s="497"/>
      <c r="AG1" s="497"/>
      <c r="AH1" s="497"/>
      <c r="AI1" s="498"/>
      <c r="AJ1" s="499" t="s">
        <v>3911</v>
      </c>
      <c r="AK1" s="499"/>
      <c r="AL1" s="499"/>
      <c r="AM1"/>
      <c r="AN1" s="496" t="s">
        <v>3912</v>
      </c>
      <c r="AO1" s="496"/>
      <c r="AQ1" t="s">
        <v>3913</v>
      </c>
      <c r="AS1" s="500" t="s">
        <v>3914</v>
      </c>
      <c r="AT1" s="501"/>
      <c r="AU1" s="501"/>
      <c r="AV1" s="501"/>
      <c r="AW1" s="501"/>
      <c r="AX1" s="501"/>
      <c r="AY1" s="501"/>
      <c r="AZ1" s="501"/>
      <c r="BA1" s="500" t="s">
        <v>3915</v>
      </c>
      <c r="BB1" s="501"/>
      <c r="BC1" s="501"/>
      <c r="BD1" s="501"/>
      <c r="BE1" s="501"/>
      <c r="BF1" s="501"/>
      <c r="BG1" s="501"/>
      <c r="BH1" s="501"/>
      <c r="BI1" s="502" t="s">
        <v>3916</v>
      </c>
      <c r="BJ1" s="503"/>
      <c r="BK1" s="503"/>
      <c r="BL1" s="503"/>
      <c r="BM1" s="503"/>
      <c r="BN1" s="503"/>
      <c r="BO1" s="503"/>
      <c r="BP1" s="503"/>
      <c r="BQ1" s="499" t="s">
        <v>3917</v>
      </c>
      <c r="BR1" s="499"/>
      <c r="BS1" s="499"/>
      <c r="BT1" s="499"/>
      <c r="BU1" s="499"/>
      <c r="BV1" s="499"/>
      <c r="BW1" s="499"/>
      <c r="BX1" s="499"/>
      <c r="BY1" s="499"/>
      <c r="BZ1" s="499"/>
      <c r="CA1" s="499"/>
      <c r="CB1" s="499"/>
      <c r="CC1" s="499"/>
      <c r="CD1" s="499"/>
      <c r="CE1" s="499"/>
      <c r="CF1" s="499"/>
      <c r="CG1" s="499"/>
      <c r="CH1" s="499"/>
      <c r="CI1" s="504" t="s">
        <v>3918</v>
      </c>
      <c r="CJ1" s="505"/>
      <c r="CK1" s="506"/>
    </row>
    <row r="2" spans="1:89" s="394" customFormat="1" ht="59.15" customHeight="1" thickBot="1" x14ac:dyDescent="0.9">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75">
      <c r="A3" s="403" t="str">
        <f>About!$C$2</f>
        <v>Montana</v>
      </c>
      <c r="B3" s="404">
        <f>ROUND(SUMIFS(B$4:B$54, $A$4:$A$54, $A$3),0)</f>
        <v>270679</v>
      </c>
      <c r="C3" s="405">
        <f t="shared" ref="C3" si="0">ROUND(SUMIFS(C$4:C$54, $A$4:$A$54, $A$3),0)</f>
        <v>271</v>
      </c>
      <c r="D3" s="404">
        <f>SUMIFS(D$4:D$54, $A$4:$A$54, $A$3)</f>
        <v>241397</v>
      </c>
      <c r="E3" s="404">
        <f>SUMIFS(E$4:E$54, $A$4:$A$54, $A$3)</f>
        <v>60054.999999999003</v>
      </c>
      <c r="F3" s="406">
        <f>ROUND(SUMIFS(F$4:F$54,$A$4:$A$54,$A$3)*100,0)</f>
        <v>-75</v>
      </c>
      <c r="G3" s="178">
        <f>SUMIFS(G$4:G$54, $A$4:$A$54, $A$3)</f>
        <v>13137788</v>
      </c>
      <c r="H3" s="178">
        <f>SUMIFS(H$4:H$54, $A$4:$A$54, $A$3)</f>
        <v>9211716</v>
      </c>
      <c r="I3" s="406">
        <f>ROUND(SUMIFS(I$4:I$54,$A$4:$A$54,$A$3)*100,0)</f>
        <v>-30</v>
      </c>
      <c r="J3" s="406">
        <f>ROUND(SUMIFS(J$4:J$54, $A$4:$A$54, $A$3),0)</f>
        <v>873</v>
      </c>
      <c r="K3" s="178">
        <f t="shared" ref="K3:AI3" si="1">ROUND(SUMIFS(K$4:K$54, $A$4:$A$54, $A$3),0)</f>
        <v>318</v>
      </c>
      <c r="L3" s="406">
        <f t="shared" si="1"/>
        <v>418</v>
      </c>
      <c r="M3" s="178">
        <f t="shared" si="1"/>
        <v>0</v>
      </c>
      <c r="N3" s="178">
        <f t="shared" si="1"/>
        <v>0</v>
      </c>
      <c r="O3" s="178">
        <f t="shared" si="1"/>
        <v>0</v>
      </c>
      <c r="P3" s="178">
        <f t="shared" si="1"/>
        <v>0</v>
      </c>
      <c r="Q3" s="178">
        <f t="shared" si="1"/>
        <v>0</v>
      </c>
      <c r="R3" s="178">
        <f t="shared" si="1"/>
        <v>0</v>
      </c>
      <c r="S3" s="406">
        <f t="shared" si="1"/>
        <v>0</v>
      </c>
      <c r="T3" s="178">
        <f t="shared" si="1"/>
        <v>2239</v>
      </c>
      <c r="U3" s="178">
        <f t="shared" si="1"/>
        <v>0</v>
      </c>
      <c r="V3" s="178">
        <f t="shared" si="1"/>
        <v>0</v>
      </c>
      <c r="W3" s="178">
        <f t="shared" si="1"/>
        <v>2783</v>
      </c>
      <c r="X3" s="178">
        <f t="shared" si="1"/>
        <v>791</v>
      </c>
      <c r="Y3" s="178">
        <f t="shared" si="1"/>
        <v>17</v>
      </c>
      <c r="Z3" s="178">
        <f t="shared" si="1"/>
        <v>0</v>
      </c>
      <c r="AA3" s="178">
        <f t="shared" si="1"/>
        <v>0</v>
      </c>
      <c r="AB3" s="178">
        <f t="shared" si="1"/>
        <v>0</v>
      </c>
      <c r="AC3" s="178">
        <f t="shared" si="1"/>
        <v>52</v>
      </c>
      <c r="AD3" s="178">
        <f t="shared" si="1"/>
        <v>388</v>
      </c>
      <c r="AE3" s="178">
        <f t="shared" si="1"/>
        <v>53</v>
      </c>
      <c r="AF3" s="178">
        <f t="shared" si="1"/>
        <v>0</v>
      </c>
      <c r="AG3" s="178">
        <f t="shared" si="1"/>
        <v>0</v>
      </c>
      <c r="AH3" s="178">
        <f t="shared" si="1"/>
        <v>0</v>
      </c>
      <c r="AI3" s="406">
        <f t="shared" si="1"/>
        <v>0</v>
      </c>
      <c r="AJ3" s="178">
        <f>ROUND(SUMIFS(AJ$4:AJ$54,$A$4:$A$54,$A$3)*100,0)</f>
        <v>15</v>
      </c>
      <c r="AK3" s="178">
        <f t="shared" ref="AK3:AL3" si="2">ROUND(SUMIFS(AK$4:AK$54,$A$4:$A$54,$A$3)*100,0)</f>
        <v>15</v>
      </c>
      <c r="AL3" s="178">
        <f t="shared" si="2"/>
        <v>15</v>
      </c>
      <c r="AM3" s="178">
        <f>SUMIFS(AM$4:AM$54, $A$4:$A$54, $A$3)</f>
        <v>0</v>
      </c>
      <c r="AN3" s="178">
        <f t="shared" ref="AN3:AQ3" si="3">SUMIFS(AN$4:AN$54, $A$4:$A$54, $A$3)</f>
        <v>0</v>
      </c>
      <c r="AO3" s="406">
        <f t="shared" si="3"/>
        <v>0</v>
      </c>
      <c r="AP3" s="406">
        <f t="shared" si="3"/>
        <v>203</v>
      </c>
      <c r="AQ3" s="406">
        <f t="shared" si="3"/>
        <v>1142746</v>
      </c>
      <c r="AR3" s="406">
        <f>ROUND(SUMIFS(AR$4:AR$54,$A$4:$A$54,$A$3),2)</f>
        <v>17.760000000000002</v>
      </c>
      <c r="AS3" s="178">
        <f>SUMIFS(AS$4:AS$54, $A$4:$A$54, $A$3)</f>
        <v>131600385000000</v>
      </c>
      <c r="AT3" s="178">
        <f t="shared" ref="AT3:BH3" si="4">SUMIFS(AT$4:AT$54, $A$4:$A$54, $A$3)</f>
        <v>279144931005567</v>
      </c>
      <c r="AU3" s="178">
        <f t="shared" si="4"/>
        <v>0</v>
      </c>
      <c r="AV3" s="178">
        <f t="shared" si="4"/>
        <v>0</v>
      </c>
      <c r="AW3" s="178">
        <f t="shared" si="4"/>
        <v>293028802945406</v>
      </c>
      <c r="AX3" s="178">
        <f t="shared" si="4"/>
        <v>0</v>
      </c>
      <c r="AY3" s="178">
        <f t="shared" si="4"/>
        <v>43338956082815.398</v>
      </c>
      <c r="AZ3" s="178">
        <f t="shared" si="4"/>
        <v>14706013003041.9</v>
      </c>
      <c r="BA3" s="178">
        <f t="shared" si="4"/>
        <v>139458067428958</v>
      </c>
      <c r="BB3" s="178">
        <f t="shared" si="4"/>
        <v>703953498890908</v>
      </c>
      <c r="BC3" s="178">
        <f t="shared" si="4"/>
        <v>9137594313030.7207</v>
      </c>
      <c r="BD3" s="178">
        <f t="shared" si="4"/>
        <v>22278016824981</v>
      </c>
      <c r="BE3" s="178">
        <f t="shared" si="4"/>
        <v>305696496081607</v>
      </c>
      <c r="BF3" s="178">
        <f t="shared" si="4"/>
        <v>45938064084416.297</v>
      </c>
      <c r="BG3" s="178">
        <f t="shared" si="4"/>
        <v>144955552714871</v>
      </c>
      <c r="BH3" s="178">
        <f t="shared" si="4"/>
        <v>184888845395020</v>
      </c>
      <c r="BI3" s="178">
        <f>ROUND(SUMIFS(BI$4:BI$54,$A$4:$A$54,$A$3),2)</f>
        <v>94.37</v>
      </c>
      <c r="BJ3" s="178">
        <f t="shared" ref="BJ3:BP3" si="5">ROUND(SUMIFS(BJ$4:BJ$54,$A$4:$A$54,$A$3),2)</f>
        <v>39.65</v>
      </c>
      <c r="BK3" s="178">
        <f t="shared" si="5"/>
        <v>0</v>
      </c>
      <c r="BL3" s="178">
        <f t="shared" si="5"/>
        <v>0</v>
      </c>
      <c r="BM3" s="178">
        <f t="shared" si="5"/>
        <v>95.86</v>
      </c>
      <c r="BN3" s="178">
        <f t="shared" si="5"/>
        <v>0</v>
      </c>
      <c r="BO3" s="178">
        <f t="shared" si="5"/>
        <v>29.9</v>
      </c>
      <c r="BP3" s="406">
        <f t="shared" si="5"/>
        <v>7.95</v>
      </c>
      <c r="BQ3" s="406">
        <f t="shared" ref="BQ3:BR3" si="6">ROUND(SUMIFS(BQ$4:BQ$54,$A$4:$A$54,$A$3)*100,0)</f>
        <v>3</v>
      </c>
      <c r="BR3" s="406">
        <f t="shared" si="6"/>
        <v>3</v>
      </c>
      <c r="BS3" s="406">
        <f>ROUND(SUMIFS(BS$4:BS$54,$A$4:$A$54,$A$3)*100,0)</f>
        <v>31</v>
      </c>
      <c r="BT3" s="406">
        <f>ROUND(SUMIFS(BT$4:BT$54,$A$4:$A$54,$A$3)*100,0)</f>
        <v>29</v>
      </c>
      <c r="BU3" s="406">
        <f t="shared" ref="BU3:CH3" si="7">ROUND(SUMIFS(BU$4:BU$54,$A$4:$A$54,$A$3)*100,0)</f>
        <v>62</v>
      </c>
      <c r="BV3" s="406">
        <f t="shared" si="7"/>
        <v>73</v>
      </c>
      <c r="BW3" s="406">
        <f t="shared" si="7"/>
        <v>9</v>
      </c>
      <c r="BX3" s="406">
        <f t="shared" si="7"/>
        <v>10</v>
      </c>
      <c r="BY3" s="406">
        <f t="shared" si="7"/>
        <v>43</v>
      </c>
      <c r="BZ3" s="406">
        <f>ROUND(SUMIFS(BZ$4:BZ$54,$A$4:$A$54,$A$3)*100,0)</f>
        <v>43</v>
      </c>
      <c r="CA3" s="406">
        <f>ROUND(SUMIFS(CA$4:CA$54,$A$4:$A$54,$A$3)*100,0)</f>
        <v>100</v>
      </c>
      <c r="CB3" s="406">
        <f>ROUND(SUMIFS(CB$4:CB$54,$A$4:$A$54,$A$3)*100,0)</f>
        <v>100</v>
      </c>
      <c r="CC3" s="406">
        <f t="shared" si="7"/>
        <v>9</v>
      </c>
      <c r="CD3" s="406">
        <f t="shared" si="7"/>
        <v>10</v>
      </c>
      <c r="CE3" s="406">
        <f t="shared" si="7"/>
        <v>43</v>
      </c>
      <c r="CF3" s="406">
        <f t="shared" si="7"/>
        <v>43</v>
      </c>
      <c r="CG3" s="406">
        <f t="shared" si="7"/>
        <v>100</v>
      </c>
      <c r="CH3" s="406">
        <f t="shared" si="7"/>
        <v>100</v>
      </c>
      <c r="CI3" s="178">
        <f>SUMIFS(CI$4:CI$54, $A$4:$A$54, $A$3)</f>
        <v>0</v>
      </c>
      <c r="CJ3" s="178">
        <f t="shared" ref="CJ3:CK3" si="8">SUMIFS(CJ$4:CJ$54, $A$4:$A$54, $A$3)</f>
        <v>0</v>
      </c>
      <c r="CK3" s="178">
        <f t="shared" si="8"/>
        <v>0</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Montana.</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Montana.</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Montana.</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Montana.</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Montana.</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Montana.</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Montana.</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Montana.</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Montana.</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Montana.</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Montana.</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Montana.</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Montana.</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Montana.</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Montana.</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Montana.</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Montana.</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Montana.</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Montana.</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Montana.</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Montana.</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Montana.</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Montana.</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Montana.</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Montana. After weighing for coop and municipality requirements, the BAU assumes a total CES of 15% in 2030 that rises to 15%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-30%.</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Montana, a 100% setting provides for an additional  873 MW of demand response capacity in 2050 (on top of a BAU quantity of 418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271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7" t="s">
        <v>2815</v>
      </c>
      <c r="B1" s="507"/>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7" t="s">
        <v>2819</v>
      </c>
      <c r="B48" s="507"/>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4355</v>
      </c>
      <c r="H96" s="178" t="s">
        <v>4348</v>
      </c>
      <c r="I96" t="s">
        <v>3743</v>
      </c>
    </row>
    <row r="97" spans="1:10" x14ac:dyDescent="0.75">
      <c r="A97" s="295" t="s">
        <v>2462</v>
      </c>
      <c r="B97" s="295" t="s">
        <v>2338</v>
      </c>
      <c r="C97" s="20">
        <v>1</v>
      </c>
      <c r="D97" t="s">
        <v>65</v>
      </c>
      <c r="E97" t="s">
        <v>64</v>
      </c>
      <c r="F97" t="str">
        <f>UnitControlCenter!$B$16</f>
        <v>terawatt-hours (TWh) / year</v>
      </c>
      <c r="G97" s="178" t="s">
        <v>4349</v>
      </c>
      <c r="H97" s="178" t="s">
        <v>4350</v>
      </c>
      <c r="I97" t="s">
        <v>3743</v>
      </c>
    </row>
    <row r="98" spans="1:10" x14ac:dyDescent="0.75">
      <c r="A98" s="295" t="s">
        <v>2462</v>
      </c>
      <c r="B98" s="295" t="s">
        <v>2339</v>
      </c>
      <c r="C98" s="20">
        <v>1</v>
      </c>
      <c r="D98" t="s">
        <v>65</v>
      </c>
      <c r="E98" t="s">
        <v>66</v>
      </c>
      <c r="F98" t="str">
        <f>UnitControlCenter!$B$21</f>
        <v>gigawatts (GW) / year</v>
      </c>
      <c r="G98" s="178" t="s">
        <v>4351</v>
      </c>
      <c r="H98" s="178" t="s">
        <v>4352</v>
      </c>
      <c r="I98" t="s">
        <v>3662</v>
      </c>
    </row>
    <row r="99" spans="1:10" x14ac:dyDescent="0.75">
      <c r="A99" s="295" t="s">
        <v>2462</v>
      </c>
      <c r="B99" s="295" t="s">
        <v>2340</v>
      </c>
      <c r="C99" s="20">
        <v>1</v>
      </c>
      <c r="D99" t="s">
        <v>65</v>
      </c>
      <c r="E99" t="s">
        <v>64</v>
      </c>
      <c r="F99" t="str">
        <f>UnitControlCenter!$B$21</f>
        <v>gigawatts (GW) / year</v>
      </c>
      <c r="G99" s="178" t="s">
        <v>4354</v>
      </c>
      <c r="H99" s="178" t="s">
        <v>4353</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4347</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3996</v>
      </c>
      <c r="D6">
        <v>1990</v>
      </c>
      <c r="E6" s="423">
        <v>0.4</v>
      </c>
      <c r="F6" s="423">
        <v>1</v>
      </c>
      <c r="G6" s="406">
        <f>ROUND(IF(About!$B$2=$A6,INDEX('State GHG Summary'!$C$1:$AH$1,MATCH('State Targets'!D6,'State GHG Summary'!$C$3:$AH$3,0)),0),0)</f>
        <v>0</v>
      </c>
      <c r="H6" t="s">
        <v>3997</v>
      </c>
      <c r="I6" s="424">
        <v>2030</v>
      </c>
      <c r="J6" s="424">
        <f>IF($E6="","",(1-$E6)*$G6)</f>
        <v>0</v>
      </c>
      <c r="K6" s="424">
        <f>J6</f>
        <v>0</v>
      </c>
      <c r="L6" s="424" t="s">
        <v>3998</v>
      </c>
      <c r="M6" t="s">
        <v>3999</v>
      </c>
      <c r="N6" s="425">
        <v>2045</v>
      </c>
      <c r="O6">
        <f>IF($F6="","",(1-$F6)*$G6)</f>
        <v>0</v>
      </c>
      <c r="P6">
        <f>O6</f>
        <v>0</v>
      </c>
      <c r="Q6" s="384" t="s">
        <v>4000</v>
      </c>
    </row>
    <row r="7" spans="1:17" x14ac:dyDescent="0.75">
      <c r="A7" t="s">
        <v>485</v>
      </c>
      <c r="B7" t="s">
        <v>3775</v>
      </c>
      <c r="C7" s="351" t="s">
        <v>4001</v>
      </c>
      <c r="D7">
        <v>2005</v>
      </c>
      <c r="E7" s="426">
        <v>0.5</v>
      </c>
      <c r="F7" s="426">
        <v>0.9</v>
      </c>
      <c r="G7" s="406">
        <f>ROUND(IF(About!$B$2=$A7,INDEX('State GHG Summary'!$C$1:$AH$1,MATCH('State Targets'!D7,'State GHG Summary'!$C$3:$AH$3,0)),0),0)</f>
        <v>0</v>
      </c>
      <c r="H7" t="s">
        <v>4002</v>
      </c>
      <c r="I7" s="427">
        <v>2030</v>
      </c>
      <c r="J7" s="424">
        <f t="shared" ref="J7:J52" si="0">IF($E7="","",(1-$E7)*$G7)</f>
        <v>0</v>
      </c>
      <c r="K7" s="424">
        <f t="shared" ref="K7:K52" si="1">J7</f>
        <v>0</v>
      </c>
      <c r="L7" s="427" t="s">
        <v>4003</v>
      </c>
      <c r="M7" t="s">
        <v>4004</v>
      </c>
      <c r="N7" s="428">
        <v>2050</v>
      </c>
      <c r="O7">
        <f t="shared" ref="O7:O52" si="2">IF($F7="","",(1-$F7)*$G7)</f>
        <v>0</v>
      </c>
      <c r="P7">
        <f t="shared" ref="P7:P52" si="3">O7</f>
        <v>0</v>
      </c>
      <c r="Q7" s="384" t="s">
        <v>4005</v>
      </c>
    </row>
    <row r="8" spans="1:17" x14ac:dyDescent="0.75">
      <c r="A8" t="s">
        <v>3776</v>
      </c>
      <c r="B8" t="s">
        <v>3777</v>
      </c>
      <c r="C8" s="351" t="s">
        <v>4006</v>
      </c>
      <c r="D8">
        <v>2001</v>
      </c>
      <c r="E8" s="423">
        <v>0.45</v>
      </c>
      <c r="F8" s="423">
        <v>0.8</v>
      </c>
      <c r="G8" s="406">
        <f>ROUND(IF(About!$B$2=$A8,INDEX('State GHG Summary'!$C$1:$AH$1,MATCH('State Targets'!D8,'State GHG Summary'!$C$3:$AH$3,0)),0),0)</f>
        <v>0</v>
      </c>
      <c r="H8" t="s">
        <v>4007</v>
      </c>
      <c r="I8" s="424">
        <v>2030</v>
      </c>
      <c r="J8" s="424">
        <f t="shared" si="0"/>
        <v>0</v>
      </c>
      <c r="K8" s="424">
        <f t="shared" si="1"/>
        <v>0</v>
      </c>
      <c r="L8" s="424" t="s">
        <v>4008</v>
      </c>
      <c r="M8" t="s">
        <v>4009</v>
      </c>
      <c r="N8" s="425">
        <v>2050</v>
      </c>
      <c r="O8">
        <f t="shared" si="2"/>
        <v>0</v>
      </c>
      <c r="P8">
        <f t="shared" si="3"/>
        <v>0</v>
      </c>
      <c r="Q8" s="384" t="s">
        <v>4010</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4011</v>
      </c>
      <c r="D10">
        <v>2005</v>
      </c>
      <c r="E10" s="423">
        <v>0.5</v>
      </c>
      <c r="F10" s="423">
        <v>1</v>
      </c>
      <c r="G10" s="406">
        <f>ROUND(IF(About!$B$2=$A10,INDEX('State GHG Summary'!$C$1:$AH$1,MATCH('State Targets'!D10,'State GHG Summary'!$C$3:$AH$3,0)),0),0)</f>
        <v>0</v>
      </c>
      <c r="H10" t="s">
        <v>4002</v>
      </c>
      <c r="I10" s="424">
        <v>2030</v>
      </c>
      <c r="J10" s="424">
        <f t="shared" si="0"/>
        <v>0</v>
      </c>
      <c r="K10" s="424">
        <f t="shared" si="1"/>
        <v>0</v>
      </c>
      <c r="L10" s="424" t="s">
        <v>4012</v>
      </c>
      <c r="M10" t="s">
        <v>4013</v>
      </c>
      <c r="N10" s="425">
        <v>2050</v>
      </c>
      <c r="O10">
        <f t="shared" si="2"/>
        <v>0</v>
      </c>
      <c r="P10">
        <f t="shared" si="3"/>
        <v>0</v>
      </c>
      <c r="Q10" s="384" t="s">
        <v>4014</v>
      </c>
    </row>
    <row r="11" spans="1:17" x14ac:dyDescent="0.75">
      <c r="A11" t="s">
        <v>3781</v>
      </c>
      <c r="B11" t="s">
        <v>3782</v>
      </c>
      <c r="C11" s="351" t="s">
        <v>4015</v>
      </c>
      <c r="D11">
        <v>1990</v>
      </c>
      <c r="E11" s="423">
        <v>0.8</v>
      </c>
      <c r="G11" s="406">
        <f>ROUND(IF(About!$B$2=$A11,INDEX('State GHG Summary'!$C$1:$AH$1,MATCH('State Targets'!D11,'State GHG Summary'!$C$3:$AH$3,0)),0),0)</f>
        <v>0</v>
      </c>
      <c r="H11" t="s">
        <v>4016</v>
      </c>
      <c r="I11" s="424">
        <v>2050</v>
      </c>
      <c r="J11" s="424">
        <f t="shared" si="0"/>
        <v>0</v>
      </c>
      <c r="K11" s="424">
        <f t="shared" si="1"/>
        <v>0</v>
      </c>
      <c r="L11" s="424" t="s">
        <v>4017</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4018</v>
      </c>
      <c r="D19">
        <v>1990</v>
      </c>
      <c r="E19" s="423">
        <v>0.2</v>
      </c>
      <c r="G19" s="406">
        <f>ROUND(IF(About!$B$2=$A19,INDEX('State GHG Summary'!$C$1:$AH$1,MATCH('State Targets'!D19,'State GHG Summary'!$C$3:$AH$3,0)),0),0)</f>
        <v>0</v>
      </c>
      <c r="H19" t="s">
        <v>4019</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4020</v>
      </c>
      <c r="D20">
        <v>2005</v>
      </c>
      <c r="E20" s="423">
        <v>0.45</v>
      </c>
      <c r="F20" s="423">
        <v>1</v>
      </c>
      <c r="G20" s="406">
        <f>ROUND(IF(About!$B$2=$A20,INDEX('State GHG Summary'!$C$1:$AH$1,MATCH('State Targets'!D20,'State GHG Summary'!$C$3:$AH$3,0)),0),0)</f>
        <v>0</v>
      </c>
      <c r="H20" t="s">
        <v>4021</v>
      </c>
      <c r="I20" s="424">
        <v>2030</v>
      </c>
      <c r="J20" s="424">
        <f t="shared" si="0"/>
        <v>0</v>
      </c>
      <c r="K20" s="424">
        <f t="shared" si="1"/>
        <v>0</v>
      </c>
      <c r="L20" s="424" t="s">
        <v>4022</v>
      </c>
      <c r="M20" t="s">
        <v>4013</v>
      </c>
      <c r="N20" s="425">
        <v>2050</v>
      </c>
      <c r="O20">
        <f t="shared" si="2"/>
        <v>0</v>
      </c>
      <c r="P20">
        <f t="shared" si="3"/>
        <v>0</v>
      </c>
      <c r="Q20" t="s">
        <v>4023</v>
      </c>
    </row>
    <row r="21" spans="1:17" x14ac:dyDescent="0.75">
      <c r="A21" t="s">
        <v>3801</v>
      </c>
      <c r="B21" t="s">
        <v>3802</v>
      </c>
      <c r="C21" s="351" t="s">
        <v>4024</v>
      </c>
      <c r="D21">
        <v>1990</v>
      </c>
      <c r="E21" s="423">
        <v>0.75</v>
      </c>
      <c r="F21" s="423">
        <v>1</v>
      </c>
      <c r="G21" s="406">
        <f>ROUND(IF(About!$B$2=$A21,INDEX('State GHG Summary'!$C$1:$AH$1,MATCH('State Targets'!D21,'State GHG Summary'!$C$3:$AH$3,0)),0),0)</f>
        <v>0</v>
      </c>
      <c r="H21" t="s">
        <v>4025</v>
      </c>
      <c r="I21" s="424">
        <v>2040</v>
      </c>
      <c r="J21" s="424">
        <f t="shared" si="0"/>
        <v>0</v>
      </c>
      <c r="K21" s="424">
        <f t="shared" si="1"/>
        <v>0</v>
      </c>
      <c r="L21" s="424" t="s">
        <v>4026</v>
      </c>
      <c r="M21" t="s">
        <v>4013</v>
      </c>
      <c r="N21" s="425">
        <v>2050</v>
      </c>
      <c r="O21">
        <f t="shared" si="2"/>
        <v>0</v>
      </c>
      <c r="P21">
        <f t="shared" si="3"/>
        <v>0</v>
      </c>
      <c r="Q21" t="s">
        <v>4027</v>
      </c>
    </row>
    <row r="22" spans="1:17" x14ac:dyDescent="0.75">
      <c r="A22" t="s">
        <v>3803</v>
      </c>
      <c r="B22" t="s">
        <v>3804</v>
      </c>
      <c r="C22" s="351" t="s">
        <v>4028</v>
      </c>
      <c r="D22">
        <v>2006</v>
      </c>
      <c r="E22" s="423">
        <v>0.6</v>
      </c>
      <c r="F22" s="423">
        <v>1</v>
      </c>
      <c r="G22" s="406">
        <f>ROUND(IF(About!$B$2=$A22,INDEX('State GHG Summary'!$C$1:$AH$1,MATCH('State Targets'!D22,'State GHG Summary'!$C$3:$AH$3,0)),0),0)</f>
        <v>0</v>
      </c>
      <c r="H22" t="s">
        <v>4029</v>
      </c>
      <c r="I22" s="424">
        <v>2031</v>
      </c>
      <c r="J22" s="424">
        <f t="shared" si="0"/>
        <v>0</v>
      </c>
      <c r="K22" s="424">
        <f t="shared" si="1"/>
        <v>0</v>
      </c>
      <c r="L22" s="424" t="s">
        <v>4030</v>
      </c>
      <c r="M22" t="s">
        <v>4031</v>
      </c>
      <c r="N22" s="425">
        <v>2045</v>
      </c>
      <c r="O22">
        <f t="shared" si="2"/>
        <v>0</v>
      </c>
      <c r="P22">
        <f t="shared" si="3"/>
        <v>0</v>
      </c>
      <c r="Q22" s="384" t="s">
        <v>4032</v>
      </c>
    </row>
    <row r="23" spans="1:17" x14ac:dyDescent="0.75">
      <c r="A23" t="s">
        <v>3805</v>
      </c>
      <c r="B23" t="s">
        <v>3806</v>
      </c>
      <c r="C23" s="351" t="s">
        <v>4033</v>
      </c>
      <c r="D23">
        <v>1990</v>
      </c>
      <c r="E23" s="423">
        <v>0.45</v>
      </c>
      <c r="F23" s="423">
        <v>1</v>
      </c>
      <c r="G23" s="406">
        <f>ROUND(IF(About!$B$2=$A23,INDEX('State GHG Summary'!$C$1:$AH$1,MATCH('State Targets'!D23,'State GHG Summary'!$C$3:$AH$3,0)),0),0)</f>
        <v>0</v>
      </c>
      <c r="H23" t="s">
        <v>4034</v>
      </c>
      <c r="I23" s="424">
        <v>2030</v>
      </c>
      <c r="J23" s="424">
        <f t="shared" si="0"/>
        <v>0</v>
      </c>
      <c r="K23" s="424">
        <f t="shared" si="1"/>
        <v>0</v>
      </c>
      <c r="L23" s="424" t="s">
        <v>4035</v>
      </c>
      <c r="M23" t="s">
        <v>4013</v>
      </c>
      <c r="N23" s="425">
        <v>2050</v>
      </c>
      <c r="O23">
        <f t="shared" si="2"/>
        <v>0</v>
      </c>
      <c r="P23">
        <f t="shared" si="3"/>
        <v>0</v>
      </c>
      <c r="Q23" s="384" t="s">
        <v>4036</v>
      </c>
    </row>
    <row r="24" spans="1:17" x14ac:dyDescent="0.75">
      <c r="A24" t="s">
        <v>3807</v>
      </c>
      <c r="B24" t="s">
        <v>3808</v>
      </c>
      <c r="C24" s="351" t="s">
        <v>4037</v>
      </c>
      <c r="D24">
        <v>2005</v>
      </c>
      <c r="E24" s="423">
        <v>0.52</v>
      </c>
      <c r="F24" s="423">
        <v>1</v>
      </c>
      <c r="G24" s="406">
        <f>ROUND(IF(About!$B$2=$A24,INDEX('State GHG Summary'!$C$1:$AH$1,MATCH('State Targets'!D24,'State GHG Summary'!$C$3:$AH$3,0)),0),0)</f>
        <v>0</v>
      </c>
      <c r="H24" t="s">
        <v>4038</v>
      </c>
      <c r="I24" s="424">
        <v>2030</v>
      </c>
      <c r="J24" s="424">
        <f t="shared" si="0"/>
        <v>0</v>
      </c>
      <c r="K24" s="424">
        <f t="shared" si="1"/>
        <v>0</v>
      </c>
      <c r="L24" s="424" t="s">
        <v>4039</v>
      </c>
      <c r="M24" t="s">
        <v>4040</v>
      </c>
      <c r="N24" s="425">
        <v>2050</v>
      </c>
      <c r="O24">
        <f t="shared" si="2"/>
        <v>0</v>
      </c>
      <c r="P24">
        <f t="shared" si="3"/>
        <v>0</v>
      </c>
      <c r="Q24" s="384" t="s">
        <v>4041</v>
      </c>
    </row>
    <row r="25" spans="1:17" x14ac:dyDescent="0.75">
      <c r="A25" t="s">
        <v>3809</v>
      </c>
      <c r="B25" t="s">
        <v>3810</v>
      </c>
      <c r="C25" s="351" t="s">
        <v>4042</v>
      </c>
      <c r="D25">
        <v>2005</v>
      </c>
      <c r="E25" s="423">
        <v>0.3</v>
      </c>
      <c r="F25" s="423">
        <v>0.8</v>
      </c>
      <c r="G25" s="406">
        <f>ROUND(IF(About!$B$2=$A25,INDEX('State GHG Summary'!$C$1:$AH$1,MATCH('State Targets'!D25,'State GHG Summary'!$C$3:$AH$3,0)),0),0)</f>
        <v>0</v>
      </c>
      <c r="H25" t="s">
        <v>4043</v>
      </c>
      <c r="I25" s="424">
        <v>2025</v>
      </c>
      <c r="J25" s="424">
        <f t="shared" si="0"/>
        <v>0</v>
      </c>
      <c r="K25" s="424">
        <f t="shared" si="1"/>
        <v>0</v>
      </c>
      <c r="L25" s="424" t="s">
        <v>4044</v>
      </c>
      <c r="M25" t="s">
        <v>4045</v>
      </c>
      <c r="N25" s="425">
        <v>2050</v>
      </c>
      <c r="O25">
        <f t="shared" si="2"/>
        <v>0</v>
      </c>
      <c r="P25">
        <f t="shared" si="3"/>
        <v>0</v>
      </c>
      <c r="Q25" s="384" t="s">
        <v>4046</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4047</v>
      </c>
      <c r="D28">
        <v>2005</v>
      </c>
      <c r="E28" s="423">
        <v>1</v>
      </c>
      <c r="G28" s="406">
        <f>ROUND(IF(About!$B$2=$A28,INDEX('State GHG Summary'!$C$1:$AH$1,MATCH('State Targets'!D28,'State GHG Summary'!$C$3:$AH$3,0)),0),0)</f>
        <v>38</v>
      </c>
      <c r="H28" t="s">
        <v>4040</v>
      </c>
      <c r="I28" s="424">
        <v>2050</v>
      </c>
      <c r="J28" s="424">
        <f t="shared" si="0"/>
        <v>0</v>
      </c>
      <c r="K28" s="424">
        <f t="shared" si="1"/>
        <v>0</v>
      </c>
      <c r="L28" s="424" t="s">
        <v>4047</v>
      </c>
      <c r="O28" t="str">
        <f t="shared" si="2"/>
        <v/>
      </c>
      <c r="P28" t="str">
        <f t="shared" si="3"/>
        <v/>
      </c>
    </row>
    <row r="29" spans="1:17" x14ac:dyDescent="0.75">
      <c r="A29" t="s">
        <v>3817</v>
      </c>
      <c r="B29" t="s">
        <v>3818</v>
      </c>
      <c r="C29" s="351" t="s">
        <v>4048</v>
      </c>
      <c r="D29">
        <v>2005</v>
      </c>
      <c r="E29" s="423">
        <v>0.5</v>
      </c>
      <c r="F29" s="423">
        <v>1</v>
      </c>
      <c r="G29" s="406">
        <f>ROUND(IF(About!$B$2=$A29,INDEX('State GHG Summary'!$C$1:$AH$1,MATCH('State Targets'!D29,'State GHG Summary'!$C$3:$AH$3,0)),0),0)</f>
        <v>0</v>
      </c>
      <c r="H29" t="s">
        <v>4002</v>
      </c>
      <c r="I29" s="424">
        <v>2030</v>
      </c>
      <c r="J29" s="424">
        <f t="shared" si="0"/>
        <v>0</v>
      </c>
      <c r="K29" s="424">
        <f t="shared" si="1"/>
        <v>0</v>
      </c>
      <c r="L29" s="424" t="s">
        <v>4049</v>
      </c>
      <c r="M29" s="424" t="s">
        <v>4013</v>
      </c>
      <c r="N29" s="425">
        <v>2050</v>
      </c>
      <c r="O29">
        <f t="shared" si="2"/>
        <v>0</v>
      </c>
      <c r="P29">
        <f t="shared" si="3"/>
        <v>0</v>
      </c>
      <c r="Q29" s="384" t="s">
        <v>4050</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4051</v>
      </c>
      <c r="D32">
        <v>1990</v>
      </c>
      <c r="E32" s="423">
        <v>0.2</v>
      </c>
      <c r="F32" s="423">
        <v>0.8</v>
      </c>
      <c r="G32" s="406">
        <f>ROUND(IF(About!$B$2=$A32,INDEX('State GHG Summary'!$C$1:$AH$1,MATCH('State Targets'!D32,'State GHG Summary'!$C$3:$AH$3,0)),0),0)</f>
        <v>0</v>
      </c>
      <c r="H32" t="s">
        <v>4052</v>
      </c>
      <c r="I32" s="424">
        <v>2025</v>
      </c>
      <c r="J32" s="424">
        <f t="shared" si="0"/>
        <v>0</v>
      </c>
      <c r="K32" s="424">
        <f t="shared" si="1"/>
        <v>0</v>
      </c>
      <c r="L32" s="424" t="s">
        <v>4053</v>
      </c>
      <c r="M32" t="s">
        <v>4016</v>
      </c>
      <c r="N32" s="425">
        <v>2050</v>
      </c>
      <c r="O32">
        <f t="shared" si="2"/>
        <v>0</v>
      </c>
      <c r="P32">
        <f t="shared" si="3"/>
        <v>0</v>
      </c>
      <c r="Q32" s="384" t="s">
        <v>4054</v>
      </c>
    </row>
    <row r="33" spans="1:17" x14ac:dyDescent="0.75">
      <c r="A33" t="s">
        <v>3824</v>
      </c>
      <c r="B33" t="s">
        <v>3825</v>
      </c>
      <c r="C33" s="351" t="s">
        <v>4055</v>
      </c>
      <c r="D33">
        <v>2006</v>
      </c>
      <c r="E33" s="423">
        <v>0.5</v>
      </c>
      <c r="F33" s="423">
        <v>0.8</v>
      </c>
      <c r="G33" s="406">
        <f>ROUND(IF(About!$B$2=$A33,INDEX('State GHG Summary'!$C$1:$AH$1,MATCH('State Targets'!D33,'State GHG Summary'!$C$3:$AH$3,0)),0),0)</f>
        <v>0</v>
      </c>
      <c r="H33" t="s">
        <v>4056</v>
      </c>
      <c r="I33" s="424">
        <v>2030</v>
      </c>
      <c r="J33" s="424">
        <f t="shared" si="0"/>
        <v>0</v>
      </c>
      <c r="K33" s="424">
        <f t="shared" si="1"/>
        <v>0</v>
      </c>
      <c r="L33" s="424" t="s">
        <v>4057</v>
      </c>
      <c r="M33" t="s">
        <v>4058</v>
      </c>
      <c r="N33" s="425">
        <v>2050</v>
      </c>
      <c r="O33">
        <f t="shared" si="2"/>
        <v>0</v>
      </c>
      <c r="P33">
        <f t="shared" si="3"/>
        <v>0</v>
      </c>
      <c r="Q33" s="384" t="s">
        <v>4059</v>
      </c>
    </row>
    <row r="34" spans="1:17" x14ac:dyDescent="0.75">
      <c r="A34" t="s">
        <v>3826</v>
      </c>
      <c r="B34" t="s">
        <v>3827</v>
      </c>
      <c r="C34" s="351" t="s">
        <v>4060</v>
      </c>
      <c r="D34">
        <v>2005</v>
      </c>
      <c r="E34" s="423">
        <v>0.45</v>
      </c>
      <c r="G34" s="406">
        <f>ROUND(IF(About!$B$2=$A34,INDEX('State GHG Summary'!$C$1:$AH$1,MATCH('State Targets'!D34,'State GHG Summary'!$C$3:$AH$3,0)),0),0)</f>
        <v>0</v>
      </c>
      <c r="H34" t="s">
        <v>4061</v>
      </c>
      <c r="I34" s="424">
        <v>2030</v>
      </c>
      <c r="J34" s="424">
        <f t="shared" si="0"/>
        <v>0</v>
      </c>
      <c r="K34" s="424">
        <f t="shared" si="1"/>
        <v>0</v>
      </c>
      <c r="L34" t="s">
        <v>4060</v>
      </c>
      <c r="O34" t="str">
        <f t="shared" si="2"/>
        <v/>
      </c>
      <c r="P34" t="str">
        <f t="shared" si="3"/>
        <v/>
      </c>
    </row>
    <row r="35" spans="1:17" x14ac:dyDescent="0.75">
      <c r="A35" t="s">
        <v>3828</v>
      </c>
      <c r="B35" t="s">
        <v>3829</v>
      </c>
      <c r="C35" s="351" t="s">
        <v>4062</v>
      </c>
      <c r="D35">
        <v>2005</v>
      </c>
      <c r="E35" s="423">
        <v>0.45</v>
      </c>
      <c r="F35" s="423">
        <v>1</v>
      </c>
      <c r="G35" s="406">
        <f>ROUND(IF(About!$B$2=$A35,INDEX('State GHG Summary'!$C$1:$AH$1,MATCH('State Targets'!D35,'State GHG Summary'!$C$3:$AH$3,0)),0),0)</f>
        <v>0</v>
      </c>
      <c r="H35" t="s">
        <v>4061</v>
      </c>
      <c r="I35" s="424">
        <v>2030</v>
      </c>
      <c r="J35" s="424">
        <f t="shared" si="0"/>
        <v>0</v>
      </c>
      <c r="K35" s="424">
        <f t="shared" si="1"/>
        <v>0</v>
      </c>
      <c r="L35" s="424" t="s">
        <v>4063</v>
      </c>
      <c r="M35" s="424" t="s">
        <v>4013</v>
      </c>
      <c r="N35" s="425">
        <v>2050</v>
      </c>
      <c r="O35">
        <f t="shared" si="2"/>
        <v>0</v>
      </c>
      <c r="P35">
        <f t="shared" si="3"/>
        <v>0</v>
      </c>
      <c r="Q35" s="384" t="s">
        <v>4064</v>
      </c>
    </row>
    <row r="36" spans="1:17" x14ac:dyDescent="0.75">
      <c r="A36" t="s">
        <v>3830</v>
      </c>
      <c r="B36" t="s">
        <v>3831</v>
      </c>
      <c r="C36" s="351" t="s">
        <v>4065</v>
      </c>
      <c r="D36">
        <v>1990</v>
      </c>
      <c r="E36" s="423">
        <v>0.4</v>
      </c>
      <c r="F36" s="423">
        <v>1</v>
      </c>
      <c r="G36" s="406">
        <f>ROUND(IF(About!$B$2=$A36,INDEX('State GHG Summary'!$C$1:$AH$1,MATCH('State Targets'!D36,'State GHG Summary'!$C$3:$AH$3,0)),0),0)</f>
        <v>0</v>
      </c>
      <c r="H36" t="s">
        <v>3997</v>
      </c>
      <c r="I36" s="424">
        <v>2030</v>
      </c>
      <c r="J36" s="424">
        <f t="shared" si="0"/>
        <v>0</v>
      </c>
      <c r="K36" s="424">
        <f t="shared" si="1"/>
        <v>0</v>
      </c>
      <c r="L36" s="424" t="s">
        <v>4066</v>
      </c>
      <c r="M36" s="424" t="s">
        <v>4013</v>
      </c>
      <c r="N36" s="425">
        <v>2050</v>
      </c>
      <c r="O36">
        <f t="shared" si="2"/>
        <v>0</v>
      </c>
      <c r="P36">
        <f t="shared" si="3"/>
        <v>0</v>
      </c>
      <c r="Q36" s="384" t="s">
        <v>4067</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4068</v>
      </c>
      <c r="D39">
        <v>1990</v>
      </c>
      <c r="E39" s="423">
        <v>0.45</v>
      </c>
      <c r="F39" s="423">
        <v>0.8</v>
      </c>
      <c r="G39" s="406">
        <f>ROUND(IF(About!$B$2=$A39,INDEX('State GHG Summary'!$C$1:$AH$1,MATCH('State Targets'!D39,'State GHG Summary'!$C$3:$AH$3,0)),0),0)</f>
        <v>0</v>
      </c>
      <c r="H39" t="s">
        <v>4069</v>
      </c>
      <c r="I39" s="424">
        <v>2035</v>
      </c>
      <c r="J39" s="424">
        <f t="shared" si="0"/>
        <v>0</v>
      </c>
      <c r="K39" s="424">
        <f t="shared" si="1"/>
        <v>0</v>
      </c>
      <c r="L39" s="424" t="s">
        <v>4070</v>
      </c>
      <c r="M39" t="s">
        <v>4016</v>
      </c>
      <c r="N39" s="425">
        <v>2050</v>
      </c>
      <c r="O39">
        <f t="shared" si="2"/>
        <v>0</v>
      </c>
      <c r="P39">
        <f t="shared" si="3"/>
        <v>0</v>
      </c>
      <c r="Q39" s="384" t="s">
        <v>4071</v>
      </c>
    </row>
    <row r="40" spans="1:17" x14ac:dyDescent="0.75">
      <c r="A40" t="s">
        <v>3838</v>
      </c>
      <c r="B40" t="s">
        <v>3839</v>
      </c>
      <c r="C40" s="351" t="s">
        <v>4072</v>
      </c>
      <c r="D40">
        <v>2005</v>
      </c>
      <c r="E40" s="423">
        <v>0.26</v>
      </c>
      <c r="F40" s="423">
        <v>0.8</v>
      </c>
      <c r="G40" s="406">
        <f>ROUND(IF(About!$B$2=$A40,INDEX('State GHG Summary'!$C$1:$AH$1,MATCH('State Targets'!D40,'State GHG Summary'!$C$3:$AH$3,0)),0),0)</f>
        <v>0</v>
      </c>
      <c r="H40" t="s">
        <v>4073</v>
      </c>
      <c r="I40" s="424">
        <v>2025</v>
      </c>
      <c r="J40" s="424">
        <f t="shared" si="0"/>
        <v>0</v>
      </c>
      <c r="K40" s="424">
        <f t="shared" si="1"/>
        <v>0</v>
      </c>
      <c r="L40" s="424" t="s">
        <v>4074</v>
      </c>
      <c r="M40" t="s">
        <v>4045</v>
      </c>
      <c r="N40" s="425">
        <v>2050</v>
      </c>
      <c r="O40">
        <f t="shared" si="2"/>
        <v>0</v>
      </c>
      <c r="P40">
        <f t="shared" si="3"/>
        <v>0</v>
      </c>
      <c r="Q40" s="384" t="s">
        <v>4075</v>
      </c>
    </row>
    <row r="41" spans="1:17" x14ac:dyDescent="0.75">
      <c r="A41" t="s">
        <v>3840</v>
      </c>
      <c r="B41" t="s">
        <v>3841</v>
      </c>
      <c r="C41" s="351" t="s">
        <v>4076</v>
      </c>
      <c r="D41">
        <v>1990</v>
      </c>
      <c r="E41" s="423">
        <v>0.8</v>
      </c>
      <c r="F41" s="423">
        <v>1</v>
      </c>
      <c r="G41" s="406">
        <f>ROUND(IF(About!$B$2=$A41,INDEX('State GHG Summary'!$C$1:$AH$1,MATCH('State Targets'!D41,'State GHG Summary'!$C$3:$AH$3,0)),0),0)</f>
        <v>0</v>
      </c>
      <c r="H41" t="s">
        <v>4077</v>
      </c>
      <c r="I41" s="424">
        <v>2040</v>
      </c>
      <c r="J41" s="424">
        <f t="shared" si="0"/>
        <v>0</v>
      </c>
      <c r="K41" s="424">
        <f t="shared" si="1"/>
        <v>0</v>
      </c>
      <c r="L41" s="424" t="s">
        <v>4078</v>
      </c>
      <c r="M41" s="424" t="s">
        <v>4013</v>
      </c>
      <c r="N41" s="425">
        <v>2050</v>
      </c>
      <c r="O41">
        <f t="shared" si="2"/>
        <v>0</v>
      </c>
      <c r="P41">
        <f t="shared" si="3"/>
        <v>0</v>
      </c>
      <c r="Q41" s="384" t="s">
        <v>4079</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75">
      <c r="A48" t="s">
        <v>3854</v>
      </c>
      <c r="B48" t="s">
        <v>3855</v>
      </c>
      <c r="C48" s="351" t="s">
        <v>4081</v>
      </c>
      <c r="D48">
        <v>1990</v>
      </c>
      <c r="E48" s="423">
        <v>0.4</v>
      </c>
      <c r="F48" s="423">
        <v>0.8</v>
      </c>
      <c r="G48" s="406">
        <f>ROUND(IF(About!$B$2=$A48,INDEX('State GHG Summary'!$C$1:$AH$1,MATCH('State Targets'!D48,'State GHG Summary'!$C$3:$AH$3,0)),0),0)</f>
        <v>0</v>
      </c>
      <c r="H48" t="s">
        <v>3997</v>
      </c>
      <c r="I48" s="424">
        <v>2030</v>
      </c>
      <c r="J48" s="424">
        <f t="shared" si="0"/>
        <v>0</v>
      </c>
      <c r="K48" s="424">
        <f t="shared" si="1"/>
        <v>0</v>
      </c>
      <c r="L48" s="424" t="s">
        <v>4082</v>
      </c>
      <c r="M48" t="s">
        <v>4016</v>
      </c>
      <c r="N48" s="425">
        <v>2050</v>
      </c>
      <c r="O48">
        <f t="shared" si="2"/>
        <v>0</v>
      </c>
      <c r="P48">
        <f t="shared" si="3"/>
        <v>0</v>
      </c>
      <c r="Q48" s="429" t="s">
        <v>4083</v>
      </c>
    </row>
    <row r="49" spans="1:17" x14ac:dyDescent="0.75">
      <c r="A49" t="s">
        <v>3856</v>
      </c>
      <c r="B49" t="s">
        <v>3857</v>
      </c>
      <c r="C49" s="351" t="s">
        <v>4084</v>
      </c>
      <c r="D49">
        <v>1990</v>
      </c>
      <c r="E49" s="423">
        <v>0.45</v>
      </c>
      <c r="F49" s="423">
        <v>1</v>
      </c>
      <c r="G49" s="406">
        <f>ROUND(IF(About!$B$2=$A49,INDEX('State GHG Summary'!$C$1:$AH$1,MATCH('State Targets'!D49,'State GHG Summary'!$C$3:$AH$3,0)),0),0)</f>
        <v>0</v>
      </c>
      <c r="H49" t="s">
        <v>4034</v>
      </c>
      <c r="I49" s="424">
        <v>2030</v>
      </c>
      <c r="J49" s="424">
        <f t="shared" si="0"/>
        <v>0</v>
      </c>
      <c r="K49" s="424">
        <f t="shared" si="1"/>
        <v>0</v>
      </c>
      <c r="L49" t="s">
        <v>4085</v>
      </c>
      <c r="M49" s="424" t="s">
        <v>4040</v>
      </c>
      <c r="N49" s="425">
        <v>2050</v>
      </c>
      <c r="O49">
        <f t="shared" si="2"/>
        <v>0</v>
      </c>
      <c r="P49">
        <f t="shared" si="3"/>
        <v>0</v>
      </c>
      <c r="Q49" s="384" t="s">
        <v>4086</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Net-zero economy by 2050</v>
      </c>
      <c r="C2" s="1">
        <f>IF(INDEX('State Targets'!I:I,MATCH(About!$C$2,'State Targets'!$B:$B,0))=0,"",INDEX('State Targets'!I:I,MATCH(About!$C$2,'State Targets'!$B:$B,0)))</f>
        <v>2050</v>
      </c>
      <c r="D2" s="1">
        <f>INDEX('State Targets'!J:J,MATCH(About!$C$2,'State Targets'!$B:$B,0))</f>
        <v>0</v>
      </c>
      <c r="E2" s="1">
        <f>INDEX('State Targets'!K:K,MATCH(About!$C$2,'State Targets'!$B:$B,0))</f>
        <v>0</v>
      </c>
      <c r="F2" s="1" t="str">
        <f>IF(INDEX('State Targets'!L:L,MATCH(About!$C$2,'State Targets'!$B:$B,0))=0,"",INDEX('State Targets'!L:L,MATCH(About!$C$2,'State Targets'!$B:$B,0)))</f>
        <v>The Montana Climate Solutions Council, created by the Governor, recommended a target in 2020 to achieve economy-wide GHG neutrality between 2045–2050.</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7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MT</v>
      </c>
      <c r="C1" s="431">
        <f>SUM(C4:C87)</f>
        <v>30.680952125784696</v>
      </c>
      <c r="D1" s="431">
        <f t="shared" ref="D1:AG1" si="0">SUM(D4:D87)</f>
        <v>31.776864383823302</v>
      </c>
      <c r="E1" s="431">
        <f t="shared" si="0"/>
        <v>32.754844364120999</v>
      </c>
      <c r="F1" s="431">
        <f t="shared" si="0"/>
        <v>30.255457277878708</v>
      </c>
      <c r="G1" s="431">
        <f t="shared" si="0"/>
        <v>33.653179004029404</v>
      </c>
      <c r="H1" s="431">
        <f t="shared" si="0"/>
        <v>33.330691159914892</v>
      </c>
      <c r="I1" s="431">
        <f t="shared" si="0"/>
        <v>30.393193362772895</v>
      </c>
      <c r="J1" s="431">
        <f t="shared" si="0"/>
        <v>32.276114776755698</v>
      </c>
      <c r="K1" s="431">
        <f t="shared" si="0"/>
        <v>34.725695484660584</v>
      </c>
      <c r="L1" s="431">
        <f t="shared" si="0"/>
        <v>35.448731346683402</v>
      </c>
      <c r="M1" s="431">
        <f t="shared" si="0"/>
        <v>34.773191682924612</v>
      </c>
      <c r="N1" s="431">
        <f t="shared" si="0"/>
        <v>33.488331408053483</v>
      </c>
      <c r="O1" s="431">
        <f t="shared" si="0"/>
        <v>33.010952322333196</v>
      </c>
      <c r="P1" s="431">
        <f t="shared" si="0"/>
        <v>35.558510581504294</v>
      </c>
      <c r="Q1" s="431">
        <f t="shared" si="0"/>
        <v>36.941389170943715</v>
      </c>
      <c r="R1" s="431">
        <f t="shared" si="0"/>
        <v>37.845629542721191</v>
      </c>
      <c r="S1" s="431">
        <f t="shared" si="0"/>
        <v>38.324257973727022</v>
      </c>
      <c r="T1" s="431">
        <f t="shared" si="0"/>
        <v>40.002619001922298</v>
      </c>
      <c r="U1" s="431">
        <f t="shared" si="0"/>
        <v>38.990340364727601</v>
      </c>
      <c r="V1" s="431">
        <f t="shared" si="0"/>
        <v>34.771366712895095</v>
      </c>
      <c r="W1" s="431">
        <f t="shared" si="0"/>
        <v>36.337594892288003</v>
      </c>
      <c r="X1" s="431">
        <f t="shared" si="0"/>
        <v>33.352609131754996</v>
      </c>
      <c r="Y1" s="431">
        <f t="shared" si="0"/>
        <v>32.485285172699506</v>
      </c>
      <c r="Z1" s="431">
        <f t="shared" si="0"/>
        <v>33.735865852011095</v>
      </c>
      <c r="AA1" s="431">
        <f t="shared" si="0"/>
        <v>34.485991600335502</v>
      </c>
      <c r="AB1" s="431">
        <f t="shared" si="0"/>
        <v>34.507905971925702</v>
      </c>
      <c r="AC1" s="431">
        <f t="shared" si="0"/>
        <v>32.328744986030195</v>
      </c>
      <c r="AD1" s="431">
        <f t="shared" si="0"/>
        <v>32.240834023133495</v>
      </c>
      <c r="AE1" s="431">
        <f t="shared" si="0"/>
        <v>32.524480302917105</v>
      </c>
      <c r="AF1" s="431">
        <f t="shared" si="0"/>
        <v>33.752935426524601</v>
      </c>
      <c r="AG1" s="431">
        <f t="shared" si="0"/>
        <v>27.189116629752196</v>
      </c>
      <c r="AH1" s="431">
        <f>SUM(AH4:AH87)</f>
        <v>29.822543787603298</v>
      </c>
    </row>
    <row r="2" spans="1:34" x14ac:dyDescent="0.75">
      <c r="B2" s="432"/>
    </row>
    <row r="3" spans="1:34" s="433" customFormat="1" x14ac:dyDescent="0.7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4127</v>
      </c>
      <c r="C4">
        <f>SUMIFS('EPA Export Aggregation'!F:F,'EPA Export Aggregation'!$A:$A,$B4,'EPA Export Aggregation'!$D:$D,$A$1)*IF($A4="CH4",About!$D$58,IF($A4="N2O",About!$D$59,1))</f>
        <v>15.6271850899881</v>
      </c>
      <c r="D4">
        <f>SUMIFS('EPA Export Aggregation'!G:G,'EPA Export Aggregation'!$A:$A,$B4,'EPA Export Aggregation'!$D:$D,$A$1)*IF($A4="CH4",About!$D$58,IF($A4="N2O",About!$D$59,1))</f>
        <v>17.0044724850246</v>
      </c>
      <c r="E4">
        <f>SUMIFS('EPA Export Aggregation'!H:H,'EPA Export Aggregation'!$A:$A,$B4,'EPA Export Aggregation'!$D:$D,$A$1)*IF($A4="CH4",About!$D$58,IF($A4="N2O",About!$D$59,1))</f>
        <v>18.035063925028499</v>
      </c>
      <c r="F4">
        <f>SUMIFS('EPA Export Aggregation'!I:I,'EPA Export Aggregation'!$A:$A,$B4,'EPA Export Aggregation'!$D:$D,$A$1)*IF($A4="CH4",About!$D$58,IF($A4="N2O",About!$D$59,1))</f>
        <v>14.7344968733182</v>
      </c>
      <c r="G4">
        <f>SUMIFS('EPA Export Aggregation'!J:J,'EPA Export Aggregation'!$A:$A,$B4,'EPA Export Aggregation'!$D:$D,$A$1)*IF($A4="CH4",About!$D$58,IF($A4="N2O",About!$D$59,1))</f>
        <v>17.433030237561201</v>
      </c>
      <c r="H4">
        <f>SUMIFS('EPA Export Aggregation'!K:K,'EPA Export Aggregation'!$A:$A,$B4,'EPA Export Aggregation'!$D:$D,$A$1)*IF($A4="CH4",About!$D$58,IF($A4="N2O",About!$D$59,1))</f>
        <v>16.3688214262937</v>
      </c>
      <c r="I4">
        <f>SUMIFS('EPA Export Aggregation'!L:L,'EPA Export Aggregation'!$A:$A,$B4,'EPA Export Aggregation'!$D:$D,$A$1)*IF($A4="CH4",About!$D$58,IF($A4="N2O",About!$D$59,1))</f>
        <v>13.6998583700703</v>
      </c>
      <c r="J4">
        <f>SUMIFS('EPA Export Aggregation'!M:M,'EPA Export Aggregation'!$A:$A,$B4,'EPA Export Aggregation'!$D:$D,$A$1)*IF($A4="CH4",About!$D$58,IF($A4="N2O",About!$D$59,1))</f>
        <v>15.877769564581101</v>
      </c>
      <c r="K4">
        <f>SUMIFS('EPA Export Aggregation'!N:N,'EPA Export Aggregation'!$A:$A,$B4,'EPA Export Aggregation'!$D:$D,$A$1)*IF($A4="CH4",About!$D$58,IF($A4="N2O",About!$D$59,1))</f>
        <v>18.2078764464455</v>
      </c>
      <c r="L4">
        <f>SUMIFS('EPA Export Aggregation'!O:O,'EPA Export Aggregation'!$A:$A,$B4,'EPA Export Aggregation'!$D:$D,$A$1)*IF($A4="CH4",About!$D$58,IF($A4="N2O",About!$D$59,1))</f>
        <v>18.3364479439722</v>
      </c>
      <c r="M4">
        <f>SUMIFS('EPA Export Aggregation'!P:P,'EPA Export Aggregation'!$A:$A,$B4,'EPA Export Aggregation'!$D:$D,$A$1)*IF($A4="CH4",About!$D$58,IF($A4="N2O",About!$D$59,1))</f>
        <v>17.447453717657002</v>
      </c>
      <c r="N4">
        <f>SUMIFS('EPA Export Aggregation'!Q:Q,'EPA Export Aggregation'!$A:$A,$B4,'EPA Export Aggregation'!$D:$D,$A$1)*IF($A4="CH4",About!$D$58,IF($A4="N2O",About!$D$59,1))</f>
        <v>18.2051523867847</v>
      </c>
      <c r="O4">
        <f>SUMIFS('EPA Export Aggregation'!R:R,'EPA Export Aggregation'!$A:$A,$B4,'EPA Export Aggregation'!$D:$D,$A$1)*IF($A4="CH4",About!$D$58,IF($A4="N2O",About!$D$59,1))</f>
        <v>16.530456964386001</v>
      </c>
      <c r="P4">
        <f>SUMIFS('EPA Export Aggregation'!S:S,'EPA Export Aggregation'!$A:$A,$B4,'EPA Export Aggregation'!$D:$D,$A$1)*IF($A4="CH4",About!$D$58,IF($A4="N2O",About!$D$59,1))</f>
        <v>18.692631109053998</v>
      </c>
      <c r="Q4">
        <f>SUMIFS('EPA Export Aggregation'!T:T,'EPA Export Aggregation'!$A:$A,$B4,'EPA Export Aggregation'!$D:$D,$A$1)*IF($A4="CH4",About!$D$58,IF($A4="N2O",About!$D$59,1))</f>
        <v>19.196770654623698</v>
      </c>
      <c r="R4">
        <f>SUMIFS('EPA Export Aggregation'!U:U,'EPA Export Aggregation'!$A:$A,$B4,'EPA Export Aggregation'!$D:$D,$A$1)*IF($A4="CH4",About!$D$58,IF($A4="N2O",About!$D$59,1))</f>
        <v>19.453578659818501</v>
      </c>
      <c r="S4">
        <f>SUMIFS('EPA Export Aggregation'!V:V,'EPA Export Aggregation'!$A:$A,$B4,'EPA Export Aggregation'!$D:$D,$A$1)*IF($A4="CH4",About!$D$58,IF($A4="N2O",About!$D$59,1))</f>
        <v>18.966971064672101</v>
      </c>
      <c r="T4">
        <f>SUMIFS('EPA Export Aggregation'!W:W,'EPA Export Aggregation'!$A:$A,$B4,'EPA Export Aggregation'!$D:$D,$A$1)*IF($A4="CH4",About!$D$58,IF($A4="N2O",About!$D$59,1))</f>
        <v>19.962706573911898</v>
      </c>
      <c r="U4">
        <f>SUMIFS('EPA Export Aggregation'!X:X,'EPA Export Aggregation'!$A:$A,$B4,'EPA Export Aggregation'!$D:$D,$A$1)*IF($A4="CH4",About!$D$58,IF($A4="N2O",About!$D$59,1))</f>
        <v>19.962337244801901</v>
      </c>
      <c r="V4">
        <f>SUMIFS('EPA Export Aggregation'!Y:Y,'EPA Export Aggregation'!$A:$A,$B4,'EPA Export Aggregation'!$D:$D,$A$1)*IF($A4="CH4",About!$D$58,IF($A4="N2O",About!$D$59,1))</f>
        <v>17.224477541843498</v>
      </c>
      <c r="W4">
        <f>SUMIFS('EPA Export Aggregation'!Z:Z,'EPA Export Aggregation'!$A:$A,$B4,'EPA Export Aggregation'!$D:$D,$A$1)*IF($A4="CH4",About!$D$58,IF($A4="N2O",About!$D$59,1))</f>
        <v>20.005326282606799</v>
      </c>
      <c r="X4">
        <f>SUMIFS('EPA Export Aggregation'!AA:AA,'EPA Export Aggregation'!$A:$A,$B4,'EPA Export Aggregation'!$D:$D,$A$1)*IF($A4="CH4",About!$D$58,IF($A4="N2O",About!$D$59,1))</f>
        <v>16.7200900553221</v>
      </c>
      <c r="Y4">
        <f>SUMIFS('EPA Export Aggregation'!AB:AB,'EPA Export Aggregation'!$A:$A,$B4,'EPA Export Aggregation'!$D:$D,$A$1)*IF($A4="CH4",About!$D$58,IF($A4="N2O",About!$D$59,1))</f>
        <v>15.702243966799299</v>
      </c>
      <c r="Z4">
        <f>SUMIFS('EPA Export Aggregation'!AC:AC,'EPA Export Aggregation'!$A:$A,$B4,'EPA Export Aggregation'!$D:$D,$A$1)*IF($A4="CH4",About!$D$58,IF($A4="N2O",About!$D$59,1))</f>
        <v>16.6090689111644</v>
      </c>
      <c r="AA4">
        <f>SUMIFS('EPA Export Aggregation'!AD:AD,'EPA Export Aggregation'!$A:$A,$B4,'EPA Export Aggregation'!$D:$D,$A$1)*IF($A4="CH4",About!$D$58,IF($A4="N2O",About!$D$59,1))</f>
        <v>17.308698259210001</v>
      </c>
      <c r="AB4">
        <f>SUMIFS('EPA Export Aggregation'!AE:AE,'EPA Export Aggregation'!$A:$A,$B4,'EPA Export Aggregation'!$D:$D,$A$1)*IF($A4="CH4",About!$D$58,IF($A4="N2O",About!$D$59,1))</f>
        <v>17.785447438885001</v>
      </c>
      <c r="AC4">
        <f>SUMIFS('EPA Export Aggregation'!AF:AF,'EPA Export Aggregation'!$A:$A,$B4,'EPA Export Aggregation'!$D:$D,$A$1)*IF($A4="CH4",About!$D$58,IF($A4="N2O",About!$D$59,1))</f>
        <v>16.1256483213926</v>
      </c>
      <c r="AD4">
        <f>SUMIFS('EPA Export Aggregation'!AG:AG,'EPA Export Aggregation'!$A:$A,$B4,'EPA Export Aggregation'!$D:$D,$A$1)*IF($A4="CH4",About!$D$58,IF($A4="N2O",About!$D$59,1))</f>
        <v>15.5593419630528</v>
      </c>
      <c r="AE4">
        <f>SUMIFS('EPA Export Aggregation'!AH:AH,'EPA Export Aggregation'!$A:$A,$B4,'EPA Export Aggregation'!$D:$D,$A$1)*IF($A4="CH4",About!$D$58,IF($A4="N2O",About!$D$59,1))</f>
        <v>15.165229921468301</v>
      </c>
      <c r="AF4">
        <f>SUMIFS('EPA Export Aggregation'!AI:AI,'EPA Export Aggregation'!$A:$A,$B4,'EPA Export Aggregation'!$D:$D,$A$1)*IF($A4="CH4",About!$D$58,IF($A4="N2O",About!$D$59,1))</f>
        <v>15.9354528109507</v>
      </c>
      <c r="AG4">
        <f>SUMIFS('EPA Export Aggregation'!AJ:AJ,'EPA Export Aggregation'!$A:$A,$B4,'EPA Export Aggregation'!$D:$D,$A$1)*IF($A4="CH4",About!$D$58,IF($A4="N2O",About!$D$59,1))</f>
        <v>10.0982537514948</v>
      </c>
      <c r="AH4">
        <f>SUMIFS('EPA Export Aggregation'!AK:AK,'EPA Export Aggregation'!$A:$A,$B4,'EPA Export Aggregation'!$D:$D,$A$1)*IF($A4="CH4",About!$D$58,IF($A4="N2O",About!$D$59,1))</f>
        <v>12.463082363290599</v>
      </c>
    </row>
    <row r="5" spans="1:34" x14ac:dyDescent="0.75">
      <c r="A5" s="435" t="s">
        <v>2220</v>
      </c>
      <c r="B5" s="408" t="s">
        <v>4125</v>
      </c>
      <c r="C5">
        <f>SUMIFS('EPA Export Aggregation'!F:F,'EPA Export Aggregation'!$A:$A,$B5,'EPA Export Aggregation'!$D:$D,$A$1)*IF($A5="CH4",About!$D$58,IF($A5="N2O",About!$D$59,1))</f>
        <v>5.6164014502746999</v>
      </c>
      <c r="D5">
        <f>SUMIFS('EPA Export Aggregation'!G:G,'EPA Export Aggregation'!$A:$A,$B5,'EPA Export Aggregation'!$D:$D,$A$1)*IF($A5="CH4",About!$D$58,IF($A5="N2O",About!$D$59,1))</f>
        <v>5.4548060719112996</v>
      </c>
      <c r="E5">
        <f>SUMIFS('EPA Export Aggregation'!H:H,'EPA Export Aggregation'!$A:$A,$B5,'EPA Export Aggregation'!$D:$D,$A$1)*IF($A5="CH4",About!$D$58,IF($A5="N2O",About!$D$59,1))</f>
        <v>5.8840681770238996</v>
      </c>
      <c r="F5">
        <f>SUMIFS('EPA Export Aggregation'!I:I,'EPA Export Aggregation'!$A:$A,$B5,'EPA Export Aggregation'!$D:$D,$A$1)*IF($A5="CH4",About!$D$58,IF($A5="N2O",About!$D$59,1))</f>
        <v>6.1113056594337998</v>
      </c>
      <c r="G5">
        <f>SUMIFS('EPA Export Aggregation'!J:J,'EPA Export Aggregation'!$A:$A,$B5,'EPA Export Aggregation'!$D:$D,$A$1)*IF($A5="CH4",About!$D$58,IF($A5="N2O",About!$D$59,1))</f>
        <v>6.3249789189427998</v>
      </c>
      <c r="H5">
        <f>SUMIFS('EPA Export Aggregation'!K:K,'EPA Export Aggregation'!$A:$A,$B5,'EPA Export Aggregation'!$D:$D,$A$1)*IF($A5="CH4",About!$D$58,IF($A5="N2O",About!$D$59,1))</f>
        <v>6.4722952247064001</v>
      </c>
      <c r="I5">
        <f>SUMIFS('EPA Export Aggregation'!L:L,'EPA Export Aggregation'!$A:$A,$B5,'EPA Export Aggregation'!$D:$D,$A$1)*IF($A5="CH4",About!$D$58,IF($A5="N2O",About!$D$59,1))</f>
        <v>6.4636134183268004</v>
      </c>
      <c r="J5">
        <f>SUMIFS('EPA Export Aggregation'!M:M,'EPA Export Aggregation'!$A:$A,$B5,'EPA Export Aggregation'!$D:$D,$A$1)*IF($A5="CH4",About!$D$58,IF($A5="N2O",About!$D$59,1))</f>
        <v>6.5822649087998997</v>
      </c>
      <c r="K5">
        <f>SUMIFS('EPA Export Aggregation'!N:N,'EPA Export Aggregation'!$A:$A,$B5,'EPA Export Aggregation'!$D:$D,$A$1)*IF($A5="CH4",About!$D$58,IF($A5="N2O",About!$D$59,1))</f>
        <v>6.7366199493775998</v>
      </c>
      <c r="L5">
        <f>SUMIFS('EPA Export Aggregation'!O:O,'EPA Export Aggregation'!$A:$A,$B5,'EPA Export Aggregation'!$D:$D,$A$1)*IF($A5="CH4",About!$D$58,IF($A5="N2O",About!$D$59,1))</f>
        <v>7.0942990341226002</v>
      </c>
      <c r="M5">
        <f>SUMIFS('EPA Export Aggregation'!P:P,'EPA Export Aggregation'!$A:$A,$B5,'EPA Export Aggregation'!$D:$D,$A$1)*IF($A5="CH4",About!$D$58,IF($A5="N2O",About!$D$59,1))</f>
        <v>7.1303883753872004</v>
      </c>
      <c r="N5">
        <f>SUMIFS('EPA Export Aggregation'!Q:Q,'EPA Export Aggregation'!$A:$A,$B5,'EPA Export Aggregation'!$D:$D,$A$1)*IF($A5="CH4",About!$D$58,IF($A5="N2O",About!$D$59,1))</f>
        <v>7.1569402842952003</v>
      </c>
      <c r="O5">
        <f>SUMIFS('EPA Export Aggregation'!R:R,'EPA Export Aggregation'!$A:$A,$B5,'EPA Export Aggregation'!$D:$D,$A$1)*IF($A5="CH4",About!$D$58,IF($A5="N2O",About!$D$59,1))</f>
        <v>7.2648822997145999</v>
      </c>
      <c r="P5">
        <f>SUMIFS('EPA Export Aggregation'!S:S,'EPA Export Aggregation'!$A:$A,$B5,'EPA Export Aggregation'!$D:$D,$A$1)*IF($A5="CH4",About!$D$58,IF($A5="N2O",About!$D$59,1))</f>
        <v>7.4638084842061003</v>
      </c>
      <c r="Q5">
        <f>SUMIFS('EPA Export Aggregation'!T:T,'EPA Export Aggregation'!$A:$A,$B5,'EPA Export Aggregation'!$D:$D,$A$1)*IF($A5="CH4",About!$D$58,IF($A5="N2O",About!$D$59,1))</f>
        <v>7.5588861901718998</v>
      </c>
      <c r="R5">
        <f>SUMIFS('EPA Export Aggregation'!U:U,'EPA Export Aggregation'!$A:$A,$B5,'EPA Export Aggregation'!$D:$D,$A$1)*IF($A5="CH4",About!$D$58,IF($A5="N2O",About!$D$59,1))</f>
        <v>7.7001192542502004</v>
      </c>
      <c r="S5">
        <f>SUMIFS('EPA Export Aggregation'!V:V,'EPA Export Aggregation'!$A:$A,$B5,'EPA Export Aggregation'!$D:$D,$A$1)*IF($A5="CH4",About!$D$58,IF($A5="N2O",About!$D$59,1))</f>
        <v>7.8074055553676001</v>
      </c>
      <c r="T5">
        <f>SUMIFS('EPA Export Aggregation'!W:W,'EPA Export Aggregation'!$A:$A,$B5,'EPA Export Aggregation'!$D:$D,$A$1)*IF($A5="CH4",About!$D$58,IF($A5="N2O",About!$D$59,1))</f>
        <v>7.8752868360306003</v>
      </c>
      <c r="U5">
        <f>SUMIFS('EPA Export Aggregation'!X:X,'EPA Export Aggregation'!$A:$A,$B5,'EPA Export Aggregation'!$D:$D,$A$1)*IF($A5="CH4",About!$D$58,IF($A5="N2O",About!$D$59,1))</f>
        <v>7.4330513233042996</v>
      </c>
      <c r="V5">
        <f>SUMIFS('EPA Export Aggregation'!Y:Y,'EPA Export Aggregation'!$A:$A,$B5,'EPA Export Aggregation'!$D:$D,$A$1)*IF($A5="CH4",About!$D$58,IF($A5="N2O",About!$D$59,1))</f>
        <v>7.1357312098417003</v>
      </c>
      <c r="W5">
        <f>SUMIFS('EPA Export Aggregation'!Z:Z,'EPA Export Aggregation'!$A:$A,$B5,'EPA Export Aggregation'!$D:$D,$A$1)*IF($A5="CH4",About!$D$58,IF($A5="N2O",About!$D$59,1))</f>
        <v>7.4629935959128</v>
      </c>
      <c r="X5">
        <f>SUMIFS('EPA Export Aggregation'!AA:AA,'EPA Export Aggregation'!$A:$A,$B5,'EPA Export Aggregation'!$D:$D,$A$1)*IF($A5="CH4",About!$D$58,IF($A5="N2O",About!$D$59,1))</f>
        <v>7.444580693811</v>
      </c>
      <c r="Y5">
        <f>SUMIFS('EPA Export Aggregation'!AB:AB,'EPA Export Aggregation'!$A:$A,$B5,'EPA Export Aggregation'!$D:$D,$A$1)*IF($A5="CH4",About!$D$58,IF($A5="N2O",About!$D$59,1))</f>
        <v>7.5847355736396</v>
      </c>
      <c r="Z5">
        <f>SUMIFS('EPA Export Aggregation'!AC:AC,'EPA Export Aggregation'!$A:$A,$B5,'EPA Export Aggregation'!$D:$D,$A$1)*IF($A5="CH4",About!$D$58,IF($A5="N2O",About!$D$59,1))</f>
        <v>7.4830874777854</v>
      </c>
      <c r="AA5">
        <f>SUMIFS('EPA Export Aggregation'!AD:AD,'EPA Export Aggregation'!$A:$A,$B5,'EPA Export Aggregation'!$D:$D,$A$1)*IF($A5="CH4",About!$D$58,IF($A5="N2O",About!$D$59,1))</f>
        <v>7.5772141275719003</v>
      </c>
      <c r="AB5">
        <f>SUMIFS('EPA Export Aggregation'!AE:AE,'EPA Export Aggregation'!$A:$A,$B5,'EPA Export Aggregation'!$D:$D,$A$1)*IF($A5="CH4",About!$D$58,IF($A5="N2O",About!$D$59,1))</f>
        <v>7.4444567019149996</v>
      </c>
      <c r="AC5">
        <f>SUMIFS('EPA Export Aggregation'!AF:AF,'EPA Export Aggregation'!$A:$A,$B5,'EPA Export Aggregation'!$D:$D,$A$1)*IF($A5="CH4",About!$D$58,IF($A5="N2O",About!$D$59,1))</f>
        <v>7.4650183501983003</v>
      </c>
      <c r="AD5">
        <f>SUMIFS('EPA Export Aggregation'!AG:AG,'EPA Export Aggregation'!$A:$A,$B5,'EPA Export Aggregation'!$D:$D,$A$1)*IF($A5="CH4",About!$D$58,IF($A5="N2O",About!$D$59,1))</f>
        <v>7.5188075779636998</v>
      </c>
      <c r="AE5">
        <f>SUMIFS('EPA Export Aggregation'!AH:AH,'EPA Export Aggregation'!$A:$A,$B5,'EPA Export Aggregation'!$D:$D,$A$1)*IF($A5="CH4",About!$D$58,IF($A5="N2O",About!$D$59,1))</f>
        <v>7.6134907160371004</v>
      </c>
      <c r="AF5">
        <f>SUMIFS('EPA Export Aggregation'!AI:AI,'EPA Export Aggregation'!$A:$A,$B5,'EPA Export Aggregation'!$D:$D,$A$1)*IF($A5="CH4",About!$D$58,IF($A5="N2O",About!$D$59,1))</f>
        <v>7.4873244625051996</v>
      </c>
      <c r="AG5">
        <f>SUMIFS('EPA Export Aggregation'!AJ:AJ,'EPA Export Aggregation'!$A:$A,$B5,'EPA Export Aggregation'!$D:$D,$A$1)*IF($A5="CH4",About!$D$58,IF($A5="N2O",About!$D$59,1))</f>
        <v>7.3435061000725996</v>
      </c>
      <c r="AH5">
        <f>SUMIFS('EPA Export Aggregation'!AK:AK,'EPA Export Aggregation'!$A:$A,$B5,'EPA Export Aggregation'!$D:$D,$A$1)*IF($A5="CH4",About!$D$58,IF($A5="N2O",About!$D$59,1))</f>
        <v>7.9473810392155002</v>
      </c>
    </row>
    <row r="6" spans="1:34" x14ac:dyDescent="0.75">
      <c r="A6" s="435" t="s">
        <v>2220</v>
      </c>
      <c r="B6" s="408" t="s">
        <v>4129</v>
      </c>
      <c r="C6">
        <f>SUMIFS('EPA Export Aggregation'!F:F,'EPA Export Aggregation'!$A:$A,$B6,'EPA Export Aggregation'!$D:$D,$A$1)*IF($A6="CH4",About!$D$58,IF($A6="N2O",About!$D$59,1))</f>
        <v>4.2409631803341004</v>
      </c>
      <c r="D6">
        <f>SUMIFS('EPA Export Aggregation'!G:G,'EPA Export Aggregation'!$A:$A,$B6,'EPA Export Aggregation'!$D:$D,$A$1)*IF($A6="CH4",About!$D$58,IF($A6="N2O",About!$D$59,1))</f>
        <v>4.2966687709071998</v>
      </c>
      <c r="E6">
        <f>SUMIFS('EPA Export Aggregation'!H:H,'EPA Export Aggregation'!$A:$A,$B6,'EPA Export Aggregation'!$D:$D,$A$1)*IF($A6="CH4",About!$D$58,IF($A6="N2O",About!$D$59,1))</f>
        <v>4.1410677481844997</v>
      </c>
      <c r="F6">
        <f>SUMIFS('EPA Export Aggregation'!I:I,'EPA Export Aggregation'!$A:$A,$B6,'EPA Export Aggregation'!$D:$D,$A$1)*IF($A6="CH4",About!$D$58,IF($A6="N2O",About!$D$59,1))</f>
        <v>4.4478610567932</v>
      </c>
      <c r="G6">
        <f>SUMIFS('EPA Export Aggregation'!J:J,'EPA Export Aggregation'!$A:$A,$B6,'EPA Export Aggregation'!$D:$D,$A$1)*IF($A6="CH4",About!$D$58,IF($A6="N2O",About!$D$59,1))</f>
        <v>4.6692091807814</v>
      </c>
      <c r="H6">
        <f>SUMIFS('EPA Export Aggregation'!K:K,'EPA Export Aggregation'!$A:$A,$B6,'EPA Export Aggregation'!$D:$D,$A$1)*IF($A6="CH4",About!$D$58,IF($A6="N2O",About!$D$59,1))</f>
        <v>5.1720140196138997</v>
      </c>
      <c r="I6">
        <f>SUMIFS('EPA Export Aggregation'!L:L,'EPA Export Aggregation'!$A:$A,$B6,'EPA Export Aggregation'!$D:$D,$A$1)*IF($A6="CH4",About!$D$58,IF($A6="N2O",About!$D$59,1))</f>
        <v>4.7698968159944997</v>
      </c>
      <c r="J6">
        <f>SUMIFS('EPA Export Aggregation'!M:M,'EPA Export Aggregation'!$A:$A,$B6,'EPA Export Aggregation'!$D:$D,$A$1)*IF($A6="CH4",About!$D$58,IF($A6="N2O",About!$D$59,1))</f>
        <v>4.4296135742688998</v>
      </c>
      <c r="K6">
        <f>SUMIFS('EPA Export Aggregation'!N:N,'EPA Export Aggregation'!$A:$A,$B6,'EPA Export Aggregation'!$D:$D,$A$1)*IF($A6="CH4",About!$D$58,IF($A6="N2O",About!$D$59,1))</f>
        <v>4.6375387466777998</v>
      </c>
      <c r="L6">
        <f>SUMIFS('EPA Export Aggregation'!O:O,'EPA Export Aggregation'!$A:$A,$B6,'EPA Export Aggregation'!$D:$D,$A$1)*IF($A6="CH4",About!$D$58,IF($A6="N2O",About!$D$59,1))</f>
        <v>4.7698668281516996</v>
      </c>
      <c r="M6">
        <f>SUMIFS('EPA Export Aggregation'!P:P,'EPA Export Aggregation'!$A:$A,$B6,'EPA Export Aggregation'!$D:$D,$A$1)*IF($A6="CH4",About!$D$58,IF($A6="N2O",About!$D$59,1))</f>
        <v>4.5502219146591996</v>
      </c>
      <c r="N6">
        <f>SUMIFS('EPA Export Aggregation'!Q:Q,'EPA Export Aggregation'!$A:$A,$B6,'EPA Export Aggregation'!$D:$D,$A$1)*IF($A6="CH4",About!$D$58,IF($A6="N2O",About!$D$59,1))</f>
        <v>3.9769172281535998</v>
      </c>
      <c r="O6">
        <f>SUMIFS('EPA Export Aggregation'!R:R,'EPA Export Aggregation'!$A:$A,$B6,'EPA Export Aggregation'!$D:$D,$A$1)*IF($A6="CH4",About!$D$58,IF($A6="N2O",About!$D$59,1))</f>
        <v>4.4036115630486004</v>
      </c>
      <c r="P6">
        <f>SUMIFS('EPA Export Aggregation'!S:S,'EPA Export Aggregation'!$A:$A,$B6,'EPA Export Aggregation'!$D:$D,$A$1)*IF($A6="CH4",About!$D$58,IF($A6="N2O",About!$D$59,1))</f>
        <v>4.5767406829153003</v>
      </c>
      <c r="Q6">
        <f>SUMIFS('EPA Export Aggregation'!T:T,'EPA Export Aggregation'!$A:$A,$B6,'EPA Export Aggregation'!$D:$D,$A$1)*IF($A6="CH4",About!$D$58,IF($A6="N2O",About!$D$59,1))</f>
        <v>4.9781291170045003</v>
      </c>
      <c r="R6">
        <f>SUMIFS('EPA Export Aggregation'!U:U,'EPA Export Aggregation'!$A:$A,$B6,'EPA Export Aggregation'!$D:$D,$A$1)*IF($A6="CH4",About!$D$58,IF($A6="N2O",About!$D$59,1))</f>
        <v>5.3206447814490003</v>
      </c>
      <c r="S6">
        <f>SUMIFS('EPA Export Aggregation'!V:V,'EPA Export Aggregation'!$A:$A,$B6,'EPA Export Aggregation'!$D:$D,$A$1)*IF($A6="CH4",About!$D$58,IF($A6="N2O",About!$D$59,1))</f>
        <v>6.0372225836286004</v>
      </c>
      <c r="T6">
        <f>SUMIFS('EPA Export Aggregation'!W:W,'EPA Export Aggregation'!$A:$A,$B6,'EPA Export Aggregation'!$D:$D,$A$1)*IF($A6="CH4",About!$D$58,IF($A6="N2O",About!$D$59,1))</f>
        <v>6.6548221131115</v>
      </c>
      <c r="U6">
        <f>SUMIFS('EPA Export Aggregation'!X:X,'EPA Export Aggregation'!$A:$A,$B6,'EPA Export Aggregation'!$D:$D,$A$1)*IF($A6="CH4",About!$D$58,IF($A6="N2O",About!$D$59,1))</f>
        <v>5.9824900991231003</v>
      </c>
      <c r="V6">
        <f>SUMIFS('EPA Export Aggregation'!Y:Y,'EPA Export Aggregation'!$A:$A,$B6,'EPA Export Aggregation'!$D:$D,$A$1)*IF($A6="CH4",About!$D$58,IF($A6="N2O",About!$D$59,1))</f>
        <v>4.9289606137264004</v>
      </c>
      <c r="W6">
        <f>SUMIFS('EPA Export Aggregation'!Z:Z,'EPA Export Aggregation'!$A:$A,$B6,'EPA Export Aggregation'!$D:$D,$A$1)*IF($A6="CH4",About!$D$58,IF($A6="N2O",About!$D$59,1))</f>
        <v>4.0280721793336998</v>
      </c>
      <c r="X6">
        <f>SUMIFS('EPA Export Aggregation'!AA:AA,'EPA Export Aggregation'!$A:$A,$B6,'EPA Export Aggregation'!$D:$D,$A$1)*IF($A6="CH4",About!$D$58,IF($A6="N2O",About!$D$59,1))</f>
        <v>4.1583082796722</v>
      </c>
      <c r="Y6">
        <f>SUMIFS('EPA Export Aggregation'!AB:AB,'EPA Export Aggregation'!$A:$A,$B6,'EPA Export Aggregation'!$D:$D,$A$1)*IF($A6="CH4",About!$D$58,IF($A6="N2O",About!$D$59,1))</f>
        <v>4.4154821834776001</v>
      </c>
      <c r="Z6">
        <f>SUMIFS('EPA Export Aggregation'!AC:AC,'EPA Export Aggregation'!$A:$A,$B6,'EPA Export Aggregation'!$D:$D,$A$1)*IF($A6="CH4",About!$D$58,IF($A6="N2O",About!$D$59,1))</f>
        <v>4.6279209304037998</v>
      </c>
      <c r="AA6">
        <f>SUMIFS('EPA Export Aggregation'!AD:AD,'EPA Export Aggregation'!$A:$A,$B6,'EPA Export Aggregation'!$D:$D,$A$1)*IF($A6="CH4",About!$D$58,IF($A6="N2O",About!$D$59,1))</f>
        <v>4.4326264689509998</v>
      </c>
      <c r="AB6">
        <f>SUMIFS('EPA Export Aggregation'!AE:AE,'EPA Export Aggregation'!$A:$A,$B6,'EPA Export Aggregation'!$D:$D,$A$1)*IF($A6="CH4",About!$D$58,IF($A6="N2O",About!$D$59,1))</f>
        <v>4.2886061792776999</v>
      </c>
      <c r="AC6">
        <f>SUMIFS('EPA Export Aggregation'!AF:AF,'EPA Export Aggregation'!$A:$A,$B6,'EPA Export Aggregation'!$D:$D,$A$1)*IF($A6="CH4",About!$D$58,IF($A6="N2O",About!$D$59,1))</f>
        <v>4.1054921883058997</v>
      </c>
      <c r="AD6">
        <f>SUMIFS('EPA Export Aggregation'!AG:AG,'EPA Export Aggregation'!$A:$A,$B6,'EPA Export Aggregation'!$D:$D,$A$1)*IF($A6="CH4",About!$D$58,IF($A6="N2O",About!$D$59,1))</f>
        <v>4.2707615005562003</v>
      </c>
      <c r="AE6">
        <f>SUMIFS('EPA Export Aggregation'!AH:AH,'EPA Export Aggregation'!$A:$A,$B6,'EPA Export Aggregation'!$D:$D,$A$1)*IF($A6="CH4",About!$D$58,IF($A6="N2O",About!$D$59,1))</f>
        <v>4.3844973444004003</v>
      </c>
      <c r="AF6">
        <f>SUMIFS('EPA Export Aggregation'!AI:AI,'EPA Export Aggregation'!$A:$A,$B6,'EPA Export Aggregation'!$D:$D,$A$1)*IF($A6="CH4",About!$D$58,IF($A6="N2O",About!$D$59,1))</f>
        <v>4.4634213007310999</v>
      </c>
      <c r="AG6">
        <f>SUMIFS('EPA Export Aggregation'!AJ:AJ,'EPA Export Aggregation'!$A:$A,$B6,'EPA Export Aggregation'!$D:$D,$A$1)*IF($A6="CH4",About!$D$58,IF($A6="N2O",About!$D$59,1))</f>
        <v>4.4335715837540999</v>
      </c>
      <c r="AH6">
        <f>SUMIFS('EPA Export Aggregation'!AK:AK,'EPA Export Aggregation'!$A:$A,$B6,'EPA Export Aggregation'!$D:$D,$A$1)*IF($A6="CH4",About!$D$58,IF($A6="N2O",About!$D$59,1))</f>
        <v>4.2124879590882003</v>
      </c>
    </row>
    <row r="7" spans="1:34" x14ac:dyDescent="0.75">
      <c r="A7" s="435" t="s">
        <v>2220</v>
      </c>
      <c r="B7" s="408" t="s">
        <v>4131</v>
      </c>
      <c r="C7">
        <f>SUMIFS('EPA Export Aggregation'!F:F,'EPA Export Aggregation'!$A:$A,$B7,'EPA Export Aggregation'!$D:$D,$A$1)*IF($A7="CH4",About!$D$58,IF($A7="N2O",About!$D$59,1))</f>
        <v>1.2531177888680001</v>
      </c>
      <c r="D7">
        <f>SUMIFS('EPA Export Aggregation'!G:G,'EPA Export Aggregation'!$A:$A,$B7,'EPA Export Aggregation'!$D:$D,$A$1)*IF($A7="CH4",About!$D$58,IF($A7="N2O",About!$D$59,1))</f>
        <v>1.3109524717762999</v>
      </c>
      <c r="E7">
        <f>SUMIFS('EPA Export Aggregation'!H:H,'EPA Export Aggregation'!$A:$A,$B7,'EPA Export Aggregation'!$D:$D,$A$1)*IF($A7="CH4",About!$D$58,IF($A7="N2O",About!$D$59,1))</f>
        <v>1.1282508202616</v>
      </c>
      <c r="F7">
        <f>SUMIFS('EPA Export Aggregation'!I:I,'EPA Export Aggregation'!$A:$A,$B7,'EPA Export Aggregation'!$D:$D,$A$1)*IF($A7="CH4",About!$D$58,IF($A7="N2O",About!$D$59,1))</f>
        <v>1.3252479540271001</v>
      </c>
      <c r="G7">
        <f>SUMIFS('EPA Export Aggregation'!J:J,'EPA Export Aggregation'!$A:$A,$B7,'EPA Export Aggregation'!$D:$D,$A$1)*IF($A7="CH4",About!$D$58,IF($A7="N2O",About!$D$59,1))</f>
        <v>1.2100410854839001</v>
      </c>
      <c r="H7">
        <f>SUMIFS('EPA Export Aggregation'!K:K,'EPA Export Aggregation'!$A:$A,$B7,'EPA Export Aggregation'!$D:$D,$A$1)*IF($A7="CH4",About!$D$58,IF($A7="N2O",About!$D$59,1))</f>
        <v>1.2700343801538001</v>
      </c>
      <c r="I7">
        <f>SUMIFS('EPA Export Aggregation'!L:L,'EPA Export Aggregation'!$A:$A,$B7,'EPA Export Aggregation'!$D:$D,$A$1)*IF($A7="CH4",About!$D$58,IF($A7="N2O",About!$D$59,1))</f>
        <v>1.4612343373856</v>
      </c>
      <c r="J7">
        <f>SUMIFS('EPA Export Aggregation'!M:M,'EPA Export Aggregation'!$A:$A,$B7,'EPA Export Aggregation'!$D:$D,$A$1)*IF($A7="CH4",About!$D$58,IF($A7="N2O",About!$D$59,1))</f>
        <v>1.4656263787471</v>
      </c>
      <c r="K7">
        <f>SUMIFS('EPA Export Aggregation'!N:N,'EPA Export Aggregation'!$A:$A,$B7,'EPA Export Aggregation'!$D:$D,$A$1)*IF($A7="CH4",About!$D$58,IF($A7="N2O",About!$D$59,1))</f>
        <v>1.2176870390679</v>
      </c>
      <c r="L7">
        <f>SUMIFS('EPA Export Aggregation'!O:O,'EPA Export Aggregation'!$A:$A,$B7,'EPA Export Aggregation'!$D:$D,$A$1)*IF($A7="CH4",About!$D$58,IF($A7="N2O",About!$D$59,1))</f>
        <v>1.2344718952702001</v>
      </c>
      <c r="M7">
        <f>SUMIFS('EPA Export Aggregation'!P:P,'EPA Export Aggregation'!$A:$A,$B7,'EPA Export Aggregation'!$D:$D,$A$1)*IF($A7="CH4",About!$D$58,IF($A7="N2O",About!$D$59,1))</f>
        <v>1.3787809722529001</v>
      </c>
      <c r="N7">
        <f>SUMIFS('EPA Export Aggregation'!Q:Q,'EPA Export Aggregation'!$A:$A,$B7,'EPA Export Aggregation'!$D:$D,$A$1)*IF($A7="CH4",About!$D$58,IF($A7="N2O",About!$D$59,1))</f>
        <v>1.3835169006287</v>
      </c>
      <c r="O7">
        <f>SUMIFS('EPA Export Aggregation'!R:R,'EPA Export Aggregation'!$A:$A,$B7,'EPA Export Aggregation'!$D:$D,$A$1)*IF($A7="CH4",About!$D$58,IF($A7="N2O",About!$D$59,1))</f>
        <v>1.4514494237294999</v>
      </c>
      <c r="P7">
        <f>SUMIFS('EPA Export Aggregation'!S:S,'EPA Export Aggregation'!$A:$A,$B7,'EPA Export Aggregation'!$D:$D,$A$1)*IF($A7="CH4",About!$D$58,IF($A7="N2O",About!$D$59,1))</f>
        <v>1.5279193989761</v>
      </c>
      <c r="Q7">
        <f>SUMIFS('EPA Export Aggregation'!T:T,'EPA Export Aggregation'!$A:$A,$B7,'EPA Export Aggregation'!$D:$D,$A$1)*IF($A7="CH4",About!$D$58,IF($A7="N2O",About!$D$59,1))</f>
        <v>1.630984839006</v>
      </c>
      <c r="R7">
        <f>SUMIFS('EPA Export Aggregation'!U:U,'EPA Export Aggregation'!$A:$A,$B7,'EPA Export Aggregation'!$D:$D,$A$1)*IF($A7="CH4",About!$D$58,IF($A7="N2O",About!$D$59,1))</f>
        <v>1.6009121357561</v>
      </c>
      <c r="S7">
        <f>SUMIFS('EPA Export Aggregation'!V:V,'EPA Export Aggregation'!$A:$A,$B7,'EPA Export Aggregation'!$D:$D,$A$1)*IF($A7="CH4",About!$D$58,IF($A7="N2O",About!$D$59,1))</f>
        <v>1.5730168991792</v>
      </c>
      <c r="T7">
        <f>SUMIFS('EPA Export Aggregation'!W:W,'EPA Export Aggregation'!$A:$A,$B7,'EPA Export Aggregation'!$D:$D,$A$1)*IF($A7="CH4",About!$D$58,IF($A7="N2O",About!$D$59,1))</f>
        <v>1.6249833358750001</v>
      </c>
      <c r="U7">
        <f>SUMIFS('EPA Export Aggregation'!X:X,'EPA Export Aggregation'!$A:$A,$B7,'EPA Export Aggregation'!$D:$D,$A$1)*IF($A7="CH4",About!$D$58,IF($A7="N2O",About!$D$59,1))</f>
        <v>1.7926322307475999</v>
      </c>
      <c r="V7">
        <f>SUMIFS('EPA Export Aggregation'!Y:Y,'EPA Export Aggregation'!$A:$A,$B7,'EPA Export Aggregation'!$D:$D,$A$1)*IF($A7="CH4",About!$D$58,IF($A7="N2O",About!$D$59,1))</f>
        <v>1.7852506509777</v>
      </c>
      <c r="W7">
        <f>SUMIFS('EPA Export Aggregation'!Z:Z,'EPA Export Aggregation'!$A:$A,$B7,'EPA Export Aggregation'!$D:$D,$A$1)*IF($A7="CH4",About!$D$58,IF($A7="N2O",About!$D$59,1))</f>
        <v>1.6435518417460999</v>
      </c>
      <c r="X7">
        <f>SUMIFS('EPA Export Aggregation'!AA:AA,'EPA Export Aggregation'!$A:$A,$B7,'EPA Export Aggregation'!$D:$D,$A$1)*IF($A7="CH4",About!$D$58,IF($A7="N2O",About!$D$59,1))</f>
        <v>1.7192158780327</v>
      </c>
      <c r="Y7">
        <f>SUMIFS('EPA Export Aggregation'!AB:AB,'EPA Export Aggregation'!$A:$A,$B7,'EPA Export Aggregation'!$D:$D,$A$1)*IF($A7="CH4",About!$D$58,IF($A7="N2O",About!$D$59,1))</f>
        <v>1.4692993407752999</v>
      </c>
      <c r="Z7">
        <f>SUMIFS('EPA Export Aggregation'!AC:AC,'EPA Export Aggregation'!$A:$A,$B7,'EPA Export Aggregation'!$D:$D,$A$1)*IF($A7="CH4",About!$D$58,IF($A7="N2O",About!$D$59,1))</f>
        <v>1.5603669761021</v>
      </c>
      <c r="AA7">
        <f>SUMIFS('EPA Export Aggregation'!AD:AD,'EPA Export Aggregation'!$A:$A,$B7,'EPA Export Aggregation'!$D:$D,$A$1)*IF($A7="CH4",About!$D$58,IF($A7="N2O",About!$D$59,1))</f>
        <v>1.6241697295605</v>
      </c>
      <c r="AB7">
        <f>SUMIFS('EPA Export Aggregation'!AE:AE,'EPA Export Aggregation'!$A:$A,$B7,'EPA Export Aggregation'!$D:$D,$A$1)*IF($A7="CH4",About!$D$58,IF($A7="N2O",About!$D$59,1))</f>
        <v>1.499185938348</v>
      </c>
      <c r="AC7">
        <f>SUMIFS('EPA Export Aggregation'!AF:AF,'EPA Export Aggregation'!$A:$A,$B7,'EPA Export Aggregation'!$D:$D,$A$1)*IF($A7="CH4",About!$D$58,IF($A7="N2O",About!$D$59,1))</f>
        <v>1.4562235204308001</v>
      </c>
      <c r="AD7">
        <f>SUMIFS('EPA Export Aggregation'!AG:AG,'EPA Export Aggregation'!$A:$A,$B7,'EPA Export Aggregation'!$D:$D,$A$1)*IF($A7="CH4",About!$D$58,IF($A7="N2O",About!$D$59,1))</f>
        <v>1.6567257916592</v>
      </c>
      <c r="AE7">
        <f>SUMIFS('EPA Export Aggregation'!AH:AH,'EPA Export Aggregation'!$A:$A,$B7,'EPA Export Aggregation'!$D:$D,$A$1)*IF($A7="CH4",About!$D$58,IF($A7="N2O",About!$D$59,1))</f>
        <v>1.7006512423927</v>
      </c>
      <c r="AF7">
        <f>SUMIFS('EPA Export Aggregation'!AI:AI,'EPA Export Aggregation'!$A:$A,$B7,'EPA Export Aggregation'!$D:$D,$A$1)*IF($A7="CH4",About!$D$58,IF($A7="N2O",About!$D$59,1))</f>
        <v>1.9492622677517999</v>
      </c>
      <c r="AG7">
        <f>SUMIFS('EPA Export Aggregation'!AJ:AJ,'EPA Export Aggregation'!$A:$A,$B7,'EPA Export Aggregation'!$D:$D,$A$1)*IF($A7="CH4",About!$D$58,IF($A7="N2O",About!$D$59,1))</f>
        <v>1.7833733287049001</v>
      </c>
      <c r="AH7">
        <f>SUMIFS('EPA Export Aggregation'!AK:AK,'EPA Export Aggregation'!$A:$A,$B7,'EPA Export Aggregation'!$D:$D,$A$1)*IF($A7="CH4",About!$D$58,IF($A7="N2O",About!$D$59,1))</f>
        <v>1.6943197360658</v>
      </c>
    </row>
    <row r="8" spans="1:34" x14ac:dyDescent="0.75">
      <c r="A8" s="435" t="s">
        <v>2220</v>
      </c>
      <c r="B8" s="408" t="s">
        <v>4133</v>
      </c>
      <c r="C8">
        <f>SUMIFS('EPA Export Aggregation'!F:F,'EPA Export Aggregation'!$A:$A,$B8,'EPA Export Aggregation'!$D:$D,$A$1)*IF($A8="CH4",About!$D$58,IF($A8="N2O",About!$D$59,1))</f>
        <v>0.90250694893159999</v>
      </c>
      <c r="D8">
        <f>SUMIFS('EPA Export Aggregation'!G:G,'EPA Export Aggregation'!$A:$A,$B8,'EPA Export Aggregation'!$D:$D,$A$1)*IF($A8="CH4",About!$D$58,IF($A8="N2O",About!$D$59,1))</f>
        <v>0.92121873920950004</v>
      </c>
      <c r="E8">
        <f>SUMIFS('EPA Export Aggregation'!H:H,'EPA Export Aggregation'!$A:$A,$B8,'EPA Export Aggregation'!$D:$D,$A$1)*IF($A8="CH4",About!$D$58,IF($A8="N2O",About!$D$59,1))</f>
        <v>0.77588027395000003</v>
      </c>
      <c r="F8">
        <f>SUMIFS('EPA Export Aggregation'!I:I,'EPA Export Aggregation'!$A:$A,$B8,'EPA Export Aggregation'!$D:$D,$A$1)*IF($A8="CH4",About!$D$58,IF($A8="N2O",About!$D$59,1))</f>
        <v>0.86990771356100005</v>
      </c>
      <c r="G8">
        <f>SUMIFS('EPA Export Aggregation'!J:J,'EPA Export Aggregation'!$A:$A,$B8,'EPA Export Aggregation'!$D:$D,$A$1)*IF($A8="CH4",About!$D$58,IF($A8="N2O",About!$D$59,1))</f>
        <v>0.81083383259620001</v>
      </c>
      <c r="H8">
        <f>SUMIFS('EPA Export Aggregation'!K:K,'EPA Export Aggregation'!$A:$A,$B8,'EPA Export Aggregation'!$D:$D,$A$1)*IF($A8="CH4",About!$D$58,IF($A8="N2O",About!$D$59,1))</f>
        <v>0.82889067224500002</v>
      </c>
      <c r="I8">
        <f>SUMIFS('EPA Export Aggregation'!L:L,'EPA Export Aggregation'!$A:$A,$B8,'EPA Export Aggregation'!$D:$D,$A$1)*IF($A8="CH4",About!$D$58,IF($A8="N2O",About!$D$59,1))</f>
        <v>0.94554259391270001</v>
      </c>
      <c r="J8">
        <f>SUMIFS('EPA Export Aggregation'!M:M,'EPA Export Aggregation'!$A:$A,$B8,'EPA Export Aggregation'!$D:$D,$A$1)*IF($A8="CH4",About!$D$58,IF($A8="N2O",About!$D$59,1))</f>
        <v>0.96385649772170001</v>
      </c>
      <c r="K8">
        <f>SUMIFS('EPA Export Aggregation'!N:N,'EPA Export Aggregation'!$A:$A,$B8,'EPA Export Aggregation'!$D:$D,$A$1)*IF($A8="CH4",About!$D$58,IF($A8="N2O",About!$D$59,1))</f>
        <v>0.76894601186949996</v>
      </c>
      <c r="L8">
        <f>SUMIFS('EPA Export Aggregation'!O:O,'EPA Export Aggregation'!$A:$A,$B8,'EPA Export Aggregation'!$D:$D,$A$1)*IF($A8="CH4",About!$D$58,IF($A8="N2O",About!$D$59,1))</f>
        <v>0.73712855902270003</v>
      </c>
      <c r="M8">
        <f>SUMIFS('EPA Export Aggregation'!P:P,'EPA Export Aggregation'!$A:$A,$B8,'EPA Export Aggregation'!$D:$D,$A$1)*IF($A8="CH4",About!$D$58,IF($A8="N2O",About!$D$59,1))</f>
        <v>0.85157427429400001</v>
      </c>
      <c r="N8">
        <f>SUMIFS('EPA Export Aggregation'!Q:Q,'EPA Export Aggregation'!$A:$A,$B8,'EPA Export Aggregation'!$D:$D,$A$1)*IF($A8="CH4",About!$D$58,IF($A8="N2O",About!$D$59,1))</f>
        <v>0.85866661914419995</v>
      </c>
      <c r="O8">
        <f>SUMIFS('EPA Export Aggregation'!R:R,'EPA Export Aggregation'!$A:$A,$B8,'EPA Export Aggregation'!$D:$D,$A$1)*IF($A8="CH4",About!$D$58,IF($A8="N2O",About!$D$59,1))</f>
        <v>0.91306604594389995</v>
      </c>
      <c r="P8">
        <f>SUMIFS('EPA Export Aggregation'!S:S,'EPA Export Aggregation'!$A:$A,$B8,'EPA Export Aggregation'!$D:$D,$A$1)*IF($A8="CH4",About!$D$58,IF($A8="N2O",About!$D$59,1))</f>
        <v>1.0297576823801</v>
      </c>
      <c r="Q8">
        <f>SUMIFS('EPA Export Aggregation'!T:T,'EPA Export Aggregation'!$A:$A,$B8,'EPA Export Aggregation'!$D:$D,$A$1)*IF($A8="CH4",About!$D$58,IF($A8="N2O",About!$D$59,1))</f>
        <v>1.1089419389669</v>
      </c>
      <c r="R8">
        <f>SUMIFS('EPA Export Aggregation'!U:U,'EPA Export Aggregation'!$A:$A,$B8,'EPA Export Aggregation'!$D:$D,$A$1)*IF($A8="CH4",About!$D$58,IF($A8="N2O",About!$D$59,1))</f>
        <v>1.1371057832905</v>
      </c>
      <c r="S8">
        <f>SUMIFS('EPA Export Aggregation'!V:V,'EPA Export Aggregation'!$A:$A,$B8,'EPA Export Aggregation'!$D:$D,$A$1)*IF($A8="CH4",About!$D$58,IF($A8="N2O",About!$D$59,1))</f>
        <v>1.1225823260883001</v>
      </c>
      <c r="T8">
        <f>SUMIFS('EPA Export Aggregation'!W:W,'EPA Export Aggregation'!$A:$A,$B8,'EPA Export Aggregation'!$D:$D,$A$1)*IF($A8="CH4",About!$D$58,IF($A8="N2O",About!$D$59,1))</f>
        <v>0.87877979376469995</v>
      </c>
      <c r="U8">
        <f>SUMIFS('EPA Export Aggregation'!X:X,'EPA Export Aggregation'!$A:$A,$B8,'EPA Export Aggregation'!$D:$D,$A$1)*IF($A8="CH4",About!$D$58,IF($A8="N2O",About!$D$59,1))</f>
        <v>1.0044581969913999</v>
      </c>
      <c r="V8">
        <f>SUMIFS('EPA Export Aggregation'!Y:Y,'EPA Export Aggregation'!$A:$A,$B8,'EPA Export Aggregation'!$D:$D,$A$1)*IF($A8="CH4",About!$D$58,IF($A8="N2O",About!$D$59,1))</f>
        <v>1.4220548784449001</v>
      </c>
      <c r="W8">
        <f>SUMIFS('EPA Export Aggregation'!Z:Z,'EPA Export Aggregation'!$A:$A,$B8,'EPA Export Aggregation'!$D:$D,$A$1)*IF($A8="CH4",About!$D$58,IF($A8="N2O",About!$D$59,1))</f>
        <v>1.2442567255151</v>
      </c>
      <c r="X8">
        <f>SUMIFS('EPA Export Aggregation'!AA:AA,'EPA Export Aggregation'!$A:$A,$B8,'EPA Export Aggregation'!$D:$D,$A$1)*IF($A8="CH4",About!$D$58,IF($A8="N2O",About!$D$59,1))</f>
        <v>1.3658526386869001</v>
      </c>
      <c r="Y8">
        <f>SUMIFS('EPA Export Aggregation'!AB:AB,'EPA Export Aggregation'!$A:$A,$B8,'EPA Export Aggregation'!$D:$D,$A$1)*IF($A8="CH4",About!$D$58,IF($A8="N2O",About!$D$59,1))</f>
        <v>1.1972398774738999</v>
      </c>
      <c r="Z8">
        <f>SUMIFS('EPA Export Aggregation'!AC:AC,'EPA Export Aggregation'!$A:$A,$B8,'EPA Export Aggregation'!$D:$D,$A$1)*IF($A8="CH4",About!$D$58,IF($A8="N2O",About!$D$59,1))</f>
        <v>1.2812167004195001</v>
      </c>
      <c r="AA8">
        <f>SUMIFS('EPA Export Aggregation'!AD:AD,'EPA Export Aggregation'!$A:$A,$B8,'EPA Export Aggregation'!$D:$D,$A$1)*IF($A8="CH4",About!$D$58,IF($A8="N2O",About!$D$59,1))</f>
        <v>1.3089714735160001</v>
      </c>
      <c r="AB8">
        <f>SUMIFS('EPA Export Aggregation'!AE:AE,'EPA Export Aggregation'!$A:$A,$B8,'EPA Export Aggregation'!$D:$D,$A$1)*IF($A8="CH4",About!$D$58,IF($A8="N2O",About!$D$59,1))</f>
        <v>1.2502810362787999</v>
      </c>
      <c r="AC8">
        <f>SUMIFS('EPA Export Aggregation'!AF:AF,'EPA Export Aggregation'!$A:$A,$B8,'EPA Export Aggregation'!$D:$D,$A$1)*IF($A8="CH4",About!$D$58,IF($A8="N2O",About!$D$59,1))</f>
        <v>1.3744503815011</v>
      </c>
      <c r="AD8">
        <f>SUMIFS('EPA Export Aggregation'!AG:AG,'EPA Export Aggregation'!$A:$A,$B8,'EPA Export Aggregation'!$D:$D,$A$1)*IF($A8="CH4",About!$D$58,IF($A8="N2O",About!$D$59,1))</f>
        <v>1.4744756438646001</v>
      </c>
      <c r="AE8">
        <f>SUMIFS('EPA Export Aggregation'!AH:AH,'EPA Export Aggregation'!$A:$A,$B8,'EPA Export Aggregation'!$D:$D,$A$1)*IF($A8="CH4",About!$D$58,IF($A8="N2O",About!$D$59,1))</f>
        <v>1.6790457802519001</v>
      </c>
      <c r="AF8">
        <f>SUMIFS('EPA Export Aggregation'!AI:AI,'EPA Export Aggregation'!$A:$A,$B8,'EPA Export Aggregation'!$D:$D,$A$1)*IF($A8="CH4",About!$D$58,IF($A8="N2O",About!$D$59,1))</f>
        <v>1.7322449595942</v>
      </c>
      <c r="AG8">
        <f>SUMIFS('EPA Export Aggregation'!AJ:AJ,'EPA Export Aggregation'!$A:$A,$B8,'EPA Export Aggregation'!$D:$D,$A$1)*IF($A8="CH4",About!$D$58,IF($A8="N2O",About!$D$59,1))</f>
        <v>1.6635932725781</v>
      </c>
      <c r="AH8">
        <f>SUMIFS('EPA Export Aggregation'!AK:AK,'EPA Export Aggregation'!$A:$A,$B8,'EPA Export Aggregation'!$D:$D,$A$1)*IF($A8="CH4",About!$D$58,IF($A8="N2O",About!$D$59,1))</f>
        <v>1.5999113134575</v>
      </c>
    </row>
    <row r="9" spans="1:34" x14ac:dyDescent="0.75">
      <c r="A9" s="435" t="s">
        <v>2220</v>
      </c>
      <c r="B9" s="408" t="s">
        <v>4143</v>
      </c>
      <c r="C9">
        <f>SUMIFS('EPA Export Aggregation'!F:F,'EPA Export Aggregation'!$A:$A,$B9,'EPA Export Aggregation'!$D:$D,$A$1)*IF($A9="CH4",About!$D$58,IF($A9="N2O",About!$D$59,1))</f>
        <v>0.2081506365294</v>
      </c>
      <c r="D9">
        <f>SUMIFS('EPA Export Aggregation'!G:G,'EPA Export Aggregation'!$A:$A,$B9,'EPA Export Aggregation'!$D:$D,$A$1)*IF($A9="CH4",About!$D$58,IF($A9="N2O",About!$D$59,1))</f>
        <v>0.1392910795067</v>
      </c>
      <c r="E9">
        <f>SUMIFS('EPA Export Aggregation'!H:H,'EPA Export Aggregation'!$A:$A,$B9,'EPA Export Aggregation'!$D:$D,$A$1)*IF($A9="CH4",About!$D$58,IF($A9="N2O",About!$D$59,1))</f>
        <v>0.22169422741</v>
      </c>
      <c r="F9">
        <f>SUMIFS('EPA Export Aggregation'!I:I,'EPA Export Aggregation'!$A:$A,$B9,'EPA Export Aggregation'!$D:$D,$A$1)*IF($A9="CH4",About!$D$58,IF($A9="N2O",About!$D$59,1))</f>
        <v>0.24905947316669999</v>
      </c>
      <c r="G9">
        <f>SUMIFS('EPA Export Aggregation'!J:J,'EPA Export Aggregation'!$A:$A,$B9,'EPA Export Aggregation'!$D:$D,$A$1)*IF($A9="CH4",About!$D$58,IF($A9="N2O",About!$D$59,1))</f>
        <v>0.1931926595081</v>
      </c>
      <c r="H9">
        <f>SUMIFS('EPA Export Aggregation'!K:K,'EPA Export Aggregation'!$A:$A,$B9,'EPA Export Aggregation'!$D:$D,$A$1)*IF($A9="CH4",About!$D$58,IF($A9="N2O",About!$D$59,1))</f>
        <v>0.18183885360070001</v>
      </c>
      <c r="I9">
        <f>SUMIFS('EPA Export Aggregation'!L:L,'EPA Export Aggregation'!$A:$A,$B9,'EPA Export Aggregation'!$D:$D,$A$1)*IF($A9="CH4",About!$D$58,IF($A9="N2O",About!$D$59,1))</f>
        <v>0.21154866782849999</v>
      </c>
      <c r="J9">
        <f>SUMIFS('EPA Export Aggregation'!M:M,'EPA Export Aggregation'!$A:$A,$B9,'EPA Export Aggregation'!$D:$D,$A$1)*IF($A9="CH4",About!$D$58,IF($A9="N2O",About!$D$59,1))</f>
        <v>0.1190959221512</v>
      </c>
      <c r="K9">
        <f>SUMIFS('EPA Export Aggregation'!N:N,'EPA Export Aggregation'!$A:$A,$B9,'EPA Export Aggregation'!$D:$D,$A$1)*IF($A9="CH4",About!$D$58,IF($A9="N2O",About!$D$59,1))</f>
        <v>0.20473523227420001</v>
      </c>
      <c r="L9">
        <f>SUMIFS('EPA Export Aggregation'!O:O,'EPA Export Aggregation'!$A:$A,$B9,'EPA Export Aggregation'!$D:$D,$A$1)*IF($A9="CH4",About!$D$58,IF($A9="N2O",About!$D$59,1))</f>
        <v>0.31961795520320002</v>
      </c>
      <c r="M9">
        <f>SUMIFS('EPA Export Aggregation'!P:P,'EPA Export Aggregation'!$A:$A,$B9,'EPA Export Aggregation'!$D:$D,$A$1)*IF($A9="CH4",About!$D$58,IF($A9="N2O",About!$D$59,1))</f>
        <v>0.1439103742601</v>
      </c>
      <c r="N9">
        <f>SUMIFS('EPA Export Aggregation'!Q:Q,'EPA Export Aggregation'!$A:$A,$B9,'EPA Export Aggregation'!$D:$D,$A$1)*IF($A9="CH4",About!$D$58,IF($A9="N2O",About!$D$59,1))</f>
        <v>0.17507575039430001</v>
      </c>
      <c r="O9">
        <f>SUMIFS('EPA Export Aggregation'!R:R,'EPA Export Aggregation'!$A:$A,$B9,'EPA Export Aggregation'!$D:$D,$A$1)*IF($A9="CH4",About!$D$58,IF($A9="N2O",About!$D$59,1))</f>
        <v>0.20522896129439999</v>
      </c>
      <c r="P9">
        <f>SUMIFS('EPA Export Aggregation'!S:S,'EPA Export Aggregation'!$A:$A,$B9,'EPA Export Aggregation'!$D:$D,$A$1)*IF($A9="CH4",About!$D$58,IF($A9="N2O",About!$D$59,1))</f>
        <v>0.1570265803948</v>
      </c>
      <c r="Q9">
        <f>SUMIFS('EPA Export Aggregation'!T:T,'EPA Export Aggregation'!$A:$A,$B9,'EPA Export Aggregation'!$D:$D,$A$1)*IF($A9="CH4",About!$D$58,IF($A9="N2O",About!$D$59,1))</f>
        <v>0.22581851340549999</v>
      </c>
      <c r="R9">
        <f>SUMIFS('EPA Export Aggregation'!U:U,'EPA Export Aggregation'!$A:$A,$B9,'EPA Export Aggregation'!$D:$D,$A$1)*IF($A9="CH4",About!$D$58,IF($A9="N2O",About!$D$59,1))</f>
        <v>0.2175981962478</v>
      </c>
      <c r="S9">
        <f>SUMIFS('EPA Export Aggregation'!V:V,'EPA Export Aggregation'!$A:$A,$B9,'EPA Export Aggregation'!$D:$D,$A$1)*IF($A9="CH4",About!$D$58,IF($A9="N2O",About!$D$59,1))</f>
        <v>0.2419756354799</v>
      </c>
      <c r="T9">
        <f>SUMIFS('EPA Export Aggregation'!W:W,'EPA Export Aggregation'!$A:$A,$B9,'EPA Export Aggregation'!$D:$D,$A$1)*IF($A9="CH4",About!$D$58,IF($A9="N2O",About!$D$59,1))</f>
        <v>0.30515752060279999</v>
      </c>
      <c r="U9">
        <f>SUMIFS('EPA Export Aggregation'!X:X,'EPA Export Aggregation'!$A:$A,$B9,'EPA Export Aggregation'!$D:$D,$A$1)*IF($A9="CH4",About!$D$58,IF($A9="N2O",About!$D$59,1))</f>
        <v>0.3039076286063</v>
      </c>
      <c r="V9">
        <f>SUMIFS('EPA Export Aggregation'!Y:Y,'EPA Export Aggregation'!$A:$A,$B9,'EPA Export Aggregation'!$D:$D,$A$1)*IF($A9="CH4",About!$D$58,IF($A9="N2O",About!$D$59,1))</f>
        <v>0.2050028300334</v>
      </c>
      <c r="W9">
        <f>SUMIFS('EPA Export Aggregation'!Z:Z,'EPA Export Aggregation'!$A:$A,$B9,'EPA Export Aggregation'!$D:$D,$A$1)*IF($A9="CH4",About!$D$58,IF($A9="N2O",About!$D$59,1))</f>
        <v>0.12970926334730001</v>
      </c>
      <c r="X9">
        <f>SUMIFS('EPA Export Aggregation'!AA:AA,'EPA Export Aggregation'!$A:$A,$B9,'EPA Export Aggregation'!$D:$D,$A$1)*IF($A9="CH4",About!$D$58,IF($A9="N2O",About!$D$59,1))</f>
        <v>0.13410553198790001</v>
      </c>
      <c r="Y9">
        <f>SUMIFS('EPA Export Aggregation'!AB:AB,'EPA Export Aggregation'!$A:$A,$B9,'EPA Export Aggregation'!$D:$D,$A$1)*IF($A9="CH4",About!$D$58,IF($A9="N2O",About!$D$59,1))</f>
        <v>0.1204065793279</v>
      </c>
      <c r="Z9">
        <f>SUMIFS('EPA Export Aggregation'!AC:AC,'EPA Export Aggregation'!$A:$A,$B9,'EPA Export Aggregation'!$D:$D,$A$1)*IF($A9="CH4",About!$D$58,IF($A9="N2O",About!$D$59,1))</f>
        <v>0.13009199665250001</v>
      </c>
      <c r="AA9">
        <f>SUMIFS('EPA Export Aggregation'!AD:AD,'EPA Export Aggregation'!$A:$A,$B9,'EPA Export Aggregation'!$D:$D,$A$1)*IF($A9="CH4",About!$D$58,IF($A9="N2O",About!$D$59,1))</f>
        <v>0.1304348893958</v>
      </c>
      <c r="AB9">
        <f>SUMIFS('EPA Export Aggregation'!AE:AE,'EPA Export Aggregation'!$A:$A,$B9,'EPA Export Aggregation'!$D:$D,$A$1)*IF($A9="CH4",About!$D$58,IF($A9="N2O",About!$D$59,1))</f>
        <v>0.13827725377880001</v>
      </c>
      <c r="AC9">
        <f>SUMIFS('EPA Export Aggregation'!AF:AF,'EPA Export Aggregation'!$A:$A,$B9,'EPA Export Aggregation'!$D:$D,$A$1)*IF($A9="CH4",About!$D$58,IF($A9="N2O",About!$D$59,1))</f>
        <v>0.12321926766459999</v>
      </c>
      <c r="AD9">
        <f>SUMIFS('EPA Export Aggregation'!AG:AG,'EPA Export Aggregation'!$A:$A,$B9,'EPA Export Aggregation'!$D:$D,$A$1)*IF($A9="CH4",About!$D$58,IF($A9="N2O",About!$D$59,1))</f>
        <v>0.12574408482069999</v>
      </c>
      <c r="AE9">
        <f>SUMIFS('EPA Export Aggregation'!AH:AH,'EPA Export Aggregation'!$A:$A,$B9,'EPA Export Aggregation'!$D:$D,$A$1)*IF($A9="CH4",About!$D$58,IF($A9="N2O",About!$D$59,1))</f>
        <v>0.12717577397499999</v>
      </c>
      <c r="AF9">
        <f>SUMIFS('EPA Export Aggregation'!AI:AI,'EPA Export Aggregation'!$A:$A,$B9,'EPA Export Aggregation'!$D:$D,$A$1)*IF($A9="CH4",About!$D$58,IF($A9="N2O",About!$D$59,1))</f>
        <v>0.12584768298810001</v>
      </c>
      <c r="AG9">
        <f>SUMIFS('EPA Export Aggregation'!AJ:AJ,'EPA Export Aggregation'!$A:$A,$B9,'EPA Export Aggregation'!$D:$D,$A$1)*IF($A9="CH4",About!$D$58,IF($A9="N2O",About!$D$59,1))</f>
        <v>0.11668126955499999</v>
      </c>
      <c r="AH9">
        <f>SUMIFS('EPA Export Aggregation'!AK:AK,'EPA Export Aggregation'!$A:$A,$B9,'EPA Export Aggregation'!$D:$D,$A$1)*IF($A9="CH4",About!$D$58,IF($A9="N2O",About!$D$59,1))</f>
        <v>0.12751795134460001</v>
      </c>
    </row>
    <row r="10" spans="1:34" x14ac:dyDescent="0.75">
      <c r="A10" s="435" t="s">
        <v>2220</v>
      </c>
      <c r="B10" s="408" t="s">
        <v>4152</v>
      </c>
      <c r="C10">
        <f>SUMIFS('EPA Export Aggregation'!F:F,'EPA Export Aggregation'!$A:$A,$B10,'EPA Export Aggregation'!$D:$D,$A$1)*IF($A10="CH4",About!$D$58,IF($A10="N2O",About!$D$59,1))</f>
        <v>0.12851416871679999</v>
      </c>
      <c r="D10">
        <f>SUMIFS('EPA Export Aggregation'!G:G,'EPA Export Aggregation'!$A:$A,$B10,'EPA Export Aggregation'!$D:$D,$A$1)*IF($A10="CH4",About!$D$58,IF($A10="N2O",About!$D$59,1))</f>
        <v>0.12541641754909999</v>
      </c>
      <c r="E10">
        <f>SUMIFS('EPA Export Aggregation'!H:H,'EPA Export Aggregation'!$A:$A,$B10,'EPA Export Aggregation'!$D:$D,$A$1)*IF($A10="CH4",About!$D$58,IF($A10="N2O",About!$D$59,1))</f>
        <v>0.13151746927479999</v>
      </c>
      <c r="F10">
        <f>SUMIFS('EPA Export Aggregation'!I:I,'EPA Export Aggregation'!$A:$A,$B10,'EPA Export Aggregation'!$D:$D,$A$1)*IF($A10="CH4",About!$D$58,IF($A10="N2O",About!$D$59,1))</f>
        <v>0.1229379688106</v>
      </c>
      <c r="G10">
        <f>SUMIFS('EPA Export Aggregation'!J:J,'EPA Export Aggregation'!$A:$A,$B10,'EPA Export Aggregation'!$D:$D,$A$1)*IF($A10="CH4",About!$D$58,IF($A10="N2O",About!$D$59,1))</f>
        <v>0.1191487854242</v>
      </c>
      <c r="H10">
        <f>SUMIFS('EPA Export Aggregation'!K:K,'EPA Export Aggregation'!$A:$A,$B10,'EPA Export Aggregation'!$D:$D,$A$1)*IF($A10="CH4",About!$D$58,IF($A10="N2O",About!$D$59,1))</f>
        <v>0.10964173963319999</v>
      </c>
      <c r="I10">
        <f>SUMIFS('EPA Export Aggregation'!L:L,'EPA Export Aggregation'!$A:$A,$B10,'EPA Export Aggregation'!$D:$D,$A$1)*IF($A10="CH4",About!$D$58,IF($A10="N2O",About!$D$59,1))</f>
        <v>0.1028341389184</v>
      </c>
      <c r="J10">
        <f>SUMIFS('EPA Export Aggregation'!M:M,'EPA Export Aggregation'!$A:$A,$B10,'EPA Export Aggregation'!$D:$D,$A$1)*IF($A10="CH4",About!$D$58,IF($A10="N2O",About!$D$59,1))</f>
        <v>0.1174024694119</v>
      </c>
      <c r="K10">
        <f>SUMIFS('EPA Export Aggregation'!N:N,'EPA Export Aggregation'!$A:$A,$B10,'EPA Export Aggregation'!$D:$D,$A$1)*IF($A10="CH4",About!$D$58,IF($A10="N2O",About!$D$59,1))</f>
        <v>0.1204207512833</v>
      </c>
      <c r="L10">
        <f>SUMIFS('EPA Export Aggregation'!O:O,'EPA Export Aggregation'!$A:$A,$B10,'EPA Export Aggregation'!$D:$D,$A$1)*IF($A10="CH4",About!$D$58,IF($A10="N2O",About!$D$59,1))</f>
        <v>0.13266253485580001</v>
      </c>
      <c r="M10">
        <f>SUMIFS('EPA Export Aggregation'!P:P,'EPA Export Aggregation'!$A:$A,$B10,'EPA Export Aggregation'!$D:$D,$A$1)*IF($A10="CH4",About!$D$58,IF($A10="N2O",About!$D$59,1))</f>
        <v>0.1432262784577</v>
      </c>
      <c r="N10">
        <f>SUMIFS('EPA Export Aggregation'!Q:Q,'EPA Export Aggregation'!$A:$A,$B10,'EPA Export Aggregation'!$D:$D,$A$1)*IF($A10="CH4",About!$D$58,IF($A10="N2O",About!$D$59,1))</f>
        <v>0.15709270187130001</v>
      </c>
      <c r="O10">
        <f>SUMIFS('EPA Export Aggregation'!R:R,'EPA Export Aggregation'!$A:$A,$B10,'EPA Export Aggregation'!$D:$D,$A$1)*IF($A10="CH4",About!$D$58,IF($A10="N2O",About!$D$59,1))</f>
        <v>0.17855359894709999</v>
      </c>
      <c r="P10">
        <f>SUMIFS('EPA Export Aggregation'!S:S,'EPA Export Aggregation'!$A:$A,$B10,'EPA Export Aggregation'!$D:$D,$A$1)*IF($A10="CH4",About!$D$58,IF($A10="N2O",About!$D$59,1))</f>
        <v>0.18714532032049999</v>
      </c>
      <c r="Q10">
        <f>SUMIFS('EPA Export Aggregation'!T:T,'EPA Export Aggregation'!$A:$A,$B10,'EPA Export Aggregation'!$D:$D,$A$1)*IF($A10="CH4",About!$D$58,IF($A10="N2O",About!$D$59,1))</f>
        <v>0.19702964479990001</v>
      </c>
      <c r="R10">
        <f>SUMIFS('EPA Export Aggregation'!U:U,'EPA Export Aggregation'!$A:$A,$B10,'EPA Export Aggregation'!$D:$D,$A$1)*IF($A10="CH4",About!$D$58,IF($A10="N2O",About!$D$59,1))</f>
        <v>0.21729773774700001</v>
      </c>
      <c r="S10">
        <f>SUMIFS('EPA Export Aggregation'!V:V,'EPA Export Aggregation'!$A:$A,$B10,'EPA Export Aggregation'!$D:$D,$A$1)*IF($A10="CH4",About!$D$58,IF($A10="N2O",About!$D$59,1))</f>
        <v>0.20867772361180001</v>
      </c>
      <c r="T10">
        <f>SUMIFS('EPA Export Aggregation'!W:W,'EPA Export Aggregation'!$A:$A,$B10,'EPA Export Aggregation'!$D:$D,$A$1)*IF($A10="CH4",About!$D$58,IF($A10="N2O",About!$D$59,1))</f>
        <v>0.20655642464939999</v>
      </c>
      <c r="U10">
        <f>SUMIFS('EPA Export Aggregation'!X:X,'EPA Export Aggregation'!$A:$A,$B10,'EPA Export Aggregation'!$D:$D,$A$1)*IF($A10="CH4",About!$D$58,IF($A10="N2O",About!$D$59,1))</f>
        <v>0.16980641009620001</v>
      </c>
      <c r="V10">
        <f>SUMIFS('EPA Export Aggregation'!Y:Y,'EPA Export Aggregation'!$A:$A,$B10,'EPA Export Aggregation'!$D:$D,$A$1)*IF($A10="CH4",About!$D$58,IF($A10="N2O",About!$D$59,1))</f>
        <v>0.1272223166783</v>
      </c>
      <c r="W10">
        <f>SUMIFS('EPA Export Aggregation'!Z:Z,'EPA Export Aggregation'!$A:$A,$B10,'EPA Export Aggregation'!$D:$D,$A$1)*IF($A10="CH4",About!$D$58,IF($A10="N2O",About!$D$59,1))</f>
        <v>0.13551530712150001</v>
      </c>
      <c r="X10">
        <f>SUMIFS('EPA Export Aggregation'!AA:AA,'EPA Export Aggregation'!$A:$A,$B10,'EPA Export Aggregation'!$D:$D,$A$1)*IF($A10="CH4",About!$D$58,IF($A10="N2O",About!$D$59,1))</f>
        <v>9.3113689521899995E-2</v>
      </c>
      <c r="Y10">
        <f>SUMIFS('EPA Export Aggregation'!AB:AB,'EPA Export Aggregation'!$A:$A,$B10,'EPA Export Aggregation'!$D:$D,$A$1)*IF($A10="CH4",About!$D$58,IF($A10="N2O",About!$D$59,1))</f>
        <v>7.0009959411399994E-2</v>
      </c>
      <c r="Z10">
        <f>SUMIFS('EPA Export Aggregation'!AC:AC,'EPA Export Aggregation'!$A:$A,$B10,'EPA Export Aggregation'!$D:$D,$A$1)*IF($A10="CH4",About!$D$58,IF($A10="N2O",About!$D$59,1))</f>
        <v>6.9273467298800004E-2</v>
      </c>
      <c r="AA10">
        <f>SUMIFS('EPA Export Aggregation'!AD:AD,'EPA Export Aggregation'!$A:$A,$B10,'EPA Export Aggregation'!$D:$D,$A$1)*IF($A10="CH4",About!$D$58,IF($A10="N2O",About!$D$59,1))</f>
        <v>6.8438292663699996E-2</v>
      </c>
      <c r="AB10">
        <f>SUMIFS('EPA Export Aggregation'!AE:AE,'EPA Export Aggregation'!$A:$A,$B10,'EPA Export Aggregation'!$D:$D,$A$1)*IF($A10="CH4",About!$D$58,IF($A10="N2O",About!$D$59,1))</f>
        <v>5.3206067254599997E-2</v>
      </c>
      <c r="AC10">
        <f>SUMIFS('EPA Export Aggregation'!AF:AF,'EPA Export Aggregation'!$A:$A,$B10,'EPA Export Aggregation'!$D:$D,$A$1)*IF($A10="CH4",About!$D$58,IF($A10="N2O",About!$D$59,1))</f>
        <v>5.3723637506499999E-2</v>
      </c>
      <c r="AD10">
        <f>SUMIFS('EPA Export Aggregation'!AG:AG,'EPA Export Aggregation'!$A:$A,$B10,'EPA Export Aggregation'!$D:$D,$A$1)*IF($A10="CH4",About!$D$58,IF($A10="N2O",About!$D$59,1))</f>
        <v>7.8448630082099999E-2</v>
      </c>
      <c r="AE10">
        <f>SUMIFS('EPA Export Aggregation'!AH:AH,'EPA Export Aggregation'!$A:$A,$B10,'EPA Export Aggregation'!$D:$D,$A$1)*IF($A10="CH4",About!$D$58,IF($A10="N2O",About!$D$59,1))</f>
        <v>6.6076132711400004E-2</v>
      </c>
      <c r="AF10">
        <f>SUMIFS('EPA Export Aggregation'!AI:AI,'EPA Export Aggregation'!$A:$A,$B10,'EPA Export Aggregation'!$D:$D,$A$1)*IF($A10="CH4",About!$D$58,IF($A10="N2O",About!$D$59,1))</f>
        <v>7.2684471293600006E-2</v>
      </c>
      <c r="AG10">
        <f>SUMIFS('EPA Export Aggregation'!AJ:AJ,'EPA Export Aggregation'!$A:$A,$B10,'EPA Export Aggregation'!$D:$D,$A$1)*IF($A10="CH4",About!$D$58,IF($A10="N2O",About!$D$59,1))</f>
        <v>7.7409725509700003E-2</v>
      </c>
      <c r="AH10">
        <f>SUMIFS('EPA Export Aggregation'!AK:AK,'EPA Export Aggregation'!$A:$A,$B10,'EPA Export Aggregation'!$D:$D,$A$1)*IF($A10="CH4",About!$D$58,IF($A10="N2O",About!$D$59,1))</f>
        <v>6.8204133520400001E-2</v>
      </c>
    </row>
    <row r="11" spans="1:34" x14ac:dyDescent="0.75">
      <c r="A11" s="435" t="s">
        <v>2220</v>
      </c>
      <c r="B11" s="408" t="s">
        <v>4147</v>
      </c>
      <c r="C11">
        <f>SUMIFS('EPA Export Aggregation'!F:F,'EPA Export Aggregation'!$A:$A,$B11,'EPA Export Aggregation'!$D:$D,$A$1)*IF($A11="CH4",About!$D$58,IF($A11="N2O",About!$D$59,1))</f>
        <v>0.27086805443860001</v>
      </c>
      <c r="D11">
        <f>SUMIFS('EPA Export Aggregation'!G:G,'EPA Export Aggregation'!$A:$A,$B11,'EPA Export Aggregation'!$D:$D,$A$1)*IF($A11="CH4",About!$D$58,IF($A11="N2O",About!$D$59,1))</f>
        <v>0.30759518440419997</v>
      </c>
      <c r="E11">
        <f>SUMIFS('EPA Export Aggregation'!H:H,'EPA Export Aggregation'!$A:$A,$B11,'EPA Export Aggregation'!$D:$D,$A$1)*IF($A11="CH4",About!$D$58,IF($A11="N2O",About!$D$59,1))</f>
        <v>0.2707759867349</v>
      </c>
      <c r="F11">
        <f>SUMIFS('EPA Export Aggregation'!I:I,'EPA Export Aggregation'!$A:$A,$B11,'EPA Export Aggregation'!$D:$D,$A$1)*IF($A11="CH4",About!$D$58,IF($A11="N2O",About!$D$59,1))</f>
        <v>0.2524848991832</v>
      </c>
      <c r="G11">
        <f>SUMIFS('EPA Export Aggregation'!J:J,'EPA Export Aggregation'!$A:$A,$B11,'EPA Export Aggregation'!$D:$D,$A$1)*IF($A11="CH4",About!$D$58,IF($A11="N2O",About!$D$59,1))</f>
        <v>0.26913478806180002</v>
      </c>
      <c r="H11">
        <f>SUMIFS('EPA Export Aggregation'!K:K,'EPA Export Aggregation'!$A:$A,$B11,'EPA Export Aggregation'!$D:$D,$A$1)*IF($A11="CH4",About!$D$58,IF($A11="N2O",About!$D$59,1))</f>
        <v>0.27185485417979999</v>
      </c>
      <c r="I11">
        <f>SUMIFS('EPA Export Aggregation'!L:L,'EPA Export Aggregation'!$A:$A,$B11,'EPA Export Aggregation'!$D:$D,$A$1)*IF($A11="CH4",About!$D$58,IF($A11="N2O",About!$D$59,1))</f>
        <v>0.27941754607219998</v>
      </c>
      <c r="J11">
        <f>SUMIFS('EPA Export Aggregation'!M:M,'EPA Export Aggregation'!$A:$A,$B11,'EPA Export Aggregation'!$D:$D,$A$1)*IF($A11="CH4",About!$D$58,IF($A11="N2O",About!$D$59,1))</f>
        <v>0.28954899420469998</v>
      </c>
      <c r="K11">
        <f>SUMIFS('EPA Export Aggregation'!N:N,'EPA Export Aggregation'!$A:$A,$B11,'EPA Export Aggregation'!$D:$D,$A$1)*IF($A11="CH4",About!$D$58,IF($A11="N2O",About!$D$59,1))</f>
        <v>0.32584447177819997</v>
      </c>
      <c r="L11">
        <f>SUMIFS('EPA Export Aggregation'!O:O,'EPA Export Aggregation'!$A:$A,$B11,'EPA Export Aggregation'!$D:$D,$A$1)*IF($A11="CH4",About!$D$58,IF($A11="N2O",About!$D$59,1))</f>
        <v>0.3449479544465</v>
      </c>
      <c r="M11">
        <f>SUMIFS('EPA Export Aggregation'!P:P,'EPA Export Aggregation'!$A:$A,$B11,'EPA Export Aggregation'!$D:$D,$A$1)*IF($A11="CH4",About!$D$58,IF($A11="N2O",About!$D$59,1))</f>
        <v>0.36238240978550001</v>
      </c>
      <c r="N11">
        <f>SUMIFS('EPA Export Aggregation'!Q:Q,'EPA Export Aggregation'!$A:$A,$B11,'EPA Export Aggregation'!$D:$D,$A$1)*IF($A11="CH4",About!$D$58,IF($A11="N2O",About!$D$59,1))</f>
        <v>0.350545833955</v>
      </c>
      <c r="O11">
        <f>SUMIFS('EPA Export Aggregation'!R:R,'EPA Export Aggregation'!$A:$A,$B11,'EPA Export Aggregation'!$D:$D,$A$1)*IF($A11="CH4",About!$D$58,IF($A11="N2O",About!$D$59,1))</f>
        <v>0.34728595699940001</v>
      </c>
      <c r="P11">
        <f>SUMIFS('EPA Export Aggregation'!S:S,'EPA Export Aggregation'!$A:$A,$B11,'EPA Export Aggregation'!$D:$D,$A$1)*IF($A11="CH4",About!$D$58,IF($A11="N2O",About!$D$59,1))</f>
        <v>0.35887945867510002</v>
      </c>
      <c r="Q11">
        <f>SUMIFS('EPA Export Aggregation'!T:T,'EPA Export Aggregation'!$A:$A,$B11,'EPA Export Aggregation'!$D:$D,$A$1)*IF($A11="CH4",About!$D$58,IF($A11="N2O",About!$D$59,1))</f>
        <v>0.36122513609630003</v>
      </c>
      <c r="R11">
        <f>SUMIFS('EPA Export Aggregation'!U:U,'EPA Export Aggregation'!$A:$A,$B11,'EPA Export Aggregation'!$D:$D,$A$1)*IF($A11="CH4",About!$D$58,IF($A11="N2O",About!$D$59,1))</f>
        <v>0.36382644150080001</v>
      </c>
      <c r="S11">
        <f>SUMIFS('EPA Export Aggregation'!V:V,'EPA Export Aggregation'!$A:$A,$B11,'EPA Export Aggregation'!$D:$D,$A$1)*IF($A11="CH4",About!$D$58,IF($A11="N2O",About!$D$59,1))</f>
        <v>0.36427478555539999</v>
      </c>
      <c r="T11">
        <f>SUMIFS('EPA Export Aggregation'!W:W,'EPA Export Aggregation'!$A:$A,$B11,'EPA Export Aggregation'!$D:$D,$A$1)*IF($A11="CH4",About!$D$58,IF($A11="N2O",About!$D$59,1))</f>
        <v>0.3540695957942</v>
      </c>
      <c r="U11">
        <f>SUMIFS('EPA Export Aggregation'!X:X,'EPA Export Aggregation'!$A:$A,$B11,'EPA Export Aggregation'!$D:$D,$A$1)*IF($A11="CH4",About!$D$58,IF($A11="N2O",About!$D$59,1))</f>
        <v>0.33656598866069998</v>
      </c>
      <c r="V11">
        <f>SUMIFS('EPA Export Aggregation'!Y:Y,'EPA Export Aggregation'!$A:$A,$B11,'EPA Export Aggregation'!$D:$D,$A$1)*IF($A11="CH4",About!$D$58,IF($A11="N2O",About!$D$59,1))</f>
        <v>0.1842136300469</v>
      </c>
      <c r="W11">
        <f>SUMIFS('EPA Export Aggregation'!Z:Z,'EPA Export Aggregation'!$A:$A,$B11,'EPA Export Aggregation'!$D:$D,$A$1)*IF($A11="CH4",About!$D$58,IF($A11="N2O",About!$D$59,1))</f>
        <v>0.23424107873280001</v>
      </c>
      <c r="X11">
        <f>SUMIFS('EPA Export Aggregation'!AA:AA,'EPA Export Aggregation'!$A:$A,$B11,'EPA Export Aggregation'!$D:$D,$A$1)*IF($A11="CH4",About!$D$58,IF($A11="N2O",About!$D$59,1))</f>
        <v>0.269514783092</v>
      </c>
      <c r="Y11">
        <f>SUMIFS('EPA Export Aggregation'!AB:AB,'EPA Export Aggregation'!$A:$A,$B11,'EPA Export Aggregation'!$D:$D,$A$1)*IF($A11="CH4",About!$D$58,IF($A11="N2O",About!$D$59,1))</f>
        <v>0.34074950308250002</v>
      </c>
      <c r="Z11">
        <f>SUMIFS('EPA Export Aggregation'!AC:AC,'EPA Export Aggregation'!$A:$A,$B11,'EPA Export Aggregation'!$D:$D,$A$1)*IF($A11="CH4",About!$D$58,IF($A11="N2O",About!$D$59,1))</f>
        <v>0.34522733781670001</v>
      </c>
      <c r="AA11">
        <f>SUMIFS('EPA Export Aggregation'!AD:AD,'EPA Export Aggregation'!$A:$A,$B11,'EPA Export Aggregation'!$D:$D,$A$1)*IF($A11="CH4",About!$D$58,IF($A11="N2O",About!$D$59,1))</f>
        <v>0.34086264669639998</v>
      </c>
      <c r="AB11">
        <f>SUMIFS('EPA Export Aggregation'!AE:AE,'EPA Export Aggregation'!$A:$A,$B11,'EPA Export Aggregation'!$D:$D,$A$1)*IF($A11="CH4",About!$D$58,IF($A11="N2O",About!$D$59,1))</f>
        <v>0.37512112534289999</v>
      </c>
      <c r="AC11">
        <f>SUMIFS('EPA Export Aggregation'!AF:AF,'EPA Export Aggregation'!$A:$A,$B11,'EPA Export Aggregation'!$D:$D,$A$1)*IF($A11="CH4",About!$D$58,IF($A11="N2O",About!$D$59,1))</f>
        <v>0.36340983857199999</v>
      </c>
      <c r="AD11">
        <f>SUMIFS('EPA Export Aggregation'!AG:AG,'EPA Export Aggregation'!$A:$A,$B11,'EPA Export Aggregation'!$D:$D,$A$1)*IF($A11="CH4",About!$D$58,IF($A11="N2O",About!$D$59,1))</f>
        <v>0.33046898124680002</v>
      </c>
      <c r="AE11">
        <f>SUMIFS('EPA Export Aggregation'!AH:AH,'EPA Export Aggregation'!$A:$A,$B11,'EPA Export Aggregation'!$D:$D,$A$1)*IF($A11="CH4",About!$D$58,IF($A11="N2O",About!$D$59,1))</f>
        <v>0.34876105617219999</v>
      </c>
      <c r="AF11">
        <f>SUMIFS('EPA Export Aggregation'!AI:AI,'EPA Export Aggregation'!$A:$A,$B11,'EPA Export Aggregation'!$D:$D,$A$1)*IF($A11="CH4",About!$D$58,IF($A11="N2O",About!$D$59,1))</f>
        <v>0.35164909121069998</v>
      </c>
      <c r="AG11">
        <f>SUMIFS('EPA Export Aggregation'!AJ:AJ,'EPA Export Aggregation'!$A:$A,$B11,'EPA Export Aggregation'!$D:$D,$A$1)*IF($A11="CH4",About!$D$58,IF($A11="N2O",About!$D$59,1))</f>
        <v>0.34952572151880001</v>
      </c>
      <c r="AH11">
        <f>SUMIFS('EPA Export Aggregation'!AK:AK,'EPA Export Aggregation'!$A:$A,$B11,'EPA Export Aggregation'!$D:$D,$A$1)*IF($A11="CH4",About!$D$58,IF($A11="N2O",About!$D$59,1))</f>
        <v>0.3714572317564</v>
      </c>
    </row>
    <row r="12" spans="1:34" x14ac:dyDescent="0.75">
      <c r="A12" s="435" t="s">
        <v>2220</v>
      </c>
      <c r="B12" s="408" t="s">
        <v>4158</v>
      </c>
      <c r="C12">
        <f>SUMIFS('EPA Export Aggregation'!F:F,'EPA Export Aggregation'!$A:$A,$B12,'EPA Export Aggregation'!$D:$D,$A$1)*IF($A12="CH4",About!$D$58,IF($A12="N2O",About!$D$59,1))</f>
        <v>0.19498926715270001</v>
      </c>
      <c r="D12">
        <f>SUMIFS('EPA Export Aggregation'!G:G,'EPA Export Aggregation'!$A:$A,$B12,'EPA Export Aggregation'!$D:$D,$A$1)*IF($A12="CH4",About!$D$58,IF($A12="N2O",About!$D$59,1))</f>
        <v>0.1934637167346</v>
      </c>
      <c r="E12">
        <f>SUMIFS('EPA Export Aggregation'!H:H,'EPA Export Aggregation'!$A:$A,$B12,'EPA Export Aggregation'!$D:$D,$A$1)*IF($A12="CH4",About!$D$58,IF($A12="N2O",About!$D$59,1))</f>
        <v>0.19907779010929999</v>
      </c>
      <c r="F12">
        <f>SUMIFS('EPA Export Aggregation'!I:I,'EPA Export Aggregation'!$A:$A,$B12,'EPA Export Aggregation'!$D:$D,$A$1)*IF($A12="CH4",About!$D$58,IF($A12="N2O",About!$D$59,1))</f>
        <v>0.31776808909819998</v>
      </c>
      <c r="G12">
        <f>SUMIFS('EPA Export Aggregation'!J:J,'EPA Export Aggregation'!$A:$A,$B12,'EPA Export Aggregation'!$D:$D,$A$1)*IF($A12="CH4",About!$D$58,IF($A12="N2O",About!$D$59,1))</f>
        <v>0.33841007673110002</v>
      </c>
      <c r="H12">
        <f>SUMIFS('EPA Export Aggregation'!K:K,'EPA Export Aggregation'!$A:$A,$B12,'EPA Export Aggregation'!$D:$D,$A$1)*IF($A12="CH4",About!$D$58,IF($A12="N2O",About!$D$59,1))</f>
        <v>0.365579660759</v>
      </c>
      <c r="I12">
        <f>SUMIFS('EPA Export Aggregation'!L:L,'EPA Export Aggregation'!$A:$A,$B12,'EPA Export Aggregation'!$D:$D,$A$1)*IF($A12="CH4",About!$D$58,IF($A12="N2O",About!$D$59,1))</f>
        <v>0.38288545179420003</v>
      </c>
      <c r="J12">
        <f>SUMIFS('EPA Export Aggregation'!M:M,'EPA Export Aggregation'!$A:$A,$B12,'EPA Export Aggregation'!$D:$D,$A$1)*IF($A12="CH4",About!$D$58,IF($A12="N2O",About!$D$59,1))</f>
        <v>0.39611764503949998</v>
      </c>
      <c r="K12">
        <f>SUMIFS('EPA Export Aggregation'!N:N,'EPA Export Aggregation'!$A:$A,$B12,'EPA Export Aggregation'!$D:$D,$A$1)*IF($A12="CH4",About!$D$58,IF($A12="N2O",About!$D$59,1))</f>
        <v>0.39927252315349998</v>
      </c>
      <c r="L12">
        <f>SUMIFS('EPA Export Aggregation'!O:O,'EPA Export Aggregation'!$A:$A,$B12,'EPA Export Aggregation'!$D:$D,$A$1)*IF($A12="CH4",About!$D$58,IF($A12="N2O",About!$D$59,1))</f>
        <v>0.3836036786625</v>
      </c>
      <c r="M12">
        <f>SUMIFS('EPA Export Aggregation'!P:P,'EPA Export Aggregation'!$A:$A,$B12,'EPA Export Aggregation'!$D:$D,$A$1)*IF($A12="CH4",About!$D$58,IF($A12="N2O",About!$D$59,1))</f>
        <v>0.38261073080640001</v>
      </c>
      <c r="N12">
        <f>SUMIFS('EPA Export Aggregation'!Q:Q,'EPA Export Aggregation'!$A:$A,$B12,'EPA Export Aggregation'!$D:$D,$A$1)*IF($A12="CH4",About!$D$58,IF($A12="N2O",About!$D$59,1))</f>
        <v>0.39864366637069998</v>
      </c>
      <c r="O12">
        <f>SUMIFS('EPA Export Aggregation'!R:R,'EPA Export Aggregation'!$A:$A,$B12,'EPA Export Aggregation'!$D:$D,$A$1)*IF($A12="CH4",About!$D$58,IF($A12="N2O",About!$D$59,1))</f>
        <v>0.39821028059219998</v>
      </c>
      <c r="P12">
        <f>SUMIFS('EPA Export Aggregation'!S:S,'EPA Export Aggregation'!$A:$A,$B12,'EPA Export Aggregation'!$D:$D,$A$1)*IF($A12="CH4",About!$D$58,IF($A12="N2O",About!$D$59,1))</f>
        <v>0.43355983334530002</v>
      </c>
      <c r="Q12">
        <f>SUMIFS('EPA Export Aggregation'!T:T,'EPA Export Aggregation'!$A:$A,$B12,'EPA Export Aggregation'!$D:$D,$A$1)*IF($A12="CH4",About!$D$58,IF($A12="N2O",About!$D$59,1))</f>
        <v>0.48041404235410001</v>
      </c>
      <c r="R12">
        <f>SUMIFS('EPA Export Aggregation'!U:U,'EPA Export Aggregation'!$A:$A,$B12,'EPA Export Aggregation'!$D:$D,$A$1)*IF($A12="CH4",About!$D$58,IF($A12="N2O",About!$D$59,1))</f>
        <v>0.46308400649319997</v>
      </c>
      <c r="S12">
        <f>SUMIFS('EPA Export Aggregation'!V:V,'EPA Export Aggregation'!$A:$A,$B12,'EPA Export Aggregation'!$D:$D,$A$1)*IF($A12="CH4",About!$D$58,IF($A12="N2O",About!$D$59,1))</f>
        <v>0.50107331830930002</v>
      </c>
      <c r="T12">
        <f>SUMIFS('EPA Export Aggregation'!W:W,'EPA Export Aggregation'!$A:$A,$B12,'EPA Export Aggregation'!$D:$D,$A$1)*IF($A12="CH4",About!$D$58,IF($A12="N2O",About!$D$59,1))</f>
        <v>0.32417582119400001</v>
      </c>
      <c r="U12">
        <f>SUMIFS('EPA Export Aggregation'!X:X,'EPA Export Aggregation'!$A:$A,$B12,'EPA Export Aggregation'!$D:$D,$A$1)*IF($A12="CH4",About!$D$58,IF($A12="N2O",About!$D$59,1))</f>
        <v>0.31590975783890002</v>
      </c>
      <c r="V12">
        <f>SUMIFS('EPA Export Aggregation'!Y:Y,'EPA Export Aggregation'!$A:$A,$B12,'EPA Export Aggregation'!$D:$D,$A$1)*IF($A12="CH4",About!$D$58,IF($A12="N2O",About!$D$59,1))</f>
        <v>0.42125995475560002</v>
      </c>
      <c r="W12">
        <f>SUMIFS('EPA Export Aggregation'!Z:Z,'EPA Export Aggregation'!$A:$A,$B12,'EPA Export Aggregation'!$D:$D,$A$1)*IF($A12="CH4",About!$D$58,IF($A12="N2O",About!$D$59,1))</f>
        <v>0.1390143535817</v>
      </c>
      <c r="X12">
        <f>SUMIFS('EPA Export Aggregation'!AA:AA,'EPA Export Aggregation'!$A:$A,$B12,'EPA Export Aggregation'!$D:$D,$A$1)*IF($A12="CH4",About!$D$58,IF($A12="N2O",About!$D$59,1))</f>
        <v>0.1336184327454</v>
      </c>
      <c r="Y12">
        <f>SUMIFS('EPA Export Aggregation'!AB:AB,'EPA Export Aggregation'!$A:$A,$B12,'EPA Export Aggregation'!$D:$D,$A$1)*IF($A12="CH4",About!$D$58,IF($A12="N2O",About!$D$59,1))</f>
        <v>0.13202553435770001</v>
      </c>
      <c r="Z12">
        <f>SUMIFS('EPA Export Aggregation'!AC:AC,'EPA Export Aggregation'!$A:$A,$B12,'EPA Export Aggregation'!$D:$D,$A$1)*IF($A12="CH4",About!$D$58,IF($A12="N2O",About!$D$59,1))</f>
        <v>0.1110820601313</v>
      </c>
      <c r="AA12">
        <f>SUMIFS('EPA Export Aggregation'!AD:AD,'EPA Export Aggregation'!$A:$A,$B12,'EPA Export Aggregation'!$D:$D,$A$1)*IF($A12="CH4",About!$D$58,IF($A12="N2O",About!$D$59,1))</f>
        <v>0.14525553387340001</v>
      </c>
      <c r="AB12">
        <f>SUMIFS('EPA Export Aggregation'!AE:AE,'EPA Export Aggregation'!$A:$A,$B12,'EPA Export Aggregation'!$D:$D,$A$1)*IF($A12="CH4",About!$D$58,IF($A12="N2O",About!$D$59,1))</f>
        <v>0.19824735822510001</v>
      </c>
      <c r="AC12">
        <f>SUMIFS('EPA Export Aggregation'!AF:AF,'EPA Export Aggregation'!$A:$A,$B12,'EPA Export Aggregation'!$D:$D,$A$1)*IF($A12="CH4",About!$D$58,IF($A12="N2O",About!$D$59,1))</f>
        <v>0.179979794779</v>
      </c>
      <c r="AD12">
        <f>SUMIFS('EPA Export Aggregation'!AG:AG,'EPA Export Aggregation'!$A:$A,$B12,'EPA Export Aggregation'!$D:$D,$A$1)*IF($A12="CH4",About!$D$58,IF($A12="N2O",About!$D$59,1))</f>
        <v>0.1765267045327</v>
      </c>
      <c r="AE12">
        <f>SUMIFS('EPA Export Aggregation'!AH:AH,'EPA Export Aggregation'!$A:$A,$B12,'EPA Export Aggregation'!$D:$D,$A$1)*IF($A12="CH4",About!$D$58,IF($A12="N2O",About!$D$59,1))</f>
        <v>0.13885598907790001</v>
      </c>
      <c r="AF12">
        <f>SUMIFS('EPA Export Aggregation'!AI:AI,'EPA Export Aggregation'!$A:$A,$B12,'EPA Export Aggregation'!$D:$D,$A$1)*IF($A12="CH4",About!$D$58,IF($A12="N2O",About!$D$59,1))</f>
        <v>0.1647309791229</v>
      </c>
      <c r="AG12">
        <f>SUMIFS('EPA Export Aggregation'!AJ:AJ,'EPA Export Aggregation'!$A:$A,$B12,'EPA Export Aggregation'!$D:$D,$A$1)*IF($A12="CH4",About!$D$58,IF($A12="N2O",About!$D$59,1))</f>
        <v>0.15806172805679999</v>
      </c>
      <c r="AH12">
        <f>SUMIFS('EPA Export Aggregation'!AK:AK,'EPA Export Aggregation'!$A:$A,$B12,'EPA Export Aggregation'!$D:$D,$A$1)*IF($A12="CH4",About!$D$58,IF($A12="N2O",About!$D$59,1))</f>
        <v>0.16355366021680001</v>
      </c>
    </row>
    <row r="13" spans="1:34" x14ac:dyDescent="0.75">
      <c r="A13" s="435" t="s">
        <v>2220</v>
      </c>
      <c r="B13" s="408" t="s">
        <v>4162</v>
      </c>
      <c r="C13">
        <f>SUMIFS('EPA Export Aggregation'!F:F,'EPA Export Aggregation'!$A:$A,$B13,'EPA Export Aggregation'!$D:$D,$A$1)*IF($A13="CH4",About!$D$58,IF($A13="N2O",About!$D$59,1))</f>
        <v>1.9677114652100001E-2</v>
      </c>
      <c r="D13">
        <f>SUMIFS('EPA Export Aggregation'!G:G,'EPA Export Aggregation'!$A:$A,$B13,'EPA Export Aggregation'!$D:$D,$A$1)*IF($A13="CH4",About!$D$58,IF($A13="N2O",About!$D$59,1))</f>
        <v>1.7684682696200001E-2</v>
      </c>
      <c r="E13">
        <f>SUMIFS('EPA Export Aggregation'!H:H,'EPA Export Aggregation'!$A:$A,$B13,'EPA Export Aggregation'!$D:$D,$A$1)*IF($A13="CH4",About!$D$58,IF($A13="N2O",About!$D$59,1))</f>
        <v>1.7611336803200001E-2</v>
      </c>
      <c r="F13">
        <f>SUMIFS('EPA Export Aggregation'!I:I,'EPA Export Aggregation'!$A:$A,$B13,'EPA Export Aggregation'!$D:$D,$A$1)*IF($A13="CH4",About!$D$58,IF($A13="N2O",About!$D$59,1))</f>
        <v>1.65496457746E-2</v>
      </c>
      <c r="G13">
        <f>SUMIFS('EPA Export Aggregation'!J:J,'EPA Export Aggregation'!$A:$A,$B13,'EPA Export Aggregation'!$D:$D,$A$1)*IF($A13="CH4",About!$D$58,IF($A13="N2O",About!$D$59,1))</f>
        <v>1.7575754215900002E-2</v>
      </c>
      <c r="H13">
        <f>SUMIFS('EPA Export Aggregation'!K:K,'EPA Export Aggregation'!$A:$A,$B13,'EPA Export Aggregation'!$D:$D,$A$1)*IF($A13="CH4",About!$D$58,IF($A13="N2O",About!$D$59,1))</f>
        <v>2.3829277215799999E-2</v>
      </c>
      <c r="I13">
        <f>SUMIFS('EPA Export Aggregation'!L:L,'EPA Export Aggregation'!$A:$A,$B13,'EPA Export Aggregation'!$D:$D,$A$1)*IF($A13="CH4",About!$D$58,IF($A13="N2O",About!$D$59,1))</f>
        <v>2.57842866198E-2</v>
      </c>
      <c r="J13">
        <f>SUMIFS('EPA Export Aggregation'!M:M,'EPA Export Aggregation'!$A:$A,$B13,'EPA Export Aggregation'!$D:$D,$A$1)*IF($A13="CH4",About!$D$58,IF($A13="N2O",About!$D$59,1))</f>
        <v>2.4731847506599999E-2</v>
      </c>
      <c r="K13">
        <f>SUMIFS('EPA Export Aggregation'!N:N,'EPA Export Aggregation'!$A:$A,$B13,'EPA Export Aggregation'!$D:$D,$A$1)*IF($A13="CH4",About!$D$58,IF($A13="N2O",About!$D$59,1))</f>
        <v>2.5016060075700002E-2</v>
      </c>
      <c r="L13">
        <f>SUMIFS('EPA Export Aggregation'!O:O,'EPA Export Aggregation'!$A:$A,$B13,'EPA Export Aggregation'!$D:$D,$A$1)*IF($A13="CH4",About!$D$58,IF($A13="N2O",About!$D$59,1))</f>
        <v>2.7367387210399999E-2</v>
      </c>
      <c r="M13">
        <f>SUMIFS('EPA Export Aggregation'!P:P,'EPA Export Aggregation'!$A:$A,$B13,'EPA Export Aggregation'!$D:$D,$A$1)*IF($A13="CH4",About!$D$58,IF($A13="N2O",About!$D$59,1))</f>
        <v>1.81869614132E-2</v>
      </c>
      <c r="N13">
        <f>SUMIFS('EPA Export Aggregation'!Q:Q,'EPA Export Aggregation'!$A:$A,$B13,'EPA Export Aggregation'!$D:$D,$A$1)*IF($A13="CH4",About!$D$58,IF($A13="N2O",About!$D$59,1))</f>
        <v>1.8752583376300001E-2</v>
      </c>
      <c r="O13">
        <f>SUMIFS('EPA Export Aggregation'!R:R,'EPA Export Aggregation'!$A:$A,$B13,'EPA Export Aggregation'!$D:$D,$A$1)*IF($A13="CH4",About!$D$58,IF($A13="N2O",About!$D$59,1))</f>
        <v>1.9617723702699999E-2</v>
      </c>
      <c r="P13">
        <f>SUMIFS('EPA Export Aggregation'!S:S,'EPA Export Aggregation'!$A:$A,$B13,'EPA Export Aggregation'!$D:$D,$A$1)*IF($A13="CH4",About!$D$58,IF($A13="N2O",About!$D$59,1))</f>
        <v>1.5209355882499999E-2</v>
      </c>
      <c r="Q13">
        <f>SUMIFS('EPA Export Aggregation'!T:T,'EPA Export Aggregation'!$A:$A,$B13,'EPA Export Aggregation'!$D:$D,$A$1)*IF($A13="CH4",About!$D$58,IF($A13="N2O",About!$D$59,1))</f>
        <v>2.0951160868400001E-2</v>
      </c>
      <c r="R13">
        <f>SUMIFS('EPA Export Aggregation'!U:U,'EPA Export Aggregation'!$A:$A,$B13,'EPA Export Aggregation'!$D:$D,$A$1)*IF($A13="CH4",About!$D$58,IF($A13="N2O",About!$D$59,1))</f>
        <v>2.3395795257300001E-2</v>
      </c>
      <c r="S13">
        <f>SUMIFS('EPA Export Aggregation'!V:V,'EPA Export Aggregation'!$A:$A,$B13,'EPA Export Aggregation'!$D:$D,$A$1)*IF($A13="CH4",About!$D$58,IF($A13="N2O",About!$D$59,1))</f>
        <v>2.6951389244899999E-2</v>
      </c>
      <c r="T13">
        <f>SUMIFS('EPA Export Aggregation'!W:W,'EPA Export Aggregation'!$A:$A,$B13,'EPA Export Aggregation'!$D:$D,$A$1)*IF($A13="CH4",About!$D$58,IF($A13="N2O",About!$D$59,1))</f>
        <v>2.48491964844E-2</v>
      </c>
      <c r="U13">
        <f>SUMIFS('EPA Export Aggregation'!X:X,'EPA Export Aggregation'!$A:$A,$B13,'EPA Export Aggregation'!$D:$D,$A$1)*IF($A13="CH4",About!$D$58,IF($A13="N2O",About!$D$59,1))</f>
        <v>2.1227340947499999E-2</v>
      </c>
      <c r="V13">
        <f>SUMIFS('EPA Export Aggregation'!Y:Y,'EPA Export Aggregation'!$A:$A,$B13,'EPA Export Aggregation'!$D:$D,$A$1)*IF($A13="CH4",About!$D$58,IF($A13="N2O",About!$D$59,1))</f>
        <v>2.73838967559E-2</v>
      </c>
      <c r="W13">
        <f>SUMIFS('EPA Export Aggregation'!Z:Z,'EPA Export Aggregation'!$A:$A,$B13,'EPA Export Aggregation'!$D:$D,$A$1)*IF($A13="CH4",About!$D$58,IF($A13="N2O",About!$D$59,1))</f>
        <v>3.3552538096500002E-2</v>
      </c>
      <c r="X13">
        <f>SUMIFS('EPA Export Aggregation'!AA:AA,'EPA Export Aggregation'!$A:$A,$B13,'EPA Export Aggregation'!$D:$D,$A$1)*IF($A13="CH4",About!$D$58,IF($A13="N2O",About!$D$59,1))</f>
        <v>3.0719548567400001E-2</v>
      </c>
      <c r="Y13">
        <f>SUMIFS('EPA Export Aggregation'!AB:AB,'EPA Export Aggregation'!$A:$A,$B13,'EPA Export Aggregation'!$D:$D,$A$1)*IF($A13="CH4",About!$D$58,IF($A13="N2O",About!$D$59,1))</f>
        <v>2.82329727669E-2</v>
      </c>
      <c r="Z13">
        <f>SUMIFS('EPA Export Aggregation'!AC:AC,'EPA Export Aggregation'!$A:$A,$B13,'EPA Export Aggregation'!$D:$D,$A$1)*IF($A13="CH4",About!$D$58,IF($A13="N2O",About!$D$59,1))</f>
        <v>3.4531357652200001E-2</v>
      </c>
      <c r="AA13">
        <f>SUMIFS('EPA Export Aggregation'!AD:AD,'EPA Export Aggregation'!$A:$A,$B13,'EPA Export Aggregation'!$D:$D,$A$1)*IF($A13="CH4",About!$D$58,IF($A13="N2O",About!$D$59,1))</f>
        <v>3.9920913827599998E-2</v>
      </c>
      <c r="AB13">
        <f>SUMIFS('EPA Export Aggregation'!AE:AE,'EPA Export Aggregation'!$A:$A,$B13,'EPA Export Aggregation'!$D:$D,$A$1)*IF($A13="CH4",About!$D$58,IF($A13="N2O",About!$D$59,1))</f>
        <v>3.8590571340399997E-2</v>
      </c>
      <c r="AC13">
        <f>SUMIFS('EPA Export Aggregation'!AF:AF,'EPA Export Aggregation'!$A:$A,$B13,'EPA Export Aggregation'!$D:$D,$A$1)*IF($A13="CH4",About!$D$58,IF($A13="N2O",About!$D$59,1))</f>
        <v>3.44752178981E-2</v>
      </c>
      <c r="AD13">
        <f>SUMIFS('EPA Export Aggregation'!AG:AG,'EPA Export Aggregation'!$A:$A,$B13,'EPA Export Aggregation'!$D:$D,$A$1)*IF($A13="CH4",About!$D$58,IF($A13="N2O",About!$D$59,1))</f>
        <v>3.1628851478599999E-2</v>
      </c>
      <c r="AE13">
        <f>SUMIFS('EPA Export Aggregation'!AH:AH,'EPA Export Aggregation'!$A:$A,$B13,'EPA Export Aggregation'!$D:$D,$A$1)*IF($A13="CH4",About!$D$58,IF($A13="N2O",About!$D$59,1))</f>
        <v>2.3625073988400001E-2</v>
      </c>
      <c r="AF13">
        <f>SUMIFS('EPA Export Aggregation'!AI:AI,'EPA Export Aggregation'!$A:$A,$B13,'EPA Export Aggregation'!$D:$D,$A$1)*IF($A13="CH4",About!$D$58,IF($A13="N2O",About!$D$59,1))</f>
        <v>2.71535497407E-2</v>
      </c>
      <c r="AG13">
        <f>SUMIFS('EPA Export Aggregation'!AJ:AJ,'EPA Export Aggregation'!$A:$A,$B13,'EPA Export Aggregation'!$D:$D,$A$1)*IF($A13="CH4",About!$D$58,IF($A13="N2O",About!$D$59,1))</f>
        <v>2.7220698928200001E-2</v>
      </c>
      <c r="AH13">
        <f>SUMIFS('EPA Export Aggregation'!AK:AK,'EPA Export Aggregation'!$A:$A,$B13,'EPA Export Aggregation'!$D:$D,$A$1)*IF($A13="CH4",About!$D$58,IF($A13="N2O",About!$D$59,1))</f>
        <v>2.6168945337999999E-2</v>
      </c>
    </row>
    <row r="14" spans="1:34" x14ac:dyDescent="0.75">
      <c r="A14" s="435" t="s">
        <v>2220</v>
      </c>
      <c r="B14" s="408" t="s">
        <v>4180</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35" t="s">
        <v>2220</v>
      </c>
      <c r="B15" s="408" t="s">
        <v>4174</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4166</v>
      </c>
      <c r="C16">
        <f>SUMIFS('EPA Export Aggregation'!F:F,'EPA Export Aggregation'!$A:$A,$B16,'EPA Export Aggregation'!$D:$D,$A$1)*IF($A16="CH4",About!$D$58,IF($A16="N2O",About!$D$59,1))</f>
        <v>4.6463835232000003E-3</v>
      </c>
      <c r="D16">
        <f>SUMIFS('EPA Export Aggregation'!G:G,'EPA Export Aggregation'!$A:$A,$B16,'EPA Export Aggregation'!$D:$D,$A$1)*IF($A16="CH4",About!$D$58,IF($A16="N2O",About!$D$59,1))</f>
        <v>4.6314950668999997E-3</v>
      </c>
      <c r="E16">
        <f>SUMIFS('EPA Export Aggregation'!H:H,'EPA Export Aggregation'!$A:$A,$B16,'EPA Export Aggregation'!$D:$D,$A$1)*IF($A16="CH4",About!$D$58,IF($A16="N2O",About!$D$59,1))</f>
        <v>4.6381475799E-3</v>
      </c>
      <c r="F16">
        <f>SUMIFS('EPA Export Aggregation'!I:I,'EPA Export Aggregation'!$A:$A,$B16,'EPA Export Aggregation'!$D:$D,$A$1)*IF($A16="CH4",About!$D$58,IF($A16="N2O",About!$D$59,1))</f>
        <v>4.7057661769E-3</v>
      </c>
      <c r="G16">
        <f>SUMIFS('EPA Export Aggregation'!J:J,'EPA Export Aggregation'!$A:$A,$B16,'EPA Export Aggregation'!$D:$D,$A$1)*IF($A16="CH4",About!$D$58,IF($A16="N2O",About!$D$59,1))</f>
        <v>4.7608149750000004E-3</v>
      </c>
      <c r="H16">
        <f>SUMIFS('EPA Export Aggregation'!K:K,'EPA Export Aggregation'!$A:$A,$B16,'EPA Export Aggregation'!$D:$D,$A$1)*IF($A16="CH4",About!$D$58,IF($A16="N2O",About!$D$59,1))</f>
        <v>4.7910949271000002E-3</v>
      </c>
      <c r="I16">
        <f>SUMIFS('EPA Export Aggregation'!L:L,'EPA Export Aggregation'!$A:$A,$B16,'EPA Export Aggregation'!$D:$D,$A$1)*IF($A16="CH4",About!$D$58,IF($A16="N2O",About!$D$59,1))</f>
        <v>4.8156869859000001E-3</v>
      </c>
      <c r="J16">
        <f>SUMIFS('EPA Export Aggregation'!M:M,'EPA Export Aggregation'!$A:$A,$B16,'EPA Export Aggregation'!$D:$D,$A$1)*IF($A16="CH4",About!$D$58,IF($A16="N2O",About!$D$59,1))</f>
        <v>4.7722857244000003E-3</v>
      </c>
      <c r="K16">
        <f>SUMIFS('EPA Export Aggregation'!N:N,'EPA Export Aggregation'!$A:$A,$B16,'EPA Export Aggregation'!$D:$D,$A$1)*IF($A16="CH4",About!$D$58,IF($A16="N2O",About!$D$59,1))</f>
        <v>4.7213773099000003E-3</v>
      </c>
      <c r="L16">
        <f>SUMIFS('EPA Export Aggregation'!O:O,'EPA Export Aggregation'!$A:$A,$B16,'EPA Export Aggregation'!$D:$D,$A$1)*IF($A16="CH4",About!$D$58,IF($A16="N2O",About!$D$59,1))</f>
        <v>4.6876210407000001E-3</v>
      </c>
      <c r="M16">
        <f>SUMIFS('EPA Export Aggregation'!P:P,'EPA Export Aggregation'!$A:$A,$B16,'EPA Export Aggregation'!$D:$D,$A$1)*IF($A16="CH4",About!$D$58,IF($A16="N2O",About!$D$59,1))</f>
        <v>4.6642890924000003E-3</v>
      </c>
      <c r="N16">
        <f>SUMIFS('EPA Export Aggregation'!Q:Q,'EPA Export Aggregation'!$A:$A,$B16,'EPA Export Aggregation'!$D:$D,$A$1)*IF($A16="CH4",About!$D$58,IF($A16="N2O",About!$D$59,1))</f>
        <v>2.8023531835999998E-3</v>
      </c>
      <c r="O16">
        <f>SUMIFS('EPA Export Aggregation'!R:R,'EPA Export Aggregation'!$A:$A,$B16,'EPA Export Aggregation'!$D:$D,$A$1)*IF($A16="CH4",About!$D$58,IF($A16="N2O",About!$D$59,1))</f>
        <v>3.2713945529999999E-3</v>
      </c>
      <c r="P16">
        <f>SUMIFS('EPA Export Aggregation'!S:S,'EPA Export Aggregation'!$A:$A,$B16,'EPA Export Aggregation'!$D:$D,$A$1)*IF($A16="CH4",About!$D$58,IF($A16="N2O",About!$D$59,1))</f>
        <v>4.2641006426E-3</v>
      </c>
      <c r="Q16">
        <f>SUMIFS('EPA Export Aggregation'!T:T,'EPA Export Aggregation'!$A:$A,$B16,'EPA Export Aggregation'!$D:$D,$A$1)*IF($A16="CH4",About!$D$58,IF($A16="N2O",About!$D$59,1))</f>
        <v>3.9431554444999996E-3</v>
      </c>
      <c r="R16">
        <f>SUMIFS('EPA Export Aggregation'!U:U,'EPA Export Aggregation'!$A:$A,$B16,'EPA Export Aggregation'!$D:$D,$A$1)*IF($A16="CH4",About!$D$58,IF($A16="N2O",About!$D$59,1))</f>
        <v>4.3120921059999996E-3</v>
      </c>
      <c r="S16">
        <f>SUMIFS('EPA Export Aggregation'!V:V,'EPA Export Aggregation'!$A:$A,$B16,'EPA Export Aggregation'!$D:$D,$A$1)*IF($A16="CH4",About!$D$58,IF($A16="N2O",About!$D$59,1))</f>
        <v>5.5356396387000002E-3</v>
      </c>
      <c r="T16">
        <f>SUMIFS('EPA Export Aggregation'!W:W,'EPA Export Aggregation'!$A:$A,$B16,'EPA Export Aggregation'!$D:$D,$A$1)*IF($A16="CH4",About!$D$58,IF($A16="N2O",About!$D$59,1))</f>
        <v>6.0703867679000002E-3</v>
      </c>
      <c r="U16">
        <f>SUMIFS('EPA Export Aggregation'!X:X,'EPA Export Aggregation'!$A:$A,$B16,'EPA Export Aggregation'!$D:$D,$A$1)*IF($A16="CH4",About!$D$58,IF($A16="N2O",About!$D$59,1))</f>
        <v>5.8081988636000002E-3</v>
      </c>
      <c r="V16">
        <f>SUMIFS('EPA Export Aggregation'!Y:Y,'EPA Export Aggregation'!$A:$A,$B16,'EPA Export Aggregation'!$D:$D,$A$1)*IF($A16="CH4",About!$D$58,IF($A16="N2O",About!$D$59,1))</f>
        <v>5.6804268843000001E-3</v>
      </c>
      <c r="W16">
        <f>SUMIFS('EPA Export Aggregation'!Z:Z,'EPA Export Aggregation'!$A:$A,$B16,'EPA Export Aggregation'!$D:$D,$A$1)*IF($A16="CH4",About!$D$58,IF($A16="N2O",About!$D$59,1))</f>
        <v>1.39875086584E-2</v>
      </c>
      <c r="X16">
        <f>SUMIFS('EPA Export Aggregation'!AA:AA,'EPA Export Aggregation'!$A:$A,$B16,'EPA Export Aggregation'!$D:$D,$A$1)*IF($A16="CH4",About!$D$58,IF($A16="N2O",About!$D$59,1))</f>
        <v>1.2903164707800001E-2</v>
      </c>
      <c r="Y16">
        <f>SUMIFS('EPA Export Aggregation'!AB:AB,'EPA Export Aggregation'!$A:$A,$B16,'EPA Export Aggregation'!$D:$D,$A$1)*IF($A16="CH4",About!$D$58,IF($A16="N2O",About!$D$59,1))</f>
        <v>1.26955840302E-2</v>
      </c>
      <c r="Z16">
        <f>SUMIFS('EPA Export Aggregation'!AC:AC,'EPA Export Aggregation'!$A:$A,$B16,'EPA Export Aggregation'!$D:$D,$A$1)*IF($A16="CH4",About!$D$58,IF($A16="N2O",About!$D$59,1))</f>
        <v>1.3269830764699999E-2</v>
      </c>
      <c r="AA16">
        <f>SUMIFS('EPA Export Aggregation'!AD:AD,'EPA Export Aggregation'!$A:$A,$B16,'EPA Export Aggregation'!$D:$D,$A$1)*IF($A16="CH4",About!$D$58,IF($A16="N2O",About!$D$59,1))</f>
        <v>1.41871266763E-2</v>
      </c>
      <c r="AB16">
        <f>SUMIFS('EPA Export Aggregation'!AE:AE,'EPA Export Aggregation'!$A:$A,$B16,'EPA Export Aggregation'!$D:$D,$A$1)*IF($A16="CH4",About!$D$58,IF($A16="N2O",About!$D$59,1))</f>
        <v>1.5698457057100001E-2</v>
      </c>
      <c r="AC16">
        <f>SUMIFS('EPA Export Aggregation'!AF:AF,'EPA Export Aggregation'!$A:$A,$B16,'EPA Export Aggregation'!$D:$D,$A$1)*IF($A16="CH4",About!$D$58,IF($A16="N2O",About!$D$59,1))</f>
        <v>1.47939842418E-2</v>
      </c>
      <c r="AD16">
        <f>SUMIFS('EPA Export Aggregation'!AG:AG,'EPA Export Aggregation'!$A:$A,$B16,'EPA Export Aggregation'!$D:$D,$A$1)*IF($A16="CH4",About!$D$58,IF($A16="N2O",About!$D$59,1))</f>
        <v>1.46785933523E-2</v>
      </c>
      <c r="AE16">
        <f>SUMIFS('EPA Export Aggregation'!AH:AH,'EPA Export Aggregation'!$A:$A,$B16,'EPA Export Aggregation'!$D:$D,$A$1)*IF($A16="CH4",About!$D$58,IF($A16="N2O",About!$D$59,1))</f>
        <v>1.3272401666E-2</v>
      </c>
      <c r="AF16">
        <f>SUMIFS('EPA Export Aggregation'!AI:AI,'EPA Export Aggregation'!$A:$A,$B16,'EPA Export Aggregation'!$D:$D,$A$1)*IF($A16="CH4",About!$D$58,IF($A16="N2O",About!$D$59,1))</f>
        <v>1.57020711444E-2</v>
      </c>
      <c r="AG16">
        <f>SUMIFS('EPA Export Aggregation'!AJ:AJ,'EPA Export Aggregation'!$A:$A,$B16,'EPA Export Aggregation'!$D:$D,$A$1)*IF($A16="CH4",About!$D$58,IF($A16="N2O",About!$D$59,1))</f>
        <v>1.6107033445600001E-2</v>
      </c>
      <c r="AH16">
        <f>SUMIFS('EPA Export Aggregation'!AK:AK,'EPA Export Aggregation'!$A:$A,$B16,'EPA Export Aggregation'!$D:$D,$A$1)*IF($A16="CH4",About!$D$58,IF($A16="N2O",About!$D$59,1))</f>
        <v>1.6422709979499999E-2</v>
      </c>
    </row>
    <row r="17" spans="1:34" x14ac:dyDescent="0.75">
      <c r="A17" s="435" t="s">
        <v>2220</v>
      </c>
      <c r="B17" s="408" t="s">
        <v>4160</v>
      </c>
      <c r="C17">
        <f>SUMIFS('EPA Export Aggregation'!F:F,'EPA Export Aggregation'!$A:$A,$B17,'EPA Export Aggregation'!$D:$D,$A$1)*IF($A17="CH4",About!$D$58,IF($A17="N2O",About!$D$59,1))</f>
        <v>1.1362872829900001E-2</v>
      </c>
      <c r="D17">
        <f>SUMIFS('EPA Export Aggregation'!G:G,'EPA Export Aggregation'!$A:$A,$B17,'EPA Export Aggregation'!$D:$D,$A$1)*IF($A17="CH4",About!$D$58,IF($A17="N2O",About!$D$59,1))</f>
        <v>2.4318122188E-3</v>
      </c>
      <c r="E17">
        <f>SUMIFS('EPA Export Aggregation'!H:H,'EPA Export Aggregation'!$A:$A,$B17,'EPA Export Aggregation'!$D:$D,$A$1)*IF($A17="CH4",About!$D$58,IF($A17="N2O",About!$D$59,1))</f>
        <v>6.1307483033999997E-3</v>
      </c>
      <c r="F17">
        <f>SUMIFS('EPA Export Aggregation'!I:I,'EPA Export Aggregation'!$A:$A,$B17,'EPA Export Aggregation'!$D:$D,$A$1)*IF($A17="CH4",About!$D$58,IF($A17="N2O",About!$D$59,1))</f>
        <v>6.1153554728999998E-3</v>
      </c>
      <c r="G17">
        <f>SUMIFS('EPA Export Aggregation'!J:J,'EPA Export Aggregation'!$A:$A,$B17,'EPA Export Aggregation'!$D:$D,$A$1)*IF($A17="CH4",About!$D$58,IF($A17="N2O",About!$D$59,1))</f>
        <v>7.0132074940000002E-3</v>
      </c>
      <c r="H17">
        <f>SUMIFS('EPA Export Aggregation'!K:K,'EPA Export Aggregation'!$A:$A,$B17,'EPA Export Aggregation'!$D:$D,$A$1)*IF($A17="CH4",About!$D$58,IF($A17="N2O",About!$D$59,1))</f>
        <v>6.7821895150000002E-3</v>
      </c>
      <c r="I17">
        <f>SUMIFS('EPA Export Aggregation'!L:L,'EPA Export Aggregation'!$A:$A,$B17,'EPA Export Aggregation'!$D:$D,$A$1)*IF($A17="CH4",About!$D$58,IF($A17="N2O",About!$D$59,1))</f>
        <v>8.7483380469000008E-3</v>
      </c>
      <c r="J17">
        <f>SUMIFS('EPA Export Aggregation'!M:M,'EPA Export Aggregation'!$A:$A,$B17,'EPA Export Aggregation'!$D:$D,$A$1)*IF($A17="CH4",About!$D$58,IF($A17="N2O",About!$D$59,1))</f>
        <v>1.0531994677000001E-2</v>
      </c>
      <c r="K17">
        <f>SUMIFS('EPA Export Aggregation'!N:N,'EPA Export Aggregation'!$A:$A,$B17,'EPA Export Aggregation'!$D:$D,$A$1)*IF($A17="CH4",About!$D$58,IF($A17="N2O",About!$D$59,1))</f>
        <v>9.1309101918000003E-3</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2.0283342668000002E-3</v>
      </c>
      <c r="Q17">
        <f>SUMIFS('EPA Export Aggregation'!T:T,'EPA Export Aggregation'!$A:$A,$B17,'EPA Export Aggregation'!$D:$D,$A$1)*IF($A17="CH4",About!$D$58,IF($A17="N2O",About!$D$59,1))</f>
        <v>4.4380367004000004E-3</v>
      </c>
      <c r="R17">
        <f>SUMIFS('EPA Export Aggregation'!U:U,'EPA Export Aggregation'!$A:$A,$B17,'EPA Export Aggregation'!$D:$D,$A$1)*IF($A17="CH4",About!$D$58,IF($A17="N2O",About!$D$59,1))</f>
        <v>4.6180129289999997E-3</v>
      </c>
      <c r="S17">
        <f>SUMIFS('EPA Export Aggregation'!V:V,'EPA Export Aggregation'!$A:$A,$B17,'EPA Export Aggregation'!$D:$D,$A$1)*IF($A17="CH4",About!$D$58,IF($A17="N2O",About!$D$59,1))</f>
        <v>1.1873399078E-3</v>
      </c>
      <c r="T17">
        <f>SUMIFS('EPA Export Aggregation'!W:W,'EPA Export Aggregation'!$A:$A,$B17,'EPA Export Aggregation'!$D:$D,$A$1)*IF($A17="CH4",About!$D$58,IF($A17="N2O",About!$D$59,1))</f>
        <v>1.1553291735999999E-3</v>
      </c>
      <c r="U17">
        <f>SUMIFS('EPA Export Aggregation'!X:X,'EPA Export Aggregation'!$A:$A,$B17,'EPA Export Aggregation'!$D:$D,$A$1)*IF($A17="CH4",About!$D$58,IF($A17="N2O",About!$D$59,1))</f>
        <v>1.0798100106000001E-3</v>
      </c>
      <c r="V17">
        <f>SUMIFS('EPA Export Aggregation'!Y:Y,'EPA Export Aggregation'!$A:$A,$B17,'EPA Export Aggregation'!$D:$D,$A$1)*IF($A17="CH4",About!$D$58,IF($A17="N2O",About!$D$59,1))</f>
        <v>1.0202189374000001E-3</v>
      </c>
      <c r="W17">
        <f>SUMIFS('EPA Export Aggregation'!Z:Z,'EPA Export Aggregation'!$A:$A,$B17,'EPA Export Aggregation'!$D:$D,$A$1)*IF($A17="CH4",About!$D$58,IF($A17="N2O",About!$D$59,1))</f>
        <v>9.5016649599999998E-4</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35" t="s">
        <v>2220</v>
      </c>
      <c r="B18" s="408" t="s">
        <v>4176</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4178</v>
      </c>
      <c r="C19" s="436">
        <f>SUMIFS('EPA Export Aggregation'!F:F,'EPA Export Aggregation'!$A:$A,$B19,'EPA Export Aggregation'!$D:$D,$A$1)*IF($A19="CH4",About!$D$58,IF($A19="N2O",About!$D$59,1))</f>
        <v>0.28570709999999999</v>
      </c>
      <c r="D19" s="436">
        <f>SUMIFS('EPA Export Aggregation'!G:G,'EPA Export Aggregation'!$A:$A,$B19,'EPA Export Aggregation'!$D:$D,$A$1)*IF($A19="CH4",About!$D$58,IF($A19="N2O",About!$D$59,1))</f>
        <v>0.28610328745379998</v>
      </c>
      <c r="E19" s="436">
        <f>SUMIFS('EPA Export Aggregation'!H:H,'EPA Export Aggregation'!$A:$A,$B19,'EPA Export Aggregation'!$D:$D,$A$1)*IF($A19="CH4",About!$D$58,IF($A19="N2O",About!$D$59,1))</f>
        <v>0.28328269098870001</v>
      </c>
      <c r="F19" s="436">
        <f>SUMIFS('EPA Export Aggregation'!I:I,'EPA Export Aggregation'!$A:$A,$B19,'EPA Export Aggregation'!$D:$D,$A$1)*IF($A19="CH4",About!$D$58,IF($A19="N2O",About!$D$59,1))</f>
        <v>0.254599219263</v>
      </c>
      <c r="G19" s="436">
        <f>SUMIFS('EPA Export Aggregation'!J:J,'EPA Export Aggregation'!$A:$A,$B19,'EPA Export Aggregation'!$D:$D,$A$1)*IF($A19="CH4",About!$D$58,IF($A19="N2O",About!$D$59,1))</f>
        <v>0.21802498842119999</v>
      </c>
      <c r="H19" s="436">
        <f>SUMIFS('EPA Export Aggregation'!K:K,'EPA Export Aggregation'!$A:$A,$B19,'EPA Export Aggregation'!$D:$D,$A$1)*IF($A19="CH4",About!$D$58,IF($A19="N2O",About!$D$59,1))</f>
        <v>0.21957904120960001</v>
      </c>
      <c r="I19" s="436">
        <f>SUMIFS('EPA Export Aggregation'!L:L,'EPA Export Aggregation'!$A:$A,$B19,'EPA Export Aggregation'!$D:$D,$A$1)*IF($A19="CH4",About!$D$58,IF($A19="N2O",About!$D$59,1))</f>
        <v>0.22635383256280001</v>
      </c>
      <c r="J19" s="436">
        <f>SUMIFS('EPA Export Aggregation'!M:M,'EPA Export Aggregation'!$A:$A,$B19,'EPA Export Aggregation'!$D:$D,$A$1)*IF($A19="CH4",About!$D$58,IF($A19="N2O",About!$D$59,1))</f>
        <v>0.22792201415230001</v>
      </c>
      <c r="K19" s="436">
        <f>SUMIFS('EPA Export Aggregation'!N:N,'EPA Export Aggregation'!$A:$A,$B19,'EPA Export Aggregation'!$D:$D,$A$1)*IF($A19="CH4",About!$D$58,IF($A19="N2O",About!$D$59,1))</f>
        <v>0.25015282123650001</v>
      </c>
      <c r="L19" s="436">
        <f>SUMIFS('EPA Export Aggregation'!O:O,'EPA Export Aggregation'!$A:$A,$B19,'EPA Export Aggregation'!$D:$D,$A$1)*IF($A19="CH4",About!$D$58,IF($A19="N2O",About!$D$59,1))</f>
        <v>0.26001016784440001</v>
      </c>
      <c r="M19" s="436">
        <f>SUMIFS('EPA Export Aggregation'!P:P,'EPA Export Aggregation'!$A:$A,$B19,'EPA Export Aggregation'!$D:$D,$A$1)*IF($A19="CH4",About!$D$58,IF($A19="N2O",About!$D$59,1))</f>
        <v>0.27026260000000002</v>
      </c>
      <c r="N19" s="436">
        <f>SUMIFS('EPA Export Aggregation'!Q:Q,'EPA Export Aggregation'!$A:$A,$B19,'EPA Export Aggregation'!$D:$D,$A$1)*IF($A19="CH4",About!$D$58,IF($A19="N2O",About!$D$59,1))</f>
        <v>1.0466899999999999E-2</v>
      </c>
      <c r="O19" s="436">
        <f>SUMIFS('EPA Export Aggregation'!R:R,'EPA Export Aggregation'!$A:$A,$B19,'EPA Export Aggregation'!$D:$D,$A$1)*IF($A19="CH4",About!$D$58,IF($A19="N2O",About!$D$59,1))</f>
        <v>0.1147109</v>
      </c>
      <c r="P19" s="436">
        <f>SUMIFS('EPA Export Aggregation'!S:S,'EPA Export Aggregation'!$A:$A,$B19,'EPA Export Aggregation'!$D:$D,$A$1)*IF($A19="CH4",About!$D$58,IF($A19="N2O",About!$D$59,1))</f>
        <v>8.2293599999999995E-2</v>
      </c>
      <c r="Q19" s="436">
        <f>SUMIFS('EPA Export Aggregation'!T:T,'EPA Export Aggregation'!$A:$A,$B19,'EPA Export Aggregation'!$D:$D,$A$1)*IF($A19="CH4",About!$D$58,IF($A19="N2O",About!$D$59,1))</f>
        <v>5.75144E-2</v>
      </c>
      <c r="R19" s="436">
        <f>SUMIFS('EPA Export Aggregation'!U:U,'EPA Export Aggregation'!$A:$A,$B19,'EPA Export Aggregation'!$D:$D,$A$1)*IF($A19="CH4",About!$D$58,IF($A19="N2O",About!$D$59,1))</f>
        <v>5.7388599999999998E-2</v>
      </c>
      <c r="S19" s="436">
        <f>SUMIFS('EPA Export Aggregation'!V:V,'EPA Export Aggregation'!$A:$A,$B19,'EPA Export Aggregation'!$D:$D,$A$1)*IF($A19="CH4",About!$D$58,IF($A19="N2O",About!$D$59,1))</f>
        <v>5.7631700000000001E-2</v>
      </c>
      <c r="T19" s="436">
        <f>SUMIFS('EPA Export Aggregation'!W:W,'EPA Export Aggregation'!$A:$A,$B19,'EPA Export Aggregation'!$D:$D,$A$1)*IF($A19="CH4",About!$D$58,IF($A19="N2O",About!$D$59,1))</f>
        <v>0.1543226</v>
      </c>
      <c r="U19" s="436">
        <f>SUMIFS('EPA Export Aggregation'!X:X,'EPA Export Aggregation'!$A:$A,$B19,'EPA Export Aggregation'!$D:$D,$A$1)*IF($A19="CH4",About!$D$58,IF($A19="N2O",About!$D$59,1))</f>
        <v>0.1295026</v>
      </c>
      <c r="V19" s="436">
        <f>SUMIFS('EPA Export Aggregation'!Y:Y,'EPA Export Aggregation'!$A:$A,$B19,'EPA Export Aggregation'!$D:$D,$A$1)*IF($A19="CH4",About!$D$58,IF($A19="N2O",About!$D$59,1))</f>
        <v>2.9105700000000002E-2</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75">
      <c r="A20" s="435" t="s">
        <v>2220</v>
      </c>
      <c r="B20" s="408" t="s">
        <v>4145</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35" t="s">
        <v>2220</v>
      </c>
      <c r="B21" s="408" t="s">
        <v>4172</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35" t="s">
        <v>2220</v>
      </c>
      <c r="B22" s="408" t="s">
        <v>4156</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35" t="s">
        <v>2220</v>
      </c>
      <c r="B23" s="408" t="s">
        <v>4168</v>
      </c>
      <c r="C23">
        <f>SUMIFS('EPA Export Aggregation'!F:F,'EPA Export Aggregation'!$A:$A,$B23,'EPA Export Aggregation'!$D:$D,$A$1)*IF($A23="CH4",About!$D$58,IF($A23="N2O",About!$D$59,1))</f>
        <v>1.1945925686500001E-2</v>
      </c>
      <c r="D23">
        <f>SUMIFS('EPA Export Aggregation'!G:G,'EPA Export Aggregation'!$A:$A,$B23,'EPA Export Aggregation'!$D:$D,$A$1)*IF($A23="CH4",About!$D$58,IF($A23="N2O",About!$D$59,1))</f>
        <v>1.1035703006800001E-2</v>
      </c>
      <c r="E23">
        <f>SUMIFS('EPA Export Aggregation'!H:H,'EPA Export Aggregation'!$A:$A,$B23,'EPA Export Aggregation'!$D:$D,$A$1)*IF($A23="CH4",About!$D$58,IF($A23="N2O",About!$D$59,1))</f>
        <v>1.2247825538200001E-2</v>
      </c>
      <c r="F23">
        <f>SUMIFS('EPA Export Aggregation'!I:I,'EPA Export Aggregation'!$A:$A,$B23,'EPA Export Aggregation'!$D:$D,$A$1)*IF($A23="CH4",About!$D$58,IF($A23="N2O",About!$D$59,1))</f>
        <v>1.46254963213E-2</v>
      </c>
      <c r="G23">
        <f>SUMIFS('EPA Export Aggregation'!J:J,'EPA Export Aggregation'!$A:$A,$B23,'EPA Export Aggregation'!$D:$D,$A$1)*IF($A23="CH4",About!$D$58,IF($A23="N2O",About!$D$59,1))</f>
        <v>1.37627486643E-2</v>
      </c>
      <c r="H23">
        <f>SUMIFS('EPA Export Aggregation'!K:K,'EPA Export Aggregation'!$A:$A,$B23,'EPA Export Aggregation'!$D:$D,$A$1)*IF($A23="CH4",About!$D$58,IF($A23="N2O",About!$D$59,1))</f>
        <v>1.37972104817E-2</v>
      </c>
      <c r="I23">
        <f>SUMIFS('EPA Export Aggregation'!L:L,'EPA Export Aggregation'!$A:$A,$B23,'EPA Export Aggregation'!$D:$D,$A$1)*IF($A23="CH4",About!$D$58,IF($A23="N2O",About!$D$59,1))</f>
        <v>1.2507984309000001E-2</v>
      </c>
      <c r="J23">
        <f>SUMIFS('EPA Export Aggregation'!M:M,'EPA Export Aggregation'!$A:$A,$B23,'EPA Export Aggregation'!$D:$D,$A$1)*IF($A23="CH4",About!$D$58,IF($A23="N2O",About!$D$59,1))</f>
        <v>1.2640883260300001E-2</v>
      </c>
      <c r="K23">
        <f>SUMIFS('EPA Export Aggregation'!N:N,'EPA Export Aggregation'!$A:$A,$B23,'EPA Export Aggregation'!$D:$D,$A$1)*IF($A23="CH4",About!$D$58,IF($A23="N2O",About!$D$59,1))</f>
        <v>1.54397655761E-2</v>
      </c>
      <c r="L23">
        <f>SUMIFS('EPA Export Aggregation'!O:O,'EPA Export Aggregation'!$A:$A,$B23,'EPA Export Aggregation'!$D:$D,$A$1)*IF($A23="CH4",About!$D$58,IF($A23="N2O",About!$D$59,1))</f>
        <v>1.4736516937700001E-2</v>
      </c>
      <c r="M23">
        <f>SUMIFS('EPA Export Aggregation'!P:P,'EPA Export Aggregation'!$A:$A,$B23,'EPA Export Aggregation'!$D:$D,$A$1)*IF($A23="CH4",About!$D$58,IF($A23="N2O",About!$D$59,1))</f>
        <v>1.33519837669E-2</v>
      </c>
      <c r="N23">
        <f>SUMIFS('EPA Export Aggregation'!Q:Q,'EPA Export Aggregation'!$A:$A,$B23,'EPA Export Aggregation'!$D:$D,$A$1)*IF($A23="CH4",About!$D$58,IF($A23="N2O",About!$D$59,1))</f>
        <v>1.2770622101899999E-2</v>
      </c>
      <c r="O23">
        <f>SUMIFS('EPA Export Aggregation'!R:R,'EPA Export Aggregation'!$A:$A,$B23,'EPA Export Aggregation'!$D:$D,$A$1)*IF($A23="CH4",About!$D$58,IF($A23="N2O",About!$D$59,1))</f>
        <v>1.1558173426899999E-2</v>
      </c>
      <c r="P23">
        <f>SUMIFS('EPA Export Aggregation'!S:S,'EPA Export Aggregation'!$A:$A,$B23,'EPA Export Aggregation'!$D:$D,$A$1)*IF($A23="CH4",About!$D$58,IF($A23="N2O",About!$D$59,1))</f>
        <v>1.11160568768E-2</v>
      </c>
      <c r="Q23">
        <f>SUMIFS('EPA Export Aggregation'!T:T,'EPA Export Aggregation'!$A:$A,$B23,'EPA Export Aggregation'!$D:$D,$A$1)*IF($A23="CH4",About!$D$58,IF($A23="N2O",About!$D$59,1))</f>
        <v>1.1500587610500001E-2</v>
      </c>
      <c r="R23">
        <f>SUMIFS('EPA Export Aggregation'!U:U,'EPA Export Aggregation'!$A:$A,$B23,'EPA Export Aggregation'!$D:$D,$A$1)*IF($A23="CH4",About!$D$58,IF($A23="N2O",About!$D$59,1))</f>
        <v>1.14574100659E-2</v>
      </c>
      <c r="S23">
        <f>SUMIFS('EPA Export Aggregation'!V:V,'EPA Export Aggregation'!$A:$A,$B23,'EPA Export Aggregation'!$D:$D,$A$1)*IF($A23="CH4",About!$D$58,IF($A23="N2O",About!$D$59,1))</f>
        <v>1.10802786995E-2</v>
      </c>
      <c r="T23">
        <f>SUMIFS('EPA Export Aggregation'!W:W,'EPA Export Aggregation'!$A:$A,$B23,'EPA Export Aggregation'!$D:$D,$A$1)*IF($A23="CH4",About!$D$58,IF($A23="N2O",About!$D$59,1))</f>
        <v>1.5615792519000001E-2</v>
      </c>
      <c r="U23">
        <f>SUMIFS('EPA Export Aggregation'!X:X,'EPA Export Aggregation'!$A:$A,$B23,'EPA Export Aggregation'!$D:$D,$A$1)*IF($A23="CH4",About!$D$58,IF($A23="N2O",About!$D$59,1))</f>
        <v>1.28760660534E-2</v>
      </c>
      <c r="V23">
        <f>SUMIFS('EPA Export Aggregation'!Y:Y,'EPA Export Aggregation'!$A:$A,$B23,'EPA Export Aggregation'!$D:$D,$A$1)*IF($A23="CH4",About!$D$58,IF($A23="N2O",About!$D$59,1))</f>
        <v>1.0846506465000001E-2</v>
      </c>
      <c r="W23">
        <f>SUMIFS('EPA Export Aggregation'!Z:Z,'EPA Export Aggregation'!$A:$A,$B23,'EPA Export Aggregation'!$D:$D,$A$1)*IF($A23="CH4",About!$D$58,IF($A23="N2O",About!$D$59,1))</f>
        <v>1.4951245932399999E-2</v>
      </c>
      <c r="X23">
        <f>SUMIFS('EPA Export Aggregation'!AA:AA,'EPA Export Aggregation'!$A:$A,$B23,'EPA Export Aggregation'!$D:$D,$A$1)*IF($A23="CH4",About!$D$58,IF($A23="N2O",About!$D$59,1))</f>
        <v>1.6095784962700001E-2</v>
      </c>
      <c r="Y23">
        <f>SUMIFS('EPA Export Aggregation'!AB:AB,'EPA Export Aggregation'!$A:$A,$B23,'EPA Export Aggregation'!$D:$D,$A$1)*IF($A23="CH4",About!$D$58,IF($A23="N2O",About!$D$59,1))</f>
        <v>1.52245415954E-2</v>
      </c>
      <c r="Z23">
        <f>SUMIFS('EPA Export Aggregation'!AC:AC,'EPA Export Aggregation'!$A:$A,$B23,'EPA Export Aggregation'!$D:$D,$A$1)*IF($A23="CH4",About!$D$58,IF($A23="N2O",About!$D$59,1))</f>
        <v>1.4438854280800001E-2</v>
      </c>
      <c r="AA23">
        <f>SUMIFS('EPA Export Aggregation'!AD:AD,'EPA Export Aggregation'!$A:$A,$B23,'EPA Export Aggregation'!$D:$D,$A$1)*IF($A23="CH4",About!$D$58,IF($A23="N2O",About!$D$59,1))</f>
        <v>5.7392999151999998E-3</v>
      </c>
      <c r="AB23">
        <f>SUMIFS('EPA Export Aggregation'!AE:AE,'EPA Export Aggregation'!$A:$A,$B23,'EPA Export Aggregation'!$D:$D,$A$1)*IF($A23="CH4",About!$D$58,IF($A23="N2O",About!$D$59,1))</f>
        <v>1.47022997222E-2</v>
      </c>
      <c r="AC23">
        <f>SUMIFS('EPA Export Aggregation'!AF:AF,'EPA Export Aggregation'!$A:$A,$B23,'EPA Export Aggregation'!$D:$D,$A$1)*IF($A23="CH4",About!$D$58,IF($A23="N2O",About!$D$59,1))</f>
        <v>1.6863836836800001E-2</v>
      </c>
      <c r="AD23">
        <f>SUMIFS('EPA Export Aggregation'!AG:AG,'EPA Export Aggregation'!$A:$A,$B23,'EPA Export Aggregation'!$D:$D,$A$1)*IF($A23="CH4",About!$D$58,IF($A23="N2O",About!$D$59,1))</f>
        <v>1.6540511755100001E-2</v>
      </c>
      <c r="AE23">
        <f>SUMIFS('EPA Export Aggregation'!AH:AH,'EPA Export Aggregation'!$A:$A,$B23,'EPA Export Aggregation'!$D:$D,$A$1)*IF($A23="CH4",About!$D$58,IF($A23="N2O",About!$D$59,1))</f>
        <v>1.9637349500000002E-2</v>
      </c>
      <c r="AF23">
        <f>SUMIFS('EPA Export Aggregation'!AI:AI,'EPA Export Aggregation'!$A:$A,$B23,'EPA Export Aggregation'!$D:$D,$A$1)*IF($A23="CH4",About!$D$58,IF($A23="N2O",About!$D$59,1))</f>
        <v>1.9841464878800001E-2</v>
      </c>
      <c r="AG23">
        <f>SUMIFS('EPA Export Aggregation'!AJ:AJ,'EPA Export Aggregation'!$A:$A,$B23,'EPA Export Aggregation'!$D:$D,$A$1)*IF($A23="CH4",About!$D$58,IF($A23="N2O",About!$D$59,1))</f>
        <v>1.8843204888900001E-2</v>
      </c>
      <c r="AH23">
        <f>SUMIFS('EPA Export Aggregation'!AK:AK,'EPA Export Aggregation'!$A:$A,$B23,'EPA Export Aggregation'!$D:$D,$A$1)*IF($A23="CH4",About!$D$58,IF($A23="N2O",About!$D$59,1))</f>
        <v>1.6420250463599999E-2</v>
      </c>
    </row>
    <row r="24" spans="1:34" x14ac:dyDescent="0.75">
      <c r="A24" s="435" t="s">
        <v>2220</v>
      </c>
      <c r="B24" s="408" t="s">
        <v>4184</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75">
      <c r="A25" s="435" t="s">
        <v>2220</v>
      </c>
      <c r="B25" s="408" t="s">
        <v>4154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35" t="s">
        <v>2220</v>
      </c>
      <c r="B26" s="408" t="s">
        <v>4188</v>
      </c>
      <c r="C26">
        <f>SUMIFS('EPA Export Aggregation'!F:F,'EPA Export Aggregation'!$A:$A,$B26,'EPA Export Aggregation'!$D:$D,$A$1)*IF($A26="CH4",About!$D$58,IF($A26="N2O",About!$D$59,1))</f>
        <v>2.299489592E-4</v>
      </c>
      <c r="D26">
        <f>SUMIFS('EPA Export Aggregation'!G:G,'EPA Export Aggregation'!$A:$A,$B26,'EPA Export Aggregation'!$D:$D,$A$1)*IF($A26="CH4",About!$D$58,IF($A26="N2O",About!$D$59,1))</f>
        <v>1.7116866699999999E-4</v>
      </c>
      <c r="E26">
        <f>SUMIFS('EPA Export Aggregation'!H:H,'EPA Export Aggregation'!$A:$A,$B26,'EPA Export Aggregation'!$D:$D,$A$1)*IF($A26="CH4",About!$D$58,IF($A26="N2O",About!$D$59,1))</f>
        <v>2.1028202340000001E-4</v>
      </c>
      <c r="F26">
        <f>SUMIFS('EPA Export Aggregation'!I:I,'EPA Export Aggregation'!$A:$A,$B26,'EPA Export Aggregation'!$D:$D,$A$1)*IF($A26="CH4",About!$D$58,IF($A26="N2O",About!$D$59,1))</f>
        <v>2.3521373460000001E-4</v>
      </c>
      <c r="G26">
        <f>SUMIFS('EPA Export Aggregation'!J:J,'EPA Export Aggregation'!$A:$A,$B26,'EPA Export Aggregation'!$D:$D,$A$1)*IF($A26="CH4",About!$D$58,IF($A26="N2O",About!$D$59,1))</f>
        <v>2.4710347830000001E-4</v>
      </c>
      <c r="H26">
        <f>SUMIFS('EPA Export Aggregation'!K:K,'EPA Export Aggregation'!$A:$A,$B26,'EPA Export Aggregation'!$D:$D,$A$1)*IF($A26="CH4",About!$D$58,IF($A26="N2O",About!$D$59,1))</f>
        <v>3.3525635619999997E-4</v>
      </c>
      <c r="I26">
        <f>SUMIFS('EPA Export Aggregation'!L:L,'EPA Export Aggregation'!$A:$A,$B26,'EPA Export Aggregation'!$D:$D,$A$1)*IF($A26="CH4",About!$D$58,IF($A26="N2O",About!$D$59,1))</f>
        <v>3.7369306799999997E-4</v>
      </c>
      <c r="J26">
        <f>SUMIFS('EPA Export Aggregation'!M:M,'EPA Export Aggregation'!$A:$A,$B26,'EPA Export Aggregation'!$D:$D,$A$1)*IF($A26="CH4",About!$D$58,IF($A26="N2O",About!$D$59,1))</f>
        <v>4.6128426619999999E-4</v>
      </c>
      <c r="K26">
        <f>SUMIFS('EPA Export Aggregation'!N:N,'EPA Export Aggregation'!$A:$A,$B26,'EPA Export Aggregation'!$D:$D,$A$1)*IF($A26="CH4",About!$D$58,IF($A26="N2O",About!$D$59,1))</f>
        <v>5.2109449819999997E-4</v>
      </c>
      <c r="L26">
        <f>SUMIFS('EPA Export Aggregation'!O:O,'EPA Export Aggregation'!$A:$A,$B26,'EPA Export Aggregation'!$D:$D,$A$1)*IF($A26="CH4",About!$D$58,IF($A26="N2O",About!$D$59,1))</f>
        <v>3.3724490999999999E-4</v>
      </c>
      <c r="M26">
        <f>SUMIFS('EPA Export Aggregation'!P:P,'EPA Export Aggregation'!$A:$A,$B26,'EPA Export Aggregation'!$D:$D,$A$1)*IF($A26="CH4",About!$D$58,IF($A26="N2O",About!$D$59,1))</f>
        <v>3.6806325900000001E-4</v>
      </c>
      <c r="N26">
        <f>SUMIFS('EPA Export Aggregation'!Q:Q,'EPA Export Aggregation'!$A:$A,$B26,'EPA Export Aggregation'!$D:$D,$A$1)*IF($A26="CH4",About!$D$58,IF($A26="N2O",About!$D$59,1))</f>
        <v>2.6660755660000001E-4</v>
      </c>
      <c r="O26">
        <f>SUMIFS('EPA Export Aggregation'!R:R,'EPA Export Aggregation'!$A:$A,$B26,'EPA Export Aggregation'!$D:$D,$A$1)*IF($A26="CH4",About!$D$58,IF($A26="N2O",About!$D$59,1))</f>
        <v>3.112532521E-4</v>
      </c>
      <c r="P26">
        <f>SUMIFS('EPA Export Aggregation'!S:S,'EPA Export Aggregation'!$A:$A,$B26,'EPA Export Aggregation'!$D:$D,$A$1)*IF($A26="CH4",About!$D$58,IF($A26="N2O",About!$D$59,1))</f>
        <v>3.2790291359999999E-4</v>
      </c>
      <c r="Q26">
        <f>SUMIFS('EPA Export Aggregation'!T:T,'EPA Export Aggregation'!$A:$A,$B26,'EPA Export Aggregation'!$D:$D,$A$1)*IF($A26="CH4",About!$D$58,IF($A26="N2O",About!$D$59,1))</f>
        <v>3.9547749019999998E-4</v>
      </c>
      <c r="R26">
        <f>SUMIFS('EPA Export Aggregation'!U:U,'EPA Export Aggregation'!$A:$A,$B26,'EPA Export Aggregation'!$D:$D,$A$1)*IF($A26="CH4",About!$D$58,IF($A26="N2O",About!$D$59,1))</f>
        <v>3.7969901039999998E-4</v>
      </c>
      <c r="S26">
        <f>SUMIFS('EPA Export Aggregation'!V:V,'EPA Export Aggregation'!$A:$A,$B26,'EPA Export Aggregation'!$D:$D,$A$1)*IF($A26="CH4",About!$D$58,IF($A26="N2O",About!$D$59,1))</f>
        <v>3.4616303189999997E-4</v>
      </c>
      <c r="T26">
        <f>SUMIFS('EPA Export Aggregation'!W:W,'EPA Export Aggregation'!$A:$A,$B26,'EPA Export Aggregation'!$D:$D,$A$1)*IF($A26="CH4",About!$D$58,IF($A26="N2O",About!$D$59,1))</f>
        <v>3.1219790619999997E-4</v>
      </c>
      <c r="U26">
        <f>SUMIFS('EPA Export Aggregation'!X:X,'EPA Export Aggregation'!$A:$A,$B26,'EPA Export Aggregation'!$D:$D,$A$1)*IF($A26="CH4",About!$D$58,IF($A26="N2O",About!$D$59,1))</f>
        <v>2.5243448069999999E-4</v>
      </c>
      <c r="V26">
        <f>SUMIFS('EPA Export Aggregation'!Y:Y,'EPA Export Aggregation'!$A:$A,$B26,'EPA Export Aggregation'!$D:$D,$A$1)*IF($A26="CH4",About!$D$58,IF($A26="N2O",About!$D$59,1))</f>
        <v>1.605922033E-4</v>
      </c>
      <c r="W26">
        <f>SUMIFS('EPA Export Aggregation'!Z:Z,'EPA Export Aggregation'!$A:$A,$B26,'EPA Export Aggregation'!$D:$D,$A$1)*IF($A26="CH4",About!$D$58,IF($A26="N2O",About!$D$59,1))</f>
        <v>2.6859200599999998E-4</v>
      </c>
      <c r="X26">
        <f>SUMIFS('EPA Export Aggregation'!AA:AA,'EPA Export Aggregation'!$A:$A,$B26,'EPA Export Aggregation'!$D:$D,$A$1)*IF($A26="CH4",About!$D$58,IF($A26="N2O",About!$D$59,1))</f>
        <v>2.3670356279999999E-4</v>
      </c>
      <c r="Y26">
        <f>SUMIFS('EPA Export Aggregation'!AB:AB,'EPA Export Aggregation'!$A:$A,$B26,'EPA Export Aggregation'!$D:$D,$A$1)*IF($A26="CH4",About!$D$58,IF($A26="N2O",About!$D$59,1))</f>
        <v>1.9845800960000001E-4</v>
      </c>
      <c r="Z26">
        <f>SUMIFS('EPA Export Aggregation'!AC:AC,'EPA Export Aggregation'!$A:$A,$B26,'EPA Export Aggregation'!$D:$D,$A$1)*IF($A26="CH4",About!$D$58,IF($A26="N2O",About!$D$59,1))</f>
        <v>2.3357079649999999E-4</v>
      </c>
      <c r="AA26">
        <f>SUMIFS('EPA Export Aggregation'!AD:AD,'EPA Export Aggregation'!$A:$A,$B26,'EPA Export Aggregation'!$D:$D,$A$1)*IF($A26="CH4",About!$D$58,IF($A26="N2O",About!$D$59,1))</f>
        <v>2.4551898510000002E-4</v>
      </c>
      <c r="AB26">
        <f>SUMIFS('EPA Export Aggregation'!AE:AE,'EPA Export Aggregation'!$A:$A,$B26,'EPA Export Aggregation'!$D:$D,$A$1)*IF($A26="CH4",About!$D$58,IF($A26="N2O",About!$D$59,1))</f>
        <v>2.6815214329999998E-4</v>
      </c>
      <c r="AC26">
        <f>SUMIFS('EPA Export Aggregation'!AF:AF,'EPA Export Aggregation'!$A:$A,$B26,'EPA Export Aggregation'!$D:$D,$A$1)*IF($A26="CH4",About!$D$58,IF($A26="N2O",About!$D$59,1))</f>
        <v>2.4910666639999998E-4</v>
      </c>
      <c r="AD26">
        <f>SUMIFS('EPA Export Aggregation'!AG:AG,'EPA Export Aggregation'!$A:$A,$B26,'EPA Export Aggregation'!$D:$D,$A$1)*IF($A26="CH4",About!$D$58,IF($A26="N2O",About!$D$59,1))</f>
        <v>2.8808734109999999E-4</v>
      </c>
      <c r="AE26">
        <f>SUMIFS('EPA Export Aggregation'!AH:AH,'EPA Export Aggregation'!$A:$A,$B26,'EPA Export Aggregation'!$D:$D,$A$1)*IF($A26="CH4",About!$D$58,IF($A26="N2O",About!$D$59,1))</f>
        <v>2.9776230200000001E-4</v>
      </c>
      <c r="AF26">
        <f>SUMIFS('EPA Export Aggregation'!AI:AI,'EPA Export Aggregation'!$A:$A,$B26,'EPA Export Aggregation'!$D:$D,$A$1)*IF($A26="CH4",About!$D$58,IF($A26="N2O",About!$D$59,1))</f>
        <v>2.7017708679999999E-4</v>
      </c>
      <c r="AG26">
        <f>SUMIFS('EPA Export Aggregation'!AJ:AJ,'EPA Export Aggregation'!$A:$A,$B26,'EPA Export Aggregation'!$D:$D,$A$1)*IF($A26="CH4",About!$D$58,IF($A26="N2O",About!$D$59,1))</f>
        <v>2.02687843E-4</v>
      </c>
      <c r="AH26">
        <f>SUMIFS('EPA Export Aggregation'!AK:AK,'EPA Export Aggregation'!$A:$A,$B26,'EPA Export Aggregation'!$D:$D,$A$1)*IF($A26="CH4",About!$D$58,IF($A26="N2O",About!$D$59,1))</f>
        <v>2.647378345E-4</v>
      </c>
    </row>
    <row r="27" spans="1:34" x14ac:dyDescent="0.75">
      <c r="A27" s="435" t="s">
        <v>2220</v>
      </c>
      <c r="B27" s="408" t="s">
        <v>4186</v>
      </c>
      <c r="C27">
        <f>SUMIFS('EPA Export Aggregation'!F:F,'EPA Export Aggregation'!$A:$A,$B27,'EPA Export Aggregation'!$D:$D,$A$1)*IF($A27="CH4",About!$D$58,IF($A27="N2O",About!$D$59,1))</f>
        <v>3.8135708055299998E-2</v>
      </c>
      <c r="D27">
        <f>SUMIFS('EPA Export Aggregation'!G:G,'EPA Export Aggregation'!$A:$A,$B27,'EPA Export Aggregation'!$D:$D,$A$1)*IF($A27="CH4",About!$D$58,IF($A27="N2O",About!$D$59,1))</f>
        <v>3.5831229089099997E-2</v>
      </c>
      <c r="E27">
        <f>SUMIFS('EPA Export Aggregation'!H:H,'EPA Export Aggregation'!$A:$A,$B27,'EPA Export Aggregation'!$D:$D,$A$1)*IF($A27="CH4",About!$D$58,IF($A27="N2O",About!$D$59,1))</f>
        <v>3.6102887796400002E-2</v>
      </c>
      <c r="F27">
        <f>SUMIFS('EPA Export Aggregation'!I:I,'EPA Export Aggregation'!$A:$A,$B27,'EPA Export Aggregation'!$D:$D,$A$1)*IF($A27="CH4",About!$D$58,IF($A27="N2O",About!$D$59,1))</f>
        <v>3.5894061715299998E-2</v>
      </c>
      <c r="G27">
        <f>SUMIFS('EPA Export Aggregation'!J:J,'EPA Export Aggregation'!$A:$A,$B27,'EPA Export Aggregation'!$D:$D,$A$1)*IF($A27="CH4",About!$D$58,IF($A27="N2O",About!$D$59,1))</f>
        <v>3.7463029351400001E-2</v>
      </c>
      <c r="H27">
        <f>SUMIFS('EPA Export Aggregation'!K:K,'EPA Export Aggregation'!$A:$A,$B27,'EPA Export Aggregation'!$D:$D,$A$1)*IF($A27="CH4",About!$D$58,IF($A27="N2O",About!$D$59,1))</f>
        <v>4.0841207017899998E-2</v>
      </c>
      <c r="I27">
        <f>SUMIFS('EPA Export Aggregation'!L:L,'EPA Export Aggregation'!$A:$A,$B27,'EPA Export Aggregation'!$D:$D,$A$1)*IF($A27="CH4",About!$D$58,IF($A27="N2O",About!$D$59,1))</f>
        <v>3.4807507731700001E-2</v>
      </c>
      <c r="J27">
        <f>SUMIFS('EPA Export Aggregation'!M:M,'EPA Export Aggregation'!$A:$A,$B27,'EPA Export Aggregation'!$D:$D,$A$1)*IF($A27="CH4",About!$D$58,IF($A27="N2O",About!$D$59,1))</f>
        <v>4.8776238678699999E-2</v>
      </c>
      <c r="K27">
        <f>SUMIFS('EPA Export Aggregation'!N:N,'EPA Export Aggregation'!$A:$A,$B27,'EPA Export Aggregation'!$D:$D,$A$1)*IF($A27="CH4",About!$D$58,IF($A27="N2O",About!$D$59,1))</f>
        <v>4.9026266386600001E-2</v>
      </c>
      <c r="L27">
        <f>SUMIFS('EPA Export Aggregation'!O:O,'EPA Export Aggregation'!$A:$A,$B27,'EPA Export Aggregation'!$D:$D,$A$1)*IF($A27="CH4",About!$D$58,IF($A27="N2O",About!$D$59,1))</f>
        <v>5.1179943439200001E-2</v>
      </c>
      <c r="M27">
        <f>SUMIFS('EPA Export Aggregation'!P:P,'EPA Export Aggregation'!$A:$A,$B27,'EPA Export Aggregation'!$D:$D,$A$1)*IF($A27="CH4",About!$D$58,IF($A27="N2O",About!$D$59,1))</f>
        <v>5.4273293626200002E-2</v>
      </c>
      <c r="N27">
        <f>SUMIFS('EPA Export Aggregation'!Q:Q,'EPA Export Aggregation'!$A:$A,$B27,'EPA Export Aggregation'!$D:$D,$A$1)*IF($A27="CH4",About!$D$58,IF($A27="N2O",About!$D$59,1))</f>
        <v>5.1462508314200003E-2</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35" t="s">
        <v>2220</v>
      </c>
      <c r="B28" s="408" t="s">
        <v>4182</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35" t="s">
        <v>2220</v>
      </c>
      <c r="B29" s="408" t="s">
        <v>4149</v>
      </c>
      <c r="C29">
        <f>SUMIFS('EPA Export Aggregation'!F:F,'EPA Export Aggregation'!$A:$A,$B29,'EPA Export Aggregation'!$D:$D,$A$1)*IF($A29="CH4",About!$D$58,IF($A29="N2O",About!$D$59,1))</f>
        <v>0.3112847136611</v>
      </c>
      <c r="D29">
        <f>SUMIFS('EPA Export Aggregation'!G:G,'EPA Export Aggregation'!$A:$A,$B29,'EPA Export Aggregation'!$D:$D,$A$1)*IF($A29="CH4",About!$D$58,IF($A29="N2O",About!$D$59,1))</f>
        <v>0.31313308107440002</v>
      </c>
      <c r="E29">
        <f>SUMIFS('EPA Export Aggregation'!H:H,'EPA Export Aggregation'!$A:$A,$B29,'EPA Export Aggregation'!$D:$D,$A$1)*IF($A29="CH4",About!$D$58,IF($A29="N2O",About!$D$59,1))</f>
        <v>0.3039833547943</v>
      </c>
      <c r="F29">
        <f>SUMIFS('EPA Export Aggregation'!I:I,'EPA Export Aggregation'!$A:$A,$B29,'EPA Export Aggregation'!$D:$D,$A$1)*IF($A29="CH4",About!$D$58,IF($A29="N2O",About!$D$59,1))</f>
        <v>0.30099422245349999</v>
      </c>
      <c r="G29">
        <f>SUMIFS('EPA Export Aggregation'!J:J,'EPA Export Aggregation'!$A:$A,$B29,'EPA Export Aggregation'!$D:$D,$A$1)*IF($A29="CH4",About!$D$58,IF($A29="N2O",About!$D$59,1))</f>
        <v>0.29991744733409997</v>
      </c>
      <c r="H29">
        <f>SUMIFS('EPA Export Aggregation'!K:K,'EPA Export Aggregation'!$A:$A,$B29,'EPA Export Aggregation'!$D:$D,$A$1)*IF($A29="CH4",About!$D$58,IF($A29="N2O",About!$D$59,1))</f>
        <v>0.30798375991150001</v>
      </c>
      <c r="I29">
        <f>SUMIFS('EPA Export Aggregation'!L:L,'EPA Export Aggregation'!$A:$A,$B29,'EPA Export Aggregation'!$D:$D,$A$1)*IF($A29="CH4",About!$D$58,IF($A29="N2O",About!$D$59,1))</f>
        <v>0.31095704108330002</v>
      </c>
      <c r="J29">
        <f>SUMIFS('EPA Export Aggregation'!M:M,'EPA Export Aggregation'!$A:$A,$B29,'EPA Export Aggregation'!$D:$D,$A$1)*IF($A29="CH4",About!$D$58,IF($A29="N2O",About!$D$59,1))</f>
        <v>0.3190190708199</v>
      </c>
      <c r="K29">
        <f>SUMIFS('EPA Export Aggregation'!N:N,'EPA Export Aggregation'!$A:$A,$B29,'EPA Export Aggregation'!$D:$D,$A$1)*IF($A29="CH4",About!$D$58,IF($A29="N2O",About!$D$59,1))</f>
        <v>0.34151740492869997</v>
      </c>
      <c r="L29">
        <f>SUMIFS('EPA Export Aggregation'!O:O,'EPA Export Aggregation'!$A:$A,$B29,'EPA Export Aggregation'!$D:$D,$A$1)*IF($A29="CH4",About!$D$58,IF($A29="N2O",About!$D$59,1))</f>
        <v>0.32307104174309997</v>
      </c>
      <c r="M29">
        <f>SUMIFS('EPA Export Aggregation'!P:P,'EPA Export Aggregation'!$A:$A,$B29,'EPA Export Aggregation'!$D:$D,$A$1)*IF($A29="CH4",About!$D$58,IF($A29="N2O",About!$D$59,1))</f>
        <v>0.33635829226820002</v>
      </c>
      <c r="N29">
        <f>SUMIFS('EPA Export Aggregation'!Q:Q,'EPA Export Aggregation'!$A:$A,$B29,'EPA Export Aggregation'!$D:$D,$A$1)*IF($A29="CH4",About!$D$58,IF($A29="N2O",About!$D$59,1))</f>
        <v>0.36226654995610003</v>
      </c>
      <c r="O29">
        <f>SUMIFS('EPA Export Aggregation'!R:R,'EPA Export Aggregation'!$A:$A,$B29,'EPA Export Aggregation'!$D:$D,$A$1)*IF($A29="CH4",About!$D$58,IF($A29="N2O",About!$D$59,1))</f>
        <v>0.39277090779379997</v>
      </c>
      <c r="P29">
        <f>SUMIFS('EPA Export Aggregation'!S:S,'EPA Export Aggregation'!$A:$A,$B29,'EPA Export Aggregation'!$D:$D,$A$1)*IF($A29="CH4",About!$D$58,IF($A29="N2O",About!$D$59,1))</f>
        <v>0.46294385127440002</v>
      </c>
      <c r="Q29">
        <f>SUMIFS('EPA Export Aggregation'!T:T,'EPA Export Aggregation'!$A:$A,$B29,'EPA Export Aggregation'!$D:$D,$A$1)*IF($A29="CH4",About!$D$58,IF($A29="N2O",About!$D$59,1))</f>
        <v>0.60795646927909996</v>
      </c>
      <c r="R29">
        <f>SUMIFS('EPA Export Aggregation'!U:U,'EPA Export Aggregation'!$A:$A,$B29,'EPA Export Aggregation'!$D:$D,$A$1)*IF($A29="CH4",About!$D$58,IF($A29="N2O",About!$D$59,1))</f>
        <v>0.82890578069749998</v>
      </c>
      <c r="S29">
        <f>SUMIFS('EPA Export Aggregation'!V:V,'EPA Export Aggregation'!$A:$A,$B29,'EPA Export Aggregation'!$D:$D,$A$1)*IF($A29="CH4",About!$D$58,IF($A29="N2O",About!$D$59,1))</f>
        <v>0.92616809682989998</v>
      </c>
      <c r="T29">
        <f>SUMIFS('EPA Export Aggregation'!W:W,'EPA Export Aggregation'!$A:$A,$B29,'EPA Export Aggregation'!$D:$D,$A$1)*IF($A29="CH4",About!$D$58,IF($A29="N2O",About!$D$59,1))</f>
        <v>0.89840162319299999</v>
      </c>
      <c r="U29">
        <f>SUMIFS('EPA Export Aggregation'!X:X,'EPA Export Aggregation'!$A:$A,$B29,'EPA Export Aggregation'!$D:$D,$A$1)*IF($A29="CH4",About!$D$58,IF($A29="N2O",About!$D$59,1))</f>
        <v>0.81899224841819995</v>
      </c>
      <c r="V29">
        <f>SUMIFS('EPA Export Aggregation'!Y:Y,'EPA Export Aggregation'!$A:$A,$B29,'EPA Export Aggregation'!$D:$D,$A$1)*IF($A29="CH4",About!$D$58,IF($A29="N2O",About!$D$59,1))</f>
        <v>0.73018301440139999</v>
      </c>
      <c r="W29">
        <f>SUMIFS('EPA Export Aggregation'!Z:Z,'EPA Export Aggregation'!$A:$A,$B29,'EPA Export Aggregation'!$D:$D,$A$1)*IF($A29="CH4",About!$D$58,IF($A29="N2O",About!$D$59,1))</f>
        <v>0.68708196358069995</v>
      </c>
      <c r="X29">
        <f>SUMIFS('EPA Export Aggregation'!AA:AA,'EPA Export Aggregation'!$A:$A,$B29,'EPA Export Aggregation'!$D:$D,$A$1)*IF($A29="CH4",About!$D$58,IF($A29="N2O",About!$D$59,1))</f>
        <v>0.66746386727689999</v>
      </c>
      <c r="Y29">
        <f>SUMIFS('EPA Export Aggregation'!AB:AB,'EPA Export Aggregation'!$A:$A,$B29,'EPA Export Aggregation'!$D:$D,$A$1)*IF($A29="CH4",About!$D$58,IF($A29="N2O",About!$D$59,1))</f>
        <v>0.74832061635769997</v>
      </c>
      <c r="Z29">
        <f>SUMIFS('EPA Export Aggregation'!AC:AC,'EPA Export Aggregation'!$A:$A,$B29,'EPA Export Aggregation'!$D:$D,$A$1)*IF($A29="CH4",About!$D$58,IF($A29="N2O",About!$D$59,1))</f>
        <v>0.84813810833549996</v>
      </c>
      <c r="AA29">
        <f>SUMIFS('EPA Export Aggregation'!AD:AD,'EPA Export Aggregation'!$A:$A,$B29,'EPA Export Aggregation'!$D:$D,$A$1)*IF($A29="CH4",About!$D$58,IF($A29="N2O",About!$D$59,1))</f>
        <v>0.86567168014789997</v>
      </c>
      <c r="AB29">
        <f>SUMIFS('EPA Export Aggregation'!AE:AE,'EPA Export Aggregation'!$A:$A,$B29,'EPA Export Aggregation'!$D:$D,$A$1)*IF($A29="CH4",About!$D$58,IF($A29="N2O",About!$D$59,1))</f>
        <v>0.82959751249180003</v>
      </c>
      <c r="AC29">
        <f>SUMIFS('EPA Export Aggregation'!AF:AF,'EPA Export Aggregation'!$A:$A,$B29,'EPA Export Aggregation'!$D:$D,$A$1)*IF($A29="CH4",About!$D$58,IF($A29="N2O",About!$D$59,1))</f>
        <v>0.47444122335069999</v>
      </c>
      <c r="AD29">
        <f>SUMIFS('EPA Export Aggregation'!AG:AG,'EPA Export Aggregation'!$A:$A,$B29,'EPA Export Aggregation'!$D:$D,$A$1)*IF($A29="CH4",About!$D$58,IF($A29="N2O",About!$D$59,1))</f>
        <v>0.44707837274809997</v>
      </c>
      <c r="AE29">
        <f>SUMIFS('EPA Export Aggregation'!AH:AH,'EPA Export Aggregation'!$A:$A,$B29,'EPA Export Aggregation'!$D:$D,$A$1)*IF($A29="CH4",About!$D$58,IF($A29="N2O",About!$D$59,1))</f>
        <v>0.62845652691739995</v>
      </c>
      <c r="AF29">
        <f>SUMIFS('EPA Export Aggregation'!AI:AI,'EPA Export Aggregation'!$A:$A,$B29,'EPA Export Aggregation'!$D:$D,$A$1)*IF($A29="CH4",About!$D$58,IF($A29="N2O",About!$D$59,1))</f>
        <v>0.82419090600970002</v>
      </c>
      <c r="AG29">
        <f>SUMIFS('EPA Export Aggregation'!AJ:AJ,'EPA Export Aggregation'!$A:$A,$B29,'EPA Export Aggregation'!$D:$D,$A$1)*IF($A29="CH4",About!$D$58,IF($A29="N2O",About!$D$59,1))</f>
        <v>0.45707745176999998</v>
      </c>
      <c r="AH29">
        <f>SUMIFS('EPA Export Aggregation'!AK:AK,'EPA Export Aggregation'!$A:$A,$B29,'EPA Export Aggregation'!$D:$D,$A$1)*IF($A29="CH4",About!$D$58,IF($A29="N2O",About!$D$59,1))</f>
        <v>0.44343005275059999</v>
      </c>
    </row>
    <row r="30" spans="1:34" x14ac:dyDescent="0.75">
      <c r="A30" s="435" t="s">
        <v>2220</v>
      </c>
      <c r="B30" s="408" t="s">
        <v>4193</v>
      </c>
      <c r="C30">
        <f>SUMIFS('EPA Export Aggregation'!F:F,'EPA Export Aggregation'!$A:$A,$B30,'EPA Export Aggregation'!$D:$D,$A$1)*IF($A30="CH4",About!$D$58,IF($A30="N2O",About!$D$59,1))</f>
        <v>3.4693696500000003E-5</v>
      </c>
      <c r="D30">
        <f>SUMIFS('EPA Export Aggregation'!G:G,'EPA Export Aggregation'!$A:$A,$B30,'EPA Export Aggregation'!$D:$D,$A$1)*IF($A30="CH4",About!$D$58,IF($A30="N2O",About!$D$59,1))</f>
        <v>3.4719533699999997E-5</v>
      </c>
      <c r="E30">
        <f>SUMIFS('EPA Export Aggregation'!H:H,'EPA Export Aggregation'!$A:$A,$B30,'EPA Export Aggregation'!$D:$D,$A$1)*IF($A30="CH4",About!$D$58,IF($A30="N2O",About!$D$59,1))</f>
        <v>3.4704182699999998E-5</v>
      </c>
      <c r="F30">
        <f>SUMIFS('EPA Export Aggregation'!I:I,'EPA Export Aggregation'!$A:$A,$B30,'EPA Export Aggregation'!$D:$D,$A$1)*IF($A30="CH4",About!$D$58,IF($A30="N2O",About!$D$59,1))</f>
        <v>3.4706262799999999E-5</v>
      </c>
      <c r="G30">
        <f>SUMIFS('EPA Export Aggregation'!J:J,'EPA Export Aggregation'!$A:$A,$B30,'EPA Export Aggregation'!$D:$D,$A$1)*IF($A30="CH4",About!$D$58,IF($A30="N2O",About!$D$59,1))</f>
        <v>3.4589494599999998E-5</v>
      </c>
      <c r="H30">
        <f>SUMIFS('EPA Export Aggregation'!K:K,'EPA Export Aggregation'!$A:$A,$B30,'EPA Export Aggregation'!$D:$D,$A$1)*IF($A30="CH4",About!$D$58,IF($A30="N2O",About!$D$59,1))</f>
        <v>3.4537301800000001E-5</v>
      </c>
      <c r="I30">
        <f>SUMIFS('EPA Export Aggregation'!L:L,'EPA Export Aggregation'!$A:$A,$B30,'EPA Export Aggregation'!$D:$D,$A$1)*IF($A30="CH4",About!$D$58,IF($A30="N2O",About!$D$59,1))</f>
        <v>3.4449912000000003E-5</v>
      </c>
      <c r="J30">
        <f>SUMIFS('EPA Export Aggregation'!M:M,'EPA Export Aggregation'!$A:$A,$B30,'EPA Export Aggregation'!$D:$D,$A$1)*IF($A30="CH4",About!$D$58,IF($A30="N2O",About!$D$59,1))</f>
        <v>3.4299114900000001E-5</v>
      </c>
      <c r="K30">
        <f>SUMIFS('EPA Export Aggregation'!N:N,'EPA Export Aggregation'!$A:$A,$B30,'EPA Export Aggregation'!$D:$D,$A$1)*IF($A30="CH4",About!$D$58,IF($A30="N2O",About!$D$59,1))</f>
        <v>3.4246888200000003E-5</v>
      </c>
      <c r="L30">
        <f>SUMIFS('EPA Export Aggregation'!O:O,'EPA Export Aggregation'!$A:$A,$B30,'EPA Export Aggregation'!$D:$D,$A$1)*IF($A30="CH4",About!$D$58,IF($A30="N2O",About!$D$59,1))</f>
        <v>3.4148359700000002E-5</v>
      </c>
      <c r="M30">
        <f>SUMIFS('EPA Export Aggregation'!P:P,'EPA Export Aggregation'!$A:$A,$B30,'EPA Export Aggregation'!$D:$D,$A$1)*IF($A30="CH4",About!$D$58,IF($A30="N2O",About!$D$59,1))</f>
        <v>3.4162254399999997E-5</v>
      </c>
      <c r="N30">
        <f>SUMIFS('EPA Export Aggregation'!Q:Q,'EPA Export Aggregation'!$A:$A,$B30,'EPA Export Aggregation'!$D:$D,$A$1)*IF($A30="CH4",About!$D$58,IF($A30="N2O",About!$D$59,1))</f>
        <v>3.4220876200000001E-5</v>
      </c>
      <c r="O30">
        <f>SUMIFS('EPA Export Aggregation'!R:R,'EPA Export Aggregation'!$A:$A,$B30,'EPA Export Aggregation'!$D:$D,$A$1)*IF($A30="CH4",About!$D$58,IF($A30="N2O",About!$D$59,1))</f>
        <v>3.4300263399999999E-5</v>
      </c>
      <c r="P30">
        <f>SUMIFS('EPA Export Aggregation'!S:S,'EPA Export Aggregation'!$A:$A,$B30,'EPA Export Aggregation'!$D:$D,$A$1)*IF($A30="CH4",About!$D$58,IF($A30="N2O",About!$D$59,1))</f>
        <v>3.4769338999999999E-5</v>
      </c>
      <c r="Q30">
        <f>SUMIFS('EPA Export Aggregation'!T:T,'EPA Export Aggregation'!$A:$A,$B30,'EPA Export Aggregation'!$D:$D,$A$1)*IF($A30="CH4",About!$D$58,IF($A30="N2O",About!$D$59,1))</f>
        <v>3.5070910100000002E-5</v>
      </c>
      <c r="R30">
        <f>SUMIFS('EPA Export Aggregation'!U:U,'EPA Export Aggregation'!$A:$A,$B30,'EPA Export Aggregation'!$D:$D,$A$1)*IF($A30="CH4",About!$D$58,IF($A30="N2O",About!$D$59,1))</f>
        <v>3.50934358E-5</v>
      </c>
      <c r="S30">
        <f>SUMIFS('EPA Export Aggregation'!V:V,'EPA Export Aggregation'!$A:$A,$B30,'EPA Export Aggregation'!$D:$D,$A$1)*IF($A30="CH4",About!$D$58,IF($A30="N2O",About!$D$59,1))</f>
        <v>3.5303351399999997E-5</v>
      </c>
      <c r="T30">
        <f>SUMIFS('EPA Export Aggregation'!W:W,'EPA Export Aggregation'!$A:$A,$B30,'EPA Export Aggregation'!$D:$D,$A$1)*IF($A30="CH4",About!$D$58,IF($A30="N2O",About!$D$59,1))</f>
        <v>3.5396995799999999E-5</v>
      </c>
      <c r="U30">
        <f>SUMIFS('EPA Export Aggregation'!X:X,'EPA Export Aggregation'!$A:$A,$B30,'EPA Export Aggregation'!$D:$D,$A$1)*IF($A30="CH4",About!$D$58,IF($A30="N2O",About!$D$59,1))</f>
        <v>3.5967601E-5</v>
      </c>
      <c r="V30">
        <f>SUMIFS('EPA Export Aggregation'!Y:Y,'EPA Export Aggregation'!$A:$A,$B30,'EPA Export Aggregation'!$D:$D,$A$1)*IF($A30="CH4",About!$D$58,IF($A30="N2O",About!$D$59,1))</f>
        <v>3.5993269400000001E-5</v>
      </c>
      <c r="W30">
        <f>SUMIFS('EPA Export Aggregation'!Z:Z,'EPA Export Aggregation'!$A:$A,$B30,'EPA Export Aggregation'!$D:$D,$A$1)*IF($A30="CH4",About!$D$58,IF($A30="N2O",About!$D$59,1))</f>
        <v>3.5913790099999999E-5</v>
      </c>
      <c r="X30">
        <f>SUMIFS('EPA Export Aggregation'!AA:AA,'EPA Export Aggregation'!$A:$A,$B30,'EPA Export Aggregation'!$D:$D,$A$1)*IF($A30="CH4",About!$D$58,IF($A30="N2O",About!$D$59,1))</f>
        <v>3.5960495400000002E-5</v>
      </c>
      <c r="Y30">
        <f>SUMIFS('EPA Export Aggregation'!AB:AB,'EPA Export Aggregation'!$A:$A,$B30,'EPA Export Aggregation'!$D:$D,$A$1)*IF($A30="CH4",About!$D$58,IF($A30="N2O",About!$D$59,1))</f>
        <v>3.6041195900000001E-5</v>
      </c>
      <c r="Z30">
        <f>SUMIFS('EPA Export Aggregation'!AC:AC,'EPA Export Aggregation'!$A:$A,$B30,'EPA Export Aggregation'!$D:$D,$A$1)*IF($A30="CH4",About!$D$58,IF($A30="N2O",About!$D$59,1))</f>
        <v>3.6199517900000002E-5</v>
      </c>
      <c r="AA30">
        <f>SUMIFS('EPA Export Aggregation'!AD:AD,'EPA Export Aggregation'!$A:$A,$B30,'EPA Export Aggregation'!$D:$D,$A$1)*IF($A30="CH4",About!$D$58,IF($A30="N2O",About!$D$59,1))</f>
        <v>3.6440393399999998E-5</v>
      </c>
      <c r="AB30">
        <f>SUMIFS('EPA Export Aggregation'!AE:AE,'EPA Export Aggregation'!$A:$A,$B30,'EPA Export Aggregation'!$D:$D,$A$1)*IF($A30="CH4",About!$D$58,IF($A30="N2O",About!$D$59,1))</f>
        <v>3.5951152500000002E-5</v>
      </c>
      <c r="AC30">
        <f>SUMIFS('EPA Export Aggregation'!AF:AF,'EPA Export Aggregation'!$A:$A,$B30,'EPA Export Aggregation'!$D:$D,$A$1)*IF($A30="CH4",About!$D$58,IF($A30="N2O",About!$D$59,1))</f>
        <v>3.5668630199999998E-5</v>
      </c>
      <c r="AD30">
        <f>SUMIFS('EPA Export Aggregation'!AG:AG,'EPA Export Aggregation'!$A:$A,$B30,'EPA Export Aggregation'!$D:$D,$A$1)*IF($A30="CH4",About!$D$58,IF($A30="N2O",About!$D$59,1))</f>
        <v>3.5253461799999997E-5</v>
      </c>
      <c r="AE30">
        <f>SUMIFS('EPA Export Aggregation'!AH:AH,'EPA Export Aggregation'!$A:$A,$B30,'EPA Export Aggregation'!$D:$D,$A$1)*IF($A30="CH4",About!$D$58,IF($A30="N2O",About!$D$59,1))</f>
        <v>3.4792333899999997E-5</v>
      </c>
      <c r="AF30">
        <f>SUMIFS('EPA Export Aggregation'!AI:AI,'EPA Export Aggregation'!$A:$A,$B30,'EPA Export Aggregation'!$D:$D,$A$1)*IF($A30="CH4",About!$D$58,IF($A30="N2O",About!$D$59,1))</f>
        <v>3.4421412999999998E-5</v>
      </c>
      <c r="AG30">
        <f>SUMIFS('EPA Export Aggregation'!AJ:AJ,'EPA Export Aggregation'!$A:$A,$B30,'EPA Export Aggregation'!$D:$D,$A$1)*IF($A30="CH4",About!$D$58,IF($A30="N2O",About!$D$59,1))</f>
        <v>3.3621617000000003E-5</v>
      </c>
      <c r="AH30">
        <f>SUMIFS('EPA Export Aggregation'!AK:AK,'EPA Export Aggregation'!$A:$A,$B30,'EPA Export Aggregation'!$D:$D,$A$1)*IF($A30="CH4",About!$D$58,IF($A30="N2O",About!$D$59,1))</f>
        <v>3.3621617000000003E-5</v>
      </c>
    </row>
    <row r="31" spans="1:34" x14ac:dyDescent="0.7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4190</v>
      </c>
      <c r="C32">
        <f>SUMIFS('EPA Export Aggregation'!F:F,'EPA Export Aggregation'!$A:$A,$B32,'EPA Export Aggregation'!$D:$D,$A$1)*IF($A32="CH4",About!$D$58,IF($A32="N2O",About!$D$59,1))</f>
        <v>2.7627325691200001E-2</v>
      </c>
      <c r="D32">
        <f>SUMIFS('EPA Export Aggregation'!G:G,'EPA Export Aggregation'!$A:$A,$B32,'EPA Export Aggregation'!$D:$D,$A$1)*IF($A32="CH4",About!$D$58,IF($A32="N2O",About!$D$59,1))</f>
        <v>2.8076078774899999E-2</v>
      </c>
      <c r="E32">
        <f>SUMIFS('EPA Export Aggregation'!H:H,'EPA Export Aggregation'!$A:$A,$B32,'EPA Export Aggregation'!$D:$D,$A$1)*IF($A32="CH4",About!$D$58,IF($A32="N2O",About!$D$59,1))</f>
        <v>2.8554944586000001E-2</v>
      </c>
      <c r="F32">
        <f>SUMIFS('EPA Export Aggregation'!I:I,'EPA Export Aggregation'!$A:$A,$B32,'EPA Export Aggregation'!$D:$D,$A$1)*IF($A32="CH4",About!$D$58,IF($A32="N2O",About!$D$59,1))</f>
        <v>2.6470623054400001E-2</v>
      </c>
      <c r="G32">
        <f>SUMIFS('EPA Export Aggregation'!J:J,'EPA Export Aggregation'!$A:$A,$B32,'EPA Export Aggregation'!$D:$D,$A$1)*IF($A32="CH4",About!$D$58,IF($A32="N2O",About!$D$59,1))</f>
        <v>3.06093870811E-2</v>
      </c>
      <c r="H32">
        <f>SUMIFS('EPA Export Aggregation'!K:K,'EPA Export Aggregation'!$A:$A,$B32,'EPA Export Aggregation'!$D:$D,$A$1)*IF($A32="CH4",About!$D$58,IF($A32="N2O",About!$D$59,1))</f>
        <v>2.90661932636E-2</v>
      </c>
      <c r="I32">
        <f>SUMIFS('EPA Export Aggregation'!L:L,'EPA Export Aggregation'!$A:$A,$B32,'EPA Export Aggregation'!$D:$D,$A$1)*IF($A32="CH4",About!$D$58,IF($A32="N2O",About!$D$59,1))</f>
        <v>2.9169050595199999E-2</v>
      </c>
      <c r="J32">
        <f>SUMIFS('EPA Export Aggregation'!M:M,'EPA Export Aggregation'!$A:$A,$B32,'EPA Export Aggregation'!$D:$D,$A$1)*IF($A32="CH4",About!$D$58,IF($A32="N2O",About!$D$59,1))</f>
        <v>3.0189311195700001E-2</v>
      </c>
      <c r="K32">
        <f>SUMIFS('EPA Export Aggregation'!N:N,'EPA Export Aggregation'!$A:$A,$B32,'EPA Export Aggregation'!$D:$D,$A$1)*IF($A32="CH4",About!$D$58,IF($A32="N2O",About!$D$59,1))</f>
        <v>3.1464127834200002E-2</v>
      </c>
      <c r="L32">
        <f>SUMIFS('EPA Export Aggregation'!O:O,'EPA Export Aggregation'!$A:$A,$B32,'EPA Export Aggregation'!$D:$D,$A$1)*IF($A32="CH4",About!$D$58,IF($A32="N2O",About!$D$59,1))</f>
        <v>3.0187641975700001E-2</v>
      </c>
      <c r="M32">
        <f>SUMIFS('EPA Export Aggregation'!P:P,'EPA Export Aggregation'!$A:$A,$B32,'EPA Export Aggregation'!$D:$D,$A$1)*IF($A32="CH4",About!$D$58,IF($A32="N2O",About!$D$59,1))</f>
        <v>2.8167885870599998E-2</v>
      </c>
      <c r="N32">
        <f>SUMIFS('EPA Export Aggregation'!Q:Q,'EPA Export Aggregation'!$A:$A,$B32,'EPA Export Aggregation'!$D:$D,$A$1)*IF($A32="CH4",About!$D$58,IF($A32="N2O",About!$D$59,1))</f>
        <v>2.8748708969899998E-2</v>
      </c>
      <c r="O32">
        <f>SUMIFS('EPA Export Aggregation'!R:R,'EPA Export Aggregation'!$A:$A,$B32,'EPA Export Aggregation'!$D:$D,$A$1)*IF($A32="CH4",About!$D$58,IF($A32="N2O",About!$D$59,1))</f>
        <v>2.7458258885E-2</v>
      </c>
      <c r="P32">
        <f>SUMIFS('EPA Export Aggregation'!S:S,'EPA Export Aggregation'!$A:$A,$B32,'EPA Export Aggregation'!$D:$D,$A$1)*IF($A32="CH4",About!$D$58,IF($A32="N2O",About!$D$59,1))</f>
        <v>2.7461537232899999E-2</v>
      </c>
      <c r="Q32">
        <f>SUMIFS('EPA Export Aggregation'!T:T,'EPA Export Aggregation'!$A:$A,$B32,'EPA Export Aggregation'!$D:$D,$A$1)*IF($A32="CH4",About!$D$58,IF($A32="N2O",About!$D$59,1))</f>
        <v>3.0805983129699999E-2</v>
      </c>
      <c r="R32">
        <f>SUMIFS('EPA Export Aggregation'!U:U,'EPA Export Aggregation'!$A:$A,$B32,'EPA Export Aggregation'!$D:$D,$A$1)*IF($A32="CH4",About!$D$58,IF($A32="N2O",About!$D$59,1))</f>
        <v>3.1116884086799999E-2</v>
      </c>
      <c r="S32">
        <f>SUMIFS('EPA Export Aggregation'!V:V,'EPA Export Aggregation'!$A:$A,$B32,'EPA Export Aggregation'!$D:$D,$A$1)*IF($A32="CH4",About!$D$58,IF($A32="N2O",About!$D$59,1))</f>
        <v>3.36412226395E-2</v>
      </c>
      <c r="T32">
        <f>SUMIFS('EPA Export Aggregation'!W:W,'EPA Export Aggregation'!$A:$A,$B32,'EPA Export Aggregation'!$D:$D,$A$1)*IF($A32="CH4",About!$D$58,IF($A32="N2O",About!$D$59,1))</f>
        <v>3.22978154175E-2</v>
      </c>
      <c r="U32">
        <f>SUMIFS('EPA Export Aggregation'!X:X,'EPA Export Aggregation'!$A:$A,$B32,'EPA Export Aggregation'!$D:$D,$A$1)*IF($A32="CH4",About!$D$58,IF($A32="N2O",About!$D$59,1))</f>
        <v>3.4426599125599998E-2</v>
      </c>
      <c r="V32">
        <f>SUMIFS('EPA Export Aggregation'!Y:Y,'EPA Export Aggregation'!$A:$A,$B32,'EPA Export Aggregation'!$D:$D,$A$1)*IF($A32="CH4",About!$D$58,IF($A32="N2O",About!$D$59,1))</f>
        <v>3.6068792841000001E-2</v>
      </c>
      <c r="W32">
        <f>SUMIFS('EPA Export Aggregation'!Z:Z,'EPA Export Aggregation'!$A:$A,$B32,'EPA Export Aggregation'!$D:$D,$A$1)*IF($A32="CH4",About!$D$58,IF($A32="N2O",About!$D$59,1))</f>
        <v>7.2853578404699998E-2</v>
      </c>
      <c r="X32">
        <f>SUMIFS('EPA Export Aggregation'!AA:AA,'EPA Export Aggregation'!$A:$A,$B32,'EPA Export Aggregation'!$D:$D,$A$1)*IF($A32="CH4",About!$D$58,IF($A32="N2O",About!$D$59,1))</f>
        <v>7.7658515416200002E-2</v>
      </c>
      <c r="Y32">
        <f>SUMIFS('EPA Export Aggregation'!AB:AB,'EPA Export Aggregation'!$A:$A,$B32,'EPA Export Aggregation'!$D:$D,$A$1)*IF($A32="CH4",About!$D$58,IF($A32="N2O",About!$D$59,1))</f>
        <v>7.8969172443100005E-2</v>
      </c>
      <c r="Z32">
        <f>SUMIFS('EPA Export Aggregation'!AC:AC,'EPA Export Aggregation'!$A:$A,$B32,'EPA Export Aggregation'!$D:$D,$A$1)*IF($A32="CH4",About!$D$58,IF($A32="N2O",About!$D$59,1))</f>
        <v>0.1101524889122</v>
      </c>
      <c r="AA32">
        <f>SUMIFS('EPA Export Aggregation'!AD:AD,'EPA Export Aggregation'!$A:$A,$B32,'EPA Export Aggregation'!$D:$D,$A$1)*IF($A32="CH4",About!$D$58,IF($A32="N2O",About!$D$59,1))</f>
        <v>0.104745289007</v>
      </c>
      <c r="AB32">
        <f>SUMIFS('EPA Export Aggregation'!AE:AE,'EPA Export Aggregation'!$A:$A,$B32,'EPA Export Aggregation'!$D:$D,$A$1)*IF($A32="CH4",About!$D$58,IF($A32="N2O",About!$D$59,1))</f>
        <v>8.92555652757E-2</v>
      </c>
      <c r="AC32">
        <f>SUMIFS('EPA Export Aggregation'!AF:AF,'EPA Export Aggregation'!$A:$A,$B32,'EPA Export Aggregation'!$D:$D,$A$1)*IF($A32="CH4",About!$D$58,IF($A32="N2O",About!$D$59,1))</f>
        <v>7.4869617891499998E-2</v>
      </c>
      <c r="AD32">
        <f>SUMIFS('EPA Export Aggregation'!AG:AG,'EPA Export Aggregation'!$A:$A,$B32,'EPA Export Aggregation'!$D:$D,$A$1)*IF($A32="CH4",About!$D$58,IF($A32="N2O",About!$D$59,1))</f>
        <v>7.9501052445200004E-2</v>
      </c>
      <c r="AE32">
        <f>SUMIFS('EPA Export Aggregation'!AH:AH,'EPA Export Aggregation'!$A:$A,$B32,'EPA Export Aggregation'!$D:$D,$A$1)*IF($A32="CH4",About!$D$58,IF($A32="N2O",About!$D$59,1))</f>
        <v>9.7317929112099993E-2</v>
      </c>
      <c r="AF32">
        <f>SUMIFS('EPA Export Aggregation'!AI:AI,'EPA Export Aggregation'!$A:$A,$B32,'EPA Export Aggregation'!$D:$D,$A$1)*IF($A32="CH4",About!$D$58,IF($A32="N2O",About!$D$59,1))</f>
        <v>8.92868395131E-2</v>
      </c>
      <c r="AG32">
        <f>SUMIFS('EPA Export Aggregation'!AJ:AJ,'EPA Export Aggregation'!$A:$A,$B32,'EPA Export Aggregation'!$D:$D,$A$1)*IF($A32="CH4",About!$D$58,IF($A32="N2O",About!$D$59,1))</f>
        <v>7.4299081927499996E-2</v>
      </c>
      <c r="AH32">
        <f>SUMIFS('EPA Export Aggregation'!AK:AK,'EPA Export Aggregation'!$A:$A,$B32,'EPA Export Aggregation'!$D:$D,$A$1)*IF($A32="CH4",About!$D$58,IF($A32="N2O",About!$D$59,1))</f>
        <v>8.7039503132299995E-2</v>
      </c>
    </row>
    <row r="33" spans="1:34" x14ac:dyDescent="0.75">
      <c r="A33" s="435" t="s">
        <v>2220</v>
      </c>
      <c r="B33" s="408" t="s">
        <v>4170</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36">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8.6720185069999994E-3</v>
      </c>
      <c r="L33">
        <f>SUMIFS('EPA Export Aggregation'!O:O,'EPA Export Aggregation'!$A:$A,$B33,'EPA Export Aggregation'!$D:$D,$A$1)*IF($A33="CH4",About!$D$58,IF($A33="N2O",About!$D$59,1))</f>
        <v>0</v>
      </c>
      <c r="M33">
        <f>SUMIFS('EPA Export Aggregation'!P:P,'EPA Export Aggregation'!$A:$A,$B33,'EPA Export Aggregation'!$D:$D,$A$1)*IF($A33="CH4",About!$D$58,IF($A33="N2O",About!$D$59,1))</f>
        <v>2.7833661280000001E-3</v>
      </c>
      <c r="N33">
        <f>SUMIFS('EPA Export Aggregation'!Q:Q,'EPA Export Aggregation'!$A:$A,$B33,'EPA Export Aggregation'!$D:$D,$A$1)*IF($A33="CH4",About!$D$58,IF($A33="N2O",About!$D$59,1))</f>
        <v>0</v>
      </c>
      <c r="O33" s="436">
        <f>SUMIFS('EPA Export Aggregation'!R:R,'EPA Export Aggregation'!$A:$A,$B33,'EPA Export Aggregation'!$D:$D,$A$1)*IF($A33="CH4",About!$D$58,IF($A33="N2O",About!$D$59,1))</f>
        <v>0</v>
      </c>
      <c r="P33" s="436">
        <f>SUMIFS('EPA Export Aggregation'!S:S,'EPA Export Aggregation'!$A:$A,$B33,'EPA Export Aggregation'!$D:$D,$A$1)*IF($A33="CH4",About!$D$58,IF($A33="N2O",About!$D$59,1))</f>
        <v>0</v>
      </c>
      <c r="Q33">
        <f>SUMIFS('EPA Export Aggregation'!T:T,'EPA Export Aggregation'!$A:$A,$B33,'EPA Export Aggregation'!$D:$D,$A$1)*IF($A33="CH4",About!$D$58,IF($A33="N2O",About!$D$59,1))</f>
        <v>0</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v>
      </c>
      <c r="U33">
        <f>SUMIFS('EPA Export Aggregation'!X:X,'EPA Export Aggregation'!$A:$A,$B33,'EPA Export Aggregation'!$D:$D,$A$1)*IF($A33="CH4",About!$D$58,IF($A33="N2O",About!$D$59,1))</f>
        <v>0</v>
      </c>
      <c r="V33" s="436">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36">
        <f>SUMIFS('EPA Export Aggregation'!AB:AB,'EPA Export Aggregation'!$A:$A,$B33,'EPA Export Aggregation'!$D:$D,$A$1)*IF($A33="CH4",About!$D$58,IF($A33="N2O",About!$D$59,1))</f>
        <v>5.5078120566999997E-3</v>
      </c>
      <c r="Z33">
        <f>SUMIFS('EPA Export Aggregation'!AC:AC,'EPA Export Aggregation'!$A:$A,$B33,'EPA Export Aggregation'!$D:$D,$A$1)*IF($A33="CH4",About!$D$58,IF($A33="N2O",About!$D$59,1))</f>
        <v>0</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0</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75">
      <c r="A34" s="435" t="s">
        <v>2220</v>
      </c>
      <c r="B34" s="408" t="s">
        <v>4164</v>
      </c>
      <c r="C34">
        <f>SUMIFS('EPA Export Aggregation'!F:F,'EPA Export Aggregation'!$A:$A,$B34,'EPA Export Aggregation'!$D:$D,$A$1)*IF($A34="CH4",About!$D$58,IF($A34="N2O",About!$D$59,1))</f>
        <v>4.7269579606300002E-2</v>
      </c>
      <c r="D34">
        <f>SUMIFS('EPA Export Aggregation'!G:G,'EPA Export Aggregation'!$A:$A,$B34,'EPA Export Aggregation'!$D:$D,$A$1)*IF($A34="CH4",About!$D$58,IF($A34="N2O",About!$D$59,1))</f>
        <v>5.0524801233800001E-2</v>
      </c>
      <c r="E34">
        <f>SUMIFS('EPA Export Aggregation'!H:H,'EPA Export Aggregation'!$A:$A,$B34,'EPA Export Aggregation'!$D:$D,$A$1)*IF($A34="CH4",About!$D$58,IF($A34="N2O",About!$D$59,1))</f>
        <v>6.32249556987E-2</v>
      </c>
      <c r="F34">
        <f>SUMIFS('EPA Export Aggregation'!I:I,'EPA Export Aggregation'!$A:$A,$B34,'EPA Export Aggregation'!$D:$D,$A$1)*IF($A34="CH4",About!$D$58,IF($A34="N2O",About!$D$59,1))</f>
        <v>6.6939673894000004E-2</v>
      </c>
      <c r="G34">
        <f>SUMIFS('EPA Export Aggregation'!J:J,'EPA Export Aggregation'!$A:$A,$B34,'EPA Export Aggregation'!$D:$D,$A$1)*IF($A34="CH4",About!$D$58,IF($A34="N2O",About!$D$59,1))</f>
        <v>7.1732113338800002E-2</v>
      </c>
      <c r="H34">
        <f>SUMIFS('EPA Export Aggregation'!K:K,'EPA Export Aggregation'!$A:$A,$B34,'EPA Export Aggregation'!$D:$D,$A$1)*IF($A34="CH4",About!$D$58,IF($A34="N2O",About!$D$59,1))</f>
        <v>8.9488890864600004E-2</v>
      </c>
      <c r="I34">
        <f>SUMIFS('EPA Export Aggregation'!L:L,'EPA Export Aggregation'!$A:$A,$B34,'EPA Export Aggregation'!$D:$D,$A$1)*IF($A34="CH4",About!$D$58,IF($A34="N2O",About!$D$59,1))</f>
        <v>0.11259965236320001</v>
      </c>
      <c r="J34">
        <f>SUMIFS('EPA Export Aggregation'!M:M,'EPA Export Aggregation'!$A:$A,$B34,'EPA Export Aggregation'!$D:$D,$A$1)*IF($A34="CH4",About!$D$58,IF($A34="N2O",About!$D$59,1))</f>
        <v>0.1241011025432</v>
      </c>
      <c r="K34">
        <f>SUMIFS('EPA Export Aggregation'!N:N,'EPA Export Aggregation'!$A:$A,$B34,'EPA Export Aggregation'!$D:$D,$A$1)*IF($A34="CH4",About!$D$58,IF($A34="N2O",About!$D$59,1))</f>
        <v>0.13847143149169999</v>
      </c>
      <c r="L34">
        <f>SUMIFS('EPA Export Aggregation'!O:O,'EPA Export Aggregation'!$A:$A,$B34,'EPA Export Aggregation'!$D:$D,$A$1)*IF($A34="CH4",About!$D$58,IF($A34="N2O",About!$D$59,1))</f>
        <v>0.13434501279139999</v>
      </c>
      <c r="M34">
        <f>SUMIFS('EPA Export Aggregation'!P:P,'EPA Export Aggregation'!$A:$A,$B34,'EPA Export Aggregation'!$D:$D,$A$1)*IF($A34="CH4",About!$D$58,IF($A34="N2O",About!$D$59,1))</f>
        <v>0.13311237146570001</v>
      </c>
      <c r="N34">
        <f>SUMIFS('EPA Export Aggregation'!Q:Q,'EPA Export Aggregation'!$A:$A,$B34,'EPA Export Aggregation'!$D:$D,$A$1)*IF($A34="CH4",About!$D$58,IF($A34="N2O",About!$D$59,1))</f>
        <v>0.11860685717739999</v>
      </c>
      <c r="O34">
        <f>SUMIFS('EPA Export Aggregation'!R:R,'EPA Export Aggregation'!$A:$A,$B34,'EPA Export Aggregation'!$D:$D,$A$1)*IF($A34="CH4",About!$D$58,IF($A34="N2O",About!$D$59,1))</f>
        <v>0.1251532266473</v>
      </c>
      <c r="P34">
        <f>SUMIFS('EPA Export Aggregation'!S:S,'EPA Export Aggregation'!$A:$A,$B34,'EPA Export Aggregation'!$D:$D,$A$1)*IF($A34="CH4",About!$D$58,IF($A34="N2O",About!$D$59,1))</f>
        <v>0.1176581754513</v>
      </c>
      <c r="Q34">
        <f>SUMIFS('EPA Export Aggregation'!T:T,'EPA Export Aggregation'!$A:$A,$B34,'EPA Export Aggregation'!$D:$D,$A$1)*IF($A34="CH4",About!$D$58,IF($A34="N2O",About!$D$59,1))</f>
        <v>0.10974199812509999</v>
      </c>
      <c r="R34">
        <f>SUMIFS('EPA Export Aggregation'!U:U,'EPA Export Aggregation'!$A:$A,$B34,'EPA Export Aggregation'!$D:$D,$A$1)*IF($A34="CH4",About!$D$58,IF($A34="N2O",About!$D$59,1))</f>
        <v>0.10244580446940001</v>
      </c>
      <c r="S34">
        <f>SUMIFS('EPA Export Aggregation'!V:V,'EPA Export Aggregation'!$A:$A,$B34,'EPA Export Aggregation'!$D:$D,$A$1)*IF($A34="CH4",About!$D$58,IF($A34="N2O",About!$D$59,1))</f>
        <v>0.14193705053069999</v>
      </c>
      <c r="T34">
        <f>SUMIFS('EPA Export Aggregation'!W:W,'EPA Export Aggregation'!$A:$A,$B34,'EPA Export Aggregation'!$D:$D,$A$1)*IF($A34="CH4",About!$D$58,IF($A34="N2O",About!$D$59,1))</f>
        <v>0.1765847041035</v>
      </c>
      <c r="U34">
        <f>SUMIFS('EPA Export Aggregation'!X:X,'EPA Export Aggregation'!$A:$A,$B34,'EPA Export Aggregation'!$D:$D,$A$1)*IF($A34="CH4",About!$D$58,IF($A34="N2O",About!$D$59,1))</f>
        <v>0.16576664235390001</v>
      </c>
      <c r="V34">
        <f>SUMIFS('EPA Export Aggregation'!Y:Y,'EPA Export Aggregation'!$A:$A,$B34,'EPA Export Aggregation'!$D:$D,$A$1)*IF($A34="CH4",About!$D$58,IF($A34="N2O",About!$D$59,1))</f>
        <v>0.1649317813058</v>
      </c>
      <c r="W34">
        <f>SUMIFS('EPA Export Aggregation'!Z:Z,'EPA Export Aggregation'!$A:$A,$B34,'EPA Export Aggregation'!$D:$D,$A$1)*IF($A34="CH4",About!$D$58,IF($A34="N2O",About!$D$59,1))</f>
        <v>0.2047257810034</v>
      </c>
      <c r="X34">
        <f>SUMIFS('EPA Export Aggregation'!AA:AA,'EPA Export Aggregation'!$A:$A,$B34,'EPA Export Aggregation'!$D:$D,$A$1)*IF($A34="CH4",About!$D$58,IF($A34="N2O",About!$D$59,1))</f>
        <v>0.24571989670079999</v>
      </c>
      <c r="Y34">
        <f>SUMIFS('EPA Export Aggregation'!AB:AB,'EPA Export Aggregation'!$A:$A,$B34,'EPA Export Aggregation'!$D:$D,$A$1)*IF($A34="CH4",About!$D$58,IF($A34="N2O",About!$D$59,1))</f>
        <v>0.2136939719979</v>
      </c>
      <c r="Z34">
        <f>SUMIFS('EPA Export Aggregation'!AC:AC,'EPA Export Aggregation'!$A:$A,$B34,'EPA Export Aggregation'!$D:$D,$A$1)*IF($A34="CH4",About!$D$58,IF($A34="N2O",About!$D$59,1))</f>
        <v>0.2311781488403</v>
      </c>
      <c r="AA34">
        <f>SUMIFS('EPA Export Aggregation'!AD:AD,'EPA Export Aggregation'!$A:$A,$B34,'EPA Export Aggregation'!$D:$D,$A$1)*IF($A34="CH4",About!$D$58,IF($A34="N2O",About!$D$59,1))</f>
        <v>0.2441969929541</v>
      </c>
      <c r="AB34">
        <f>SUMIFS('EPA Export Aggregation'!AE:AE,'EPA Export Aggregation'!$A:$A,$B34,'EPA Export Aggregation'!$D:$D,$A$1)*IF($A34="CH4",About!$D$58,IF($A34="N2O",About!$D$59,1))</f>
        <v>0.23634001052350001</v>
      </c>
      <c r="AC34">
        <f>SUMIFS('EPA Export Aggregation'!AF:AF,'EPA Export Aggregation'!$A:$A,$B34,'EPA Export Aggregation'!$D:$D,$A$1)*IF($A34="CH4",About!$D$58,IF($A34="N2O",About!$D$59,1))</f>
        <v>0.2359454302217</v>
      </c>
      <c r="AD34">
        <f>SUMIFS('EPA Export Aggregation'!AG:AG,'EPA Export Aggregation'!$A:$A,$B34,'EPA Export Aggregation'!$D:$D,$A$1)*IF($A34="CH4",About!$D$58,IF($A34="N2O",About!$D$59,1))</f>
        <v>0.246634827556</v>
      </c>
      <c r="AE34">
        <f>SUMIFS('EPA Export Aggregation'!AH:AH,'EPA Export Aggregation'!$A:$A,$B34,'EPA Export Aggregation'!$D:$D,$A$1)*IF($A34="CH4",About!$D$58,IF($A34="N2O",About!$D$59,1))</f>
        <v>0.2482707501201</v>
      </c>
      <c r="AF34">
        <f>SUMIFS('EPA Export Aggregation'!AI:AI,'EPA Export Aggregation'!$A:$A,$B34,'EPA Export Aggregation'!$D:$D,$A$1)*IF($A34="CH4",About!$D$58,IF($A34="N2O",About!$D$59,1))</f>
        <v>0.25088341349280002</v>
      </c>
      <c r="AG34">
        <f>SUMIFS('EPA Export Aggregation'!AJ:AJ,'EPA Export Aggregation'!$A:$A,$B34,'EPA Export Aggregation'!$D:$D,$A$1)*IF($A34="CH4",About!$D$58,IF($A34="N2O",About!$D$59,1))</f>
        <v>0.2534960768656</v>
      </c>
      <c r="AH34">
        <f>SUMIFS('EPA Export Aggregation'!AK:AK,'EPA Export Aggregation'!$A:$A,$B34,'EPA Export Aggregation'!$D:$D,$A$1)*IF($A34="CH4",About!$D$58,IF($A34="N2O",About!$D$59,1))</f>
        <v>0.25610874023829999</v>
      </c>
    </row>
    <row r="35" spans="1:34" x14ac:dyDescent="0.7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4336</v>
      </c>
      <c r="B74" s="408" t="s">
        <v>4280</v>
      </c>
      <c r="C74">
        <f>SUMIFS('EPA Export Aggregation'!F:F,'EPA Export Aggregation'!$A:$A,$B74,'EPA Export Aggregation'!$D:$D,$A$1)*IF($A74="CH4",About!$D$58,IF($A74="N2O",About!$D$59,1))</f>
        <v>7.9829697240000003E-4</v>
      </c>
      <c r="D74">
        <f>SUMIFS('EPA Export Aggregation'!G:G,'EPA Export Aggregation'!$A:$A,$B74,'EPA Export Aggregation'!$D:$D,$A$1)*IF($A74="CH4",About!$D$58,IF($A74="N2O",About!$D$59,1))</f>
        <v>1.6772628434000001E-3</v>
      </c>
      <c r="E74">
        <f>SUMIFS('EPA Export Aggregation'!H:H,'EPA Export Aggregation'!$A:$A,$B74,'EPA Export Aggregation'!$D:$D,$A$1)*IF($A74="CH4",About!$D$58,IF($A74="N2O",About!$D$59,1))</f>
        <v>4.0958805746000001E-3</v>
      </c>
      <c r="F74">
        <f>SUMIFS('EPA Export Aggregation'!I:I,'EPA Export Aggregation'!$A:$A,$B74,'EPA Export Aggregation'!$D:$D,$A$1)*IF($A74="CH4",About!$D$58,IF($A74="N2O",About!$D$59,1))</f>
        <v>1.2868599444399999E-2</v>
      </c>
      <c r="G74">
        <f>SUMIFS('EPA Export Aggregation'!J:J,'EPA Export Aggregation'!$A:$A,$B74,'EPA Export Aggregation'!$D:$D,$A$1)*IF($A74="CH4",About!$D$58,IF($A74="N2O",About!$D$59,1))</f>
        <v>3.0341598358000002E-2</v>
      </c>
      <c r="H74">
        <f>SUMIFS('EPA Export Aggregation'!K:K,'EPA Export Aggregation'!$A:$A,$B74,'EPA Export Aggregation'!$D:$D,$A$1)*IF($A74="CH4",About!$D$58,IF($A74="N2O",About!$D$59,1))</f>
        <v>6.5987132868600015E-2</v>
      </c>
      <c r="I74">
        <f>SUMIFS('EPA Export Aggregation'!L:L,'EPA Export Aggregation'!$A:$A,$B74,'EPA Export Aggregation'!$D:$D,$A$1)*IF($A74="CH4",About!$D$58,IF($A74="N2O",About!$D$59,1))</f>
        <v>9.2302880465900017E-2</v>
      </c>
      <c r="J74">
        <f>SUMIFS('EPA Export Aggregation'!M:M,'EPA Export Aggregation'!$A:$A,$B74,'EPA Export Aggregation'!$D:$D,$A$1)*IF($A74="CH4",About!$D$58,IF($A74="N2O",About!$D$59,1))</f>
        <v>0.1155072539545</v>
      </c>
      <c r="K74">
        <f>SUMIFS('EPA Export Aggregation'!N:N,'EPA Export Aggregation'!$A:$A,$B74,'EPA Export Aggregation'!$D:$D,$A$1)*IF($A74="CH4",About!$D$58,IF($A74="N2O",About!$D$59,1))</f>
        <v>0.13159207091049999</v>
      </c>
      <c r="L74">
        <f>SUMIFS('EPA Export Aggregation'!O:O,'EPA Export Aggregation'!$A:$A,$B74,'EPA Export Aggregation'!$D:$D,$A$1)*IF($A74="CH4",About!$D$58,IF($A74="N2O",About!$D$59,1))</f>
        <v>0.14824060581570003</v>
      </c>
      <c r="M74">
        <f>SUMIFS('EPA Export Aggregation'!P:P,'EPA Export Aggregation'!$A:$A,$B74,'EPA Export Aggregation'!$D:$D,$A$1)*IF($A74="CH4",About!$D$58,IF($A74="N2O",About!$D$59,1))</f>
        <v>0.16125229943</v>
      </c>
      <c r="N74">
        <f>SUMIFS('EPA Export Aggregation'!Q:Q,'EPA Export Aggregation'!$A:$A,$B74,'EPA Export Aggregation'!$D:$D,$A$1)*IF($A74="CH4",About!$D$58,IF($A74="N2O",About!$D$59,1))</f>
        <v>0.17380257854559999</v>
      </c>
      <c r="O74">
        <f>SUMIFS('EPA Export Aggregation'!R:R,'EPA Export Aggregation'!$A:$A,$B74,'EPA Export Aggregation'!$D:$D,$A$1)*IF($A74="CH4",About!$D$58,IF($A74="N2O",About!$D$59,1))</f>
        <v>0.18413913761830006</v>
      </c>
      <c r="P74">
        <f>SUMIFS('EPA Export Aggregation'!S:S,'EPA Export Aggregation'!$A:$A,$B74,'EPA Export Aggregation'!$D:$D,$A$1)*IF($A74="CH4",About!$D$58,IF($A74="N2O",About!$D$59,1))</f>
        <v>0.19487725539609996</v>
      </c>
      <c r="Q74">
        <f>SUMIFS('EPA Export Aggregation'!T:T,'EPA Export Aggregation'!$A:$A,$B74,'EPA Export Aggregation'!$D:$D,$A$1)*IF($A74="CH4",About!$D$58,IF($A74="N2O",About!$D$59,1))</f>
        <v>0.20365052584690002</v>
      </c>
      <c r="R74">
        <f>SUMIFS('EPA Export Aggregation'!U:U,'EPA Export Aggregation'!$A:$A,$B74,'EPA Export Aggregation'!$D:$D,$A$1)*IF($A74="CH4",About!$D$58,IF($A74="N2O",About!$D$59,1))</f>
        <v>0.21478297816599995</v>
      </c>
      <c r="S74">
        <f>SUMIFS('EPA Export Aggregation'!V:V,'EPA Export Aggregation'!$A:$A,$B74,'EPA Export Aggregation'!$D:$D,$A$1)*IF($A74="CH4",About!$D$58,IF($A74="N2O",About!$D$59,1))</f>
        <v>0.22977224984049999</v>
      </c>
      <c r="T74">
        <f>SUMIFS('EPA Export Aggregation'!W:W,'EPA Export Aggregation'!$A:$A,$B74,'EPA Export Aggregation'!$D:$D,$A$1)*IF($A74="CH4",About!$D$58,IF($A74="N2O",About!$D$59,1))</f>
        <v>0.24785908744729998</v>
      </c>
      <c r="U74">
        <f>SUMIFS('EPA Export Aggregation'!X:X,'EPA Export Aggregation'!$A:$A,$B74,'EPA Export Aggregation'!$D:$D,$A$1)*IF($A74="CH4",About!$D$58,IF($A74="N2O",About!$D$59,1))</f>
        <v>0.26834942071969992</v>
      </c>
      <c r="V74">
        <f>SUMIFS('EPA Export Aggregation'!Y:Y,'EPA Export Aggregation'!$A:$A,$B74,'EPA Export Aggregation'!$D:$D,$A$1)*IF($A74="CH4",About!$D$58,IF($A74="N2O",About!$D$59,1))</f>
        <v>0.2896991180022</v>
      </c>
      <c r="W74">
        <f>SUMIFS('EPA Export Aggregation'!Z:Z,'EPA Export Aggregation'!$A:$A,$B74,'EPA Export Aggregation'!$D:$D,$A$1)*IF($A74="CH4",About!$D$58,IF($A74="N2O",About!$D$59,1))</f>
        <v>0.2865069764219999</v>
      </c>
      <c r="X74">
        <f>SUMIFS('EPA Export Aggregation'!AA:AA,'EPA Export Aggregation'!$A:$A,$B74,'EPA Export Aggregation'!$D:$D,$A$1)*IF($A74="CH4",About!$D$58,IF($A74="N2O",About!$D$59,1))</f>
        <v>0.26337570719289993</v>
      </c>
      <c r="Y74">
        <f>SUMIFS('EPA Export Aggregation'!AB:AB,'EPA Export Aggregation'!$A:$A,$B74,'EPA Export Aggregation'!$D:$D,$A$1)*IF($A74="CH4",About!$D$58,IF($A74="N2O",About!$D$59,1))</f>
        <v>0.35021348390089996</v>
      </c>
      <c r="Z74">
        <f>SUMIFS('EPA Export Aggregation'!AC:AC,'EPA Export Aggregation'!$A:$A,$B74,'EPA Export Aggregation'!$D:$D,$A$1)*IF($A74="CH4",About!$D$58,IF($A74="N2O",About!$D$59,1))</f>
        <v>0.26655143513650004</v>
      </c>
      <c r="AA74">
        <f>SUMIFS('EPA Export Aggregation'!AD:AD,'EPA Export Aggregation'!$A:$A,$B74,'EPA Export Aggregation'!$D:$D,$A$1)*IF($A74="CH4",About!$D$58,IF($A74="N2O",About!$D$59,1))</f>
        <v>0.27457691699019998</v>
      </c>
      <c r="AB74">
        <f>SUMIFS('EPA Export Aggregation'!AE:AE,'EPA Export Aggregation'!$A:$A,$B74,'EPA Export Aggregation'!$D:$D,$A$1)*IF($A74="CH4",About!$D$58,IF($A74="N2O",About!$D$59,1))</f>
        <v>0.25058835291330001</v>
      </c>
      <c r="AC74">
        <f>SUMIFS('EPA Export Aggregation'!AF:AF,'EPA Export Aggregation'!$A:$A,$B74,'EPA Export Aggregation'!$D:$D,$A$1)*IF($A74="CH4",About!$D$58,IF($A74="N2O",About!$D$59,1))</f>
        <v>0.22990559994219997</v>
      </c>
      <c r="AD74">
        <f>SUMIFS('EPA Export Aggregation'!AG:AG,'EPA Export Aggregation'!$A:$A,$B74,'EPA Export Aggregation'!$D:$D,$A$1)*IF($A74="CH4",About!$D$58,IF($A74="N2O",About!$D$59,1))</f>
        <v>0.21314759521649998</v>
      </c>
      <c r="AE74">
        <f>SUMIFS('EPA Export Aggregation'!AH:AH,'EPA Export Aggregation'!$A:$A,$B74,'EPA Export Aggregation'!$D:$D,$A$1)*IF($A74="CH4",About!$D$58,IF($A74="N2O",About!$D$59,1))</f>
        <v>0.26978376049030006</v>
      </c>
      <c r="AF74">
        <f>SUMIFS('EPA Export Aggregation'!AI:AI,'EPA Export Aggregation'!$A:$A,$B74,'EPA Export Aggregation'!$D:$D,$A$1)*IF($A74="CH4",About!$D$58,IF($A74="N2O",About!$D$59,1))</f>
        <v>0.24295455709699998</v>
      </c>
      <c r="AG74">
        <f>SUMIFS('EPA Export Aggregation'!AJ:AJ,'EPA Export Aggregation'!$A:$A,$B74,'EPA Export Aggregation'!$D:$D,$A$1)*IF($A74="CH4",About!$D$58,IF($A74="N2O",About!$D$59,1))</f>
        <v>0.31786029122159998</v>
      </c>
      <c r="AH74">
        <f>SUMIFS('EPA Export Aggregation'!AK:AK,'EPA Export Aggregation'!$A:$A,$B74,'EPA Export Aggregation'!$D:$D,$A$1)*IF($A74="CH4",About!$D$58,IF($A74="N2O",About!$D$59,1))</f>
        <v>0.32873983829370013</v>
      </c>
    </row>
    <row r="75" spans="1:34" x14ac:dyDescent="0.7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4336</v>
      </c>
      <c r="B76" s="408" t="s">
        <v>4301</v>
      </c>
      <c r="C76" s="436">
        <f>SUMIFS('EPA Export Aggregation'!F:F,'EPA Export Aggregation'!$A:$A,$B76,'EPA Export Aggregation'!$D:$D,$A$1)*IF($A76="CH4",About!$D$58,IF($A76="N2O",About!$D$59,1))</f>
        <v>0</v>
      </c>
      <c r="D76" s="436">
        <f>SUMIFS('EPA Export Aggregation'!G:G,'EPA Export Aggregation'!$A:$A,$B76,'EPA Export Aggregation'!$D:$D,$A$1)*IF($A76="CH4",About!$D$58,IF($A76="N2O",About!$D$59,1))</f>
        <v>0</v>
      </c>
      <c r="E76" s="436">
        <f>SUMIFS('EPA Export Aggregation'!H:H,'EPA Export Aggregation'!$A:$A,$B76,'EPA Export Aggregation'!$D:$D,$A$1)*IF($A76="CH4",About!$D$58,IF($A76="N2O",About!$D$59,1))</f>
        <v>0</v>
      </c>
      <c r="F76" s="436">
        <f>SUMIFS('EPA Export Aggregation'!I:I,'EPA Export Aggregation'!$A:$A,$B76,'EPA Export Aggregation'!$D:$D,$A$1)*IF($A76="CH4",About!$D$58,IF($A76="N2O",About!$D$59,1))</f>
        <v>0</v>
      </c>
      <c r="G76" s="436">
        <f>SUMIFS('EPA Export Aggregation'!J:J,'EPA Export Aggregation'!$A:$A,$B76,'EPA Export Aggregation'!$D:$D,$A$1)*IF($A76="CH4",About!$D$58,IF($A76="N2O",About!$D$59,1))</f>
        <v>0</v>
      </c>
      <c r="H76" s="436">
        <f>SUMIFS('EPA Export Aggregation'!K:K,'EPA Export Aggregation'!$A:$A,$B76,'EPA Export Aggregation'!$D:$D,$A$1)*IF($A76="CH4",About!$D$58,IF($A76="N2O",About!$D$59,1))</f>
        <v>0</v>
      </c>
      <c r="I76" s="436">
        <f>SUMIFS('EPA Export Aggregation'!L:L,'EPA Export Aggregation'!$A:$A,$B76,'EPA Export Aggregation'!$D:$D,$A$1)*IF($A76="CH4",About!$D$58,IF($A76="N2O",About!$D$59,1))</f>
        <v>0</v>
      </c>
      <c r="J76" s="436">
        <f>SUMIFS('EPA Export Aggregation'!M:M,'EPA Export Aggregation'!$A:$A,$B76,'EPA Export Aggregation'!$D:$D,$A$1)*IF($A76="CH4",About!$D$58,IF($A76="N2O",About!$D$59,1))</f>
        <v>0</v>
      </c>
      <c r="K76" s="436">
        <f>SUMIFS('EPA Export Aggregation'!N:N,'EPA Export Aggregation'!$A:$A,$B76,'EPA Export Aggregation'!$D:$D,$A$1)*IF($A76="CH4",About!$D$58,IF($A76="N2O",About!$D$59,1))</f>
        <v>0</v>
      </c>
      <c r="L76" s="436">
        <f>SUMIFS('EPA Export Aggregation'!O:O,'EPA Export Aggregation'!$A:$A,$B76,'EPA Export Aggregation'!$D:$D,$A$1)*IF($A76="CH4",About!$D$58,IF($A76="N2O",About!$D$59,1))</f>
        <v>0</v>
      </c>
      <c r="M76" s="436">
        <f>SUMIFS('EPA Export Aggregation'!P:P,'EPA Export Aggregation'!$A:$A,$B76,'EPA Export Aggregation'!$D:$D,$A$1)*IF($A76="CH4",About!$D$58,IF($A76="N2O",About!$D$59,1))</f>
        <v>0</v>
      </c>
      <c r="N76" s="436">
        <f>SUMIFS('EPA Export Aggregation'!Q:Q,'EPA Export Aggregation'!$A:$A,$B76,'EPA Export Aggregation'!$D:$D,$A$1)*IF($A76="CH4",About!$D$58,IF($A76="N2O",About!$D$59,1))</f>
        <v>0</v>
      </c>
      <c r="O76" s="436">
        <f>SUMIFS('EPA Export Aggregation'!R:R,'EPA Export Aggregation'!$A:$A,$B76,'EPA Export Aggregation'!$D:$D,$A$1)*IF($A76="CH4",About!$D$58,IF($A76="N2O",About!$D$59,1))</f>
        <v>0</v>
      </c>
      <c r="P76" s="436">
        <f>SUMIFS('EPA Export Aggregation'!S:S,'EPA Export Aggregation'!$A:$A,$B76,'EPA Export Aggregation'!$D:$D,$A$1)*IF($A76="CH4",About!$D$58,IF($A76="N2O",About!$D$59,1))</f>
        <v>0</v>
      </c>
      <c r="Q76" s="436">
        <f>SUMIFS('EPA Export Aggregation'!T:T,'EPA Export Aggregation'!$A:$A,$B76,'EPA Export Aggregation'!$D:$D,$A$1)*IF($A76="CH4",About!$D$58,IF($A76="N2O",About!$D$59,1))</f>
        <v>0</v>
      </c>
      <c r="R76" s="436">
        <f>SUMIFS('EPA Export Aggregation'!U:U,'EPA Export Aggregation'!$A:$A,$B76,'EPA Export Aggregation'!$D:$D,$A$1)*IF($A76="CH4",About!$D$58,IF($A76="N2O",About!$D$59,1))</f>
        <v>0</v>
      </c>
      <c r="S76" s="436">
        <f>SUMIFS('EPA Export Aggregation'!V:V,'EPA Export Aggregation'!$A:$A,$B76,'EPA Export Aggregation'!$D:$D,$A$1)*IF($A76="CH4",About!$D$58,IF($A76="N2O",About!$D$59,1))</f>
        <v>0</v>
      </c>
      <c r="T76" s="436">
        <f>SUMIFS('EPA Export Aggregation'!W:W,'EPA Export Aggregation'!$A:$A,$B76,'EPA Export Aggregation'!$D:$D,$A$1)*IF($A76="CH4",About!$D$58,IF($A76="N2O",About!$D$59,1))</f>
        <v>0</v>
      </c>
      <c r="U76" s="436">
        <f>SUMIFS('EPA Export Aggregation'!X:X,'EPA Export Aggregation'!$A:$A,$B76,'EPA Export Aggregation'!$D:$D,$A$1)*IF($A76="CH4",About!$D$58,IF($A76="N2O",About!$D$59,1))</f>
        <v>0</v>
      </c>
      <c r="V76" s="436">
        <f>SUMIFS('EPA Export Aggregation'!Y:Y,'EPA Export Aggregation'!$A:$A,$B76,'EPA Export Aggregation'!$D:$D,$A$1)*IF($A76="CH4",About!$D$58,IF($A76="N2O",About!$D$59,1))</f>
        <v>0</v>
      </c>
      <c r="W76" s="436">
        <f>SUMIFS('EPA Export Aggregation'!Z:Z,'EPA Export Aggregation'!$A:$A,$B76,'EPA Export Aggregation'!$D:$D,$A$1)*IF($A76="CH4",About!$D$58,IF($A76="N2O",About!$D$59,1))</f>
        <v>0</v>
      </c>
      <c r="X76" s="436">
        <f>SUMIFS('EPA Export Aggregation'!AA:AA,'EPA Export Aggregation'!$A:$A,$B76,'EPA Export Aggregation'!$D:$D,$A$1)*IF($A76="CH4",About!$D$58,IF($A76="N2O",About!$D$59,1))</f>
        <v>0</v>
      </c>
      <c r="Y76" s="436">
        <f>SUMIFS('EPA Export Aggregation'!AB:AB,'EPA Export Aggregation'!$A:$A,$B76,'EPA Export Aggregation'!$D:$D,$A$1)*IF($A76="CH4",About!$D$58,IF($A76="N2O",About!$D$59,1))</f>
        <v>0</v>
      </c>
      <c r="Z76" s="436">
        <f>SUMIFS('EPA Export Aggregation'!AC:AC,'EPA Export Aggregation'!$A:$A,$B76,'EPA Export Aggregation'!$D:$D,$A$1)*IF($A76="CH4",About!$D$58,IF($A76="N2O",About!$D$59,1))</f>
        <v>0</v>
      </c>
      <c r="AA76" s="436">
        <f>SUMIFS('EPA Export Aggregation'!AD:AD,'EPA Export Aggregation'!$A:$A,$B76,'EPA Export Aggregation'!$D:$D,$A$1)*IF($A76="CH4",About!$D$58,IF($A76="N2O",About!$D$59,1))</f>
        <v>0</v>
      </c>
      <c r="AB76" s="436">
        <f>SUMIFS('EPA Export Aggregation'!AE:AE,'EPA Export Aggregation'!$A:$A,$B76,'EPA Export Aggregation'!$D:$D,$A$1)*IF($A76="CH4",About!$D$58,IF($A76="N2O",About!$D$59,1))</f>
        <v>0</v>
      </c>
      <c r="AC76" s="436">
        <f>SUMIFS('EPA Export Aggregation'!AF:AF,'EPA Export Aggregation'!$A:$A,$B76,'EPA Export Aggregation'!$D:$D,$A$1)*IF($A76="CH4",About!$D$58,IF($A76="N2O",About!$D$59,1))</f>
        <v>0</v>
      </c>
      <c r="AD76" s="436">
        <f>SUMIFS('EPA Export Aggregation'!AG:AG,'EPA Export Aggregation'!$A:$A,$B76,'EPA Export Aggregation'!$D:$D,$A$1)*IF($A76="CH4",About!$D$58,IF($A76="N2O",About!$D$59,1))</f>
        <v>0</v>
      </c>
      <c r="AE76" s="436">
        <f>SUMIFS('EPA Export Aggregation'!AH:AH,'EPA Export Aggregation'!$A:$A,$B76,'EPA Export Aggregation'!$D:$D,$A$1)*IF($A76="CH4",About!$D$58,IF($A76="N2O",About!$D$59,1))</f>
        <v>0</v>
      </c>
      <c r="AF76" s="436">
        <f>SUMIFS('EPA Export Aggregation'!AI:AI,'EPA Export Aggregation'!$A:$A,$B76,'EPA Export Aggregation'!$D:$D,$A$1)*IF($A76="CH4",About!$D$58,IF($A76="N2O",About!$D$59,1))</f>
        <v>0</v>
      </c>
      <c r="AG76" s="436">
        <f>SUMIFS('EPA Export Aggregation'!AJ:AJ,'EPA Export Aggregation'!$A:$A,$B76,'EPA Export Aggregation'!$D:$D,$A$1)*IF($A76="CH4",About!$D$58,IF($A76="N2O",About!$D$59,1))</f>
        <v>0</v>
      </c>
      <c r="AH76" s="436">
        <f>SUMIFS('EPA Export Aggregation'!AK:AK,'EPA Export Aggregation'!$A:$A,$B76,'EPA Export Aggregation'!$D:$D,$A$1)*IF($A76="CH4",About!$D$58,IF($A76="N2O",About!$D$59,1))</f>
        <v>0</v>
      </c>
    </row>
    <row r="77" spans="1:34" x14ac:dyDescent="0.7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4336</v>
      </c>
      <c r="B79" s="408" t="s">
        <v>4307</v>
      </c>
      <c r="C79" s="436">
        <f>SUMIFS('EPA Export Aggregation'!F:F,'EPA Export Aggregation'!$A:$A,$B79,'EPA Export Aggregation'!$D:$D,$A$1)*IF($A79="CH4",About!$D$58,IF($A79="N2O",About!$D$59,1))</f>
        <v>1.479535877217</v>
      </c>
      <c r="D79" s="436">
        <f>SUMIFS('EPA Export Aggregation'!G:G,'EPA Export Aggregation'!$A:$A,$B79,'EPA Export Aggregation'!$D:$D,$A$1)*IF($A79="CH4",About!$D$58,IF($A79="N2O",About!$D$59,1))</f>
        <v>1.271644125141</v>
      </c>
      <c r="E79" s="436">
        <f>SUMIFS('EPA Export Aggregation'!H:H,'EPA Export Aggregation'!$A:$A,$B79,'EPA Export Aggregation'!$D:$D,$A$1)*IF($A79="CH4",About!$D$58,IF($A79="N2O",About!$D$59,1))</f>
        <v>1.2073301872740001</v>
      </c>
      <c r="F79" s="436">
        <f>SUMIFS('EPA Export Aggregation'!I:I,'EPA Export Aggregation'!$A:$A,$B79,'EPA Export Aggregation'!$D:$D,$A$1)*IF($A79="CH4",About!$D$58,IF($A79="N2O",About!$D$59,1))</f>
        <v>1.084355006919</v>
      </c>
      <c r="G79" s="436">
        <f>SUMIFS('EPA Export Aggregation'!J:J,'EPA Export Aggregation'!$A:$A,$B79,'EPA Export Aggregation'!$D:$D,$A$1)*IF($A79="CH4",About!$D$58,IF($A79="N2O",About!$D$59,1))</f>
        <v>1.553716656732</v>
      </c>
      <c r="H79" s="436">
        <f>SUMIFS('EPA Export Aggregation'!K:K,'EPA Export Aggregation'!$A:$A,$B79,'EPA Export Aggregation'!$D:$D,$A$1)*IF($A79="CH4",About!$D$58,IF($A79="N2O",About!$D$59,1))</f>
        <v>1.4872045377959999</v>
      </c>
      <c r="I79" s="436">
        <f>SUMIFS('EPA Export Aggregation'!L:L,'EPA Export Aggregation'!$A:$A,$B79,'EPA Export Aggregation'!$D:$D,$A$1)*IF($A79="CH4",About!$D$58,IF($A79="N2O",About!$D$59,1))</f>
        <v>1.2179076187260001</v>
      </c>
      <c r="J79" s="436">
        <f>SUMIFS('EPA Export Aggregation'!M:M,'EPA Export Aggregation'!$A:$A,$B79,'EPA Export Aggregation'!$D:$D,$A$1)*IF($A79="CH4",About!$D$58,IF($A79="N2O",About!$D$59,1))</f>
        <v>1.1161312359360001</v>
      </c>
      <c r="K79" s="436">
        <f>SUMIFS('EPA Export Aggregation'!N:N,'EPA Export Aggregation'!$A:$A,$B79,'EPA Export Aggregation'!$D:$D,$A$1)*IF($A79="CH4",About!$D$58,IF($A79="N2O",About!$D$59,1))</f>
        <v>1.1009947168980001</v>
      </c>
      <c r="L79" s="436">
        <f>SUMIFS('EPA Export Aggregation'!O:O,'EPA Export Aggregation'!$A:$A,$B79,'EPA Export Aggregation'!$D:$D,$A$1)*IF($A79="CH4",About!$D$58,IF($A79="N2O",About!$D$59,1))</f>
        <v>1.1014876309079999</v>
      </c>
      <c r="M79" s="436">
        <f>SUMIFS('EPA Export Aggregation'!P:P,'EPA Export Aggregation'!$A:$A,$B79,'EPA Export Aggregation'!$D:$D,$A$1)*IF($A79="CH4",About!$D$58,IF($A79="N2O",About!$D$59,1))</f>
        <v>1.3598270667900001</v>
      </c>
      <c r="N79" s="436">
        <f>SUMIFS('EPA Export Aggregation'!Q:Q,'EPA Export Aggregation'!$A:$A,$B79,'EPA Export Aggregation'!$D:$D,$A$1)*IF($A79="CH4",About!$D$58,IF($A79="N2O",About!$D$59,1))</f>
        <v>4.5799546397999998E-2</v>
      </c>
      <c r="O79" s="436">
        <f>SUMIFS('EPA Export Aggregation'!R:R,'EPA Export Aggregation'!$A:$A,$B79,'EPA Export Aggregation'!$D:$D,$A$1)*IF($A79="CH4",About!$D$58,IF($A79="N2O",About!$D$59,1))</f>
        <v>0.439181951535</v>
      </c>
      <c r="P79" s="436">
        <f>SUMIFS('EPA Export Aggregation'!S:S,'EPA Export Aggregation'!$A:$A,$B79,'EPA Export Aggregation'!$D:$D,$A$1)*IF($A79="CH4",About!$D$58,IF($A79="N2O",About!$D$59,1))</f>
        <v>0.212827091961</v>
      </c>
      <c r="Q79" s="436">
        <f>SUMIFS('EPA Export Aggregation'!T:T,'EPA Export Aggregation'!$A:$A,$B79,'EPA Export Aggregation'!$D:$D,$A$1)*IF($A79="CH4",About!$D$58,IF($A79="N2O",About!$D$59,1))</f>
        <v>0.15225622911</v>
      </c>
      <c r="R79" s="436">
        <f>SUMIFS('EPA Export Aggregation'!U:U,'EPA Export Aggregation'!$A:$A,$B79,'EPA Export Aggregation'!$D:$D,$A$1)*IF($A79="CH4",About!$D$58,IF($A79="N2O",About!$D$59,1))</f>
        <v>9.2624395944000001E-2</v>
      </c>
      <c r="S79" s="436">
        <f>SUMIFS('EPA Export Aggregation'!V:V,'EPA Export Aggregation'!$A:$A,$B79,'EPA Export Aggregation'!$D:$D,$A$1)*IF($A79="CH4",About!$D$58,IF($A79="N2O",About!$D$59,1))</f>
        <v>6.6771648119999999E-2</v>
      </c>
      <c r="T79" s="436">
        <f>SUMIFS('EPA Export Aggregation'!W:W,'EPA Export Aggregation'!$A:$A,$B79,'EPA Export Aggregation'!$D:$D,$A$1)*IF($A79="CH4",About!$D$58,IF($A79="N2O",About!$D$59,1))</f>
        <v>0.25857685697999999</v>
      </c>
      <c r="U79" s="436">
        <f>SUMIFS('EPA Export Aggregation'!X:X,'EPA Export Aggregation'!$A:$A,$B79,'EPA Export Aggregation'!$D:$D,$A$1)*IF($A79="CH4",About!$D$58,IF($A79="N2O",About!$D$59,1))</f>
        <v>0.230864155983</v>
      </c>
      <c r="V79" s="436">
        <f>SUMIFS('EPA Export Aggregation'!Y:Y,'EPA Export Aggregation'!$A:$A,$B79,'EPA Export Aggregation'!$D:$D,$A$1)*IF($A79="CH4",About!$D$58,IF($A79="N2O",About!$D$59,1))</f>
        <v>4.2077045480999997E-2</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75">
      <c r="A80" s="435" t="s">
        <v>4336</v>
      </c>
      <c r="B80" s="408" t="s">
        <v>4305</v>
      </c>
      <c r="C80" s="436">
        <f>SUMIFS('EPA Export Aggregation'!F:F,'EPA Export Aggregation'!$A:$A,$B80,'EPA Export Aggregation'!$D:$D,$A$1)*IF($A80="CH4",About!$D$58,IF($A80="N2O",About!$D$59,1))</f>
        <v>0</v>
      </c>
      <c r="D80" s="436">
        <f>SUMIFS('EPA Export Aggregation'!G:G,'EPA Export Aggregation'!$A:$A,$B80,'EPA Export Aggregation'!$D:$D,$A$1)*IF($A80="CH4",About!$D$58,IF($A80="N2O",About!$D$59,1))</f>
        <v>0</v>
      </c>
      <c r="E80" s="436">
        <f>SUMIFS('EPA Export Aggregation'!H:H,'EPA Export Aggregation'!$A:$A,$B80,'EPA Export Aggregation'!$D:$D,$A$1)*IF($A80="CH4",About!$D$58,IF($A80="N2O",About!$D$59,1))</f>
        <v>0</v>
      </c>
      <c r="F80" s="436">
        <f>SUMIFS('EPA Export Aggregation'!I:I,'EPA Export Aggregation'!$A:$A,$B80,'EPA Export Aggregation'!$D:$D,$A$1)*IF($A80="CH4",About!$D$58,IF($A80="N2O",About!$D$59,1))</f>
        <v>0</v>
      </c>
      <c r="G80" s="436">
        <f>SUMIFS('EPA Export Aggregation'!J:J,'EPA Export Aggregation'!$A:$A,$B80,'EPA Export Aggregation'!$D:$D,$A$1)*IF($A80="CH4",About!$D$58,IF($A80="N2O",About!$D$59,1))</f>
        <v>0</v>
      </c>
      <c r="H80" s="436">
        <f>SUMIFS('EPA Export Aggregation'!K:K,'EPA Export Aggregation'!$A:$A,$B80,'EPA Export Aggregation'!$D:$D,$A$1)*IF($A80="CH4",About!$D$58,IF($A80="N2O",About!$D$59,1))</f>
        <v>0</v>
      </c>
      <c r="I80" s="436">
        <f>SUMIFS('EPA Export Aggregation'!L:L,'EPA Export Aggregation'!$A:$A,$B80,'EPA Export Aggregation'!$D:$D,$A$1)*IF($A80="CH4",About!$D$58,IF($A80="N2O",About!$D$59,1))</f>
        <v>0</v>
      </c>
      <c r="J80" s="436">
        <f>SUMIFS('EPA Export Aggregation'!M:M,'EPA Export Aggregation'!$A:$A,$B80,'EPA Export Aggregation'!$D:$D,$A$1)*IF($A80="CH4",About!$D$58,IF($A80="N2O",About!$D$59,1))</f>
        <v>0</v>
      </c>
      <c r="K80" s="436">
        <f>SUMIFS('EPA Export Aggregation'!N:N,'EPA Export Aggregation'!$A:$A,$B80,'EPA Export Aggregation'!$D:$D,$A$1)*IF($A80="CH4",About!$D$58,IF($A80="N2O",About!$D$59,1))</f>
        <v>0</v>
      </c>
      <c r="L80" s="436">
        <f>SUMIFS('EPA Export Aggregation'!O:O,'EPA Export Aggregation'!$A:$A,$B80,'EPA Export Aggregation'!$D:$D,$A$1)*IF($A80="CH4",About!$D$58,IF($A80="N2O",About!$D$59,1))</f>
        <v>0</v>
      </c>
      <c r="M80" s="436">
        <f>SUMIFS('EPA Export Aggregation'!P:P,'EPA Export Aggregation'!$A:$A,$B80,'EPA Export Aggregation'!$D:$D,$A$1)*IF($A80="CH4",About!$D$58,IF($A80="N2O",About!$D$59,1))</f>
        <v>0</v>
      </c>
      <c r="N80" s="436">
        <f>SUMIFS('EPA Export Aggregation'!Q:Q,'EPA Export Aggregation'!$A:$A,$B80,'EPA Export Aggregation'!$D:$D,$A$1)*IF($A80="CH4",About!$D$58,IF($A80="N2O",About!$D$59,1))</f>
        <v>0</v>
      </c>
      <c r="O80" s="436">
        <f>SUMIFS('EPA Export Aggregation'!R:R,'EPA Export Aggregation'!$A:$A,$B80,'EPA Export Aggregation'!$D:$D,$A$1)*IF($A80="CH4",About!$D$58,IF($A80="N2O",About!$D$59,1))</f>
        <v>0</v>
      </c>
      <c r="P80" s="436">
        <f>SUMIFS('EPA Export Aggregation'!S:S,'EPA Export Aggregation'!$A:$A,$B80,'EPA Export Aggregation'!$D:$D,$A$1)*IF($A80="CH4",About!$D$58,IF($A80="N2O",About!$D$59,1))</f>
        <v>0</v>
      </c>
      <c r="Q80" s="436">
        <f>SUMIFS('EPA Export Aggregation'!T:T,'EPA Export Aggregation'!$A:$A,$B80,'EPA Export Aggregation'!$D:$D,$A$1)*IF($A80="CH4",About!$D$58,IF($A80="N2O",About!$D$59,1))</f>
        <v>0</v>
      </c>
      <c r="R80" s="436">
        <f>SUMIFS('EPA Export Aggregation'!U:U,'EPA Export Aggregation'!$A:$A,$B80,'EPA Export Aggregation'!$D:$D,$A$1)*IF($A80="CH4",About!$D$58,IF($A80="N2O",About!$D$59,1))</f>
        <v>0</v>
      </c>
      <c r="S80" s="436">
        <f>SUMIFS('EPA Export Aggregation'!V:V,'EPA Export Aggregation'!$A:$A,$B80,'EPA Export Aggregation'!$D:$D,$A$1)*IF($A80="CH4",About!$D$58,IF($A80="N2O",About!$D$59,1))</f>
        <v>0</v>
      </c>
      <c r="T80" s="436">
        <f>SUMIFS('EPA Export Aggregation'!W:W,'EPA Export Aggregation'!$A:$A,$B80,'EPA Export Aggregation'!$D:$D,$A$1)*IF($A80="CH4",About!$D$58,IF($A80="N2O",About!$D$59,1))</f>
        <v>0</v>
      </c>
      <c r="U80" s="436">
        <f>SUMIFS('EPA Export Aggregation'!X:X,'EPA Export Aggregation'!$A:$A,$B80,'EPA Export Aggregation'!$D:$D,$A$1)*IF($A80="CH4",About!$D$58,IF($A80="N2O",About!$D$59,1))</f>
        <v>0</v>
      </c>
      <c r="V80" s="436">
        <f>SUMIFS('EPA Export Aggregation'!Y:Y,'EPA Export Aggregation'!$A:$A,$B80,'EPA Export Aggregation'!$D:$D,$A$1)*IF($A80="CH4",About!$D$58,IF($A80="N2O",About!$D$59,1))</f>
        <v>0</v>
      </c>
      <c r="W80" s="436">
        <f>SUMIFS('EPA Export Aggregation'!Z:Z,'EPA Export Aggregation'!$A:$A,$B80,'EPA Export Aggregation'!$D:$D,$A$1)*IF($A80="CH4",About!$D$58,IF($A80="N2O",About!$D$59,1))</f>
        <v>0</v>
      </c>
      <c r="X80" s="436">
        <f>SUMIFS('EPA Export Aggregation'!AA:AA,'EPA Export Aggregation'!$A:$A,$B80,'EPA Export Aggregation'!$D:$D,$A$1)*IF($A80="CH4",About!$D$58,IF($A80="N2O",About!$D$59,1))</f>
        <v>0</v>
      </c>
      <c r="Y80" s="436">
        <f>SUMIFS('EPA Export Aggregation'!AB:AB,'EPA Export Aggregation'!$A:$A,$B80,'EPA Export Aggregation'!$D:$D,$A$1)*IF($A80="CH4",About!$D$58,IF($A80="N2O",About!$D$59,1))</f>
        <v>0</v>
      </c>
      <c r="Z80" s="436">
        <f>SUMIFS('EPA Export Aggregation'!AC:AC,'EPA Export Aggregation'!$A:$A,$B80,'EPA Export Aggregation'!$D:$D,$A$1)*IF($A80="CH4",About!$D$58,IF($A80="N2O",About!$D$59,1))</f>
        <v>0</v>
      </c>
      <c r="AA80" s="436">
        <f>SUMIFS('EPA Export Aggregation'!AD:AD,'EPA Export Aggregation'!$A:$A,$B80,'EPA Export Aggregation'!$D:$D,$A$1)*IF($A80="CH4",About!$D$58,IF($A80="N2O",About!$D$59,1))</f>
        <v>0</v>
      </c>
      <c r="AB80" s="436">
        <f>SUMIFS('EPA Export Aggregation'!AE:AE,'EPA Export Aggregation'!$A:$A,$B80,'EPA Export Aggregation'!$D:$D,$A$1)*IF($A80="CH4",About!$D$58,IF($A80="N2O",About!$D$59,1))</f>
        <v>0</v>
      </c>
      <c r="AC80" s="436">
        <f>SUMIFS('EPA Export Aggregation'!AF:AF,'EPA Export Aggregation'!$A:$A,$B80,'EPA Export Aggregation'!$D:$D,$A$1)*IF($A80="CH4",About!$D$58,IF($A80="N2O",About!$D$59,1))</f>
        <v>0</v>
      </c>
      <c r="AD80" s="436">
        <f>SUMIFS('EPA Export Aggregation'!AG:AG,'EPA Export Aggregation'!$A:$A,$B80,'EPA Export Aggregation'!$D:$D,$A$1)*IF($A80="CH4",About!$D$58,IF($A80="N2O",About!$D$59,1))</f>
        <v>0</v>
      </c>
      <c r="AE80" s="436">
        <f>SUMIFS('EPA Export Aggregation'!AH:AH,'EPA Export Aggregation'!$A:$A,$B80,'EPA Export Aggregation'!$D:$D,$A$1)*IF($A80="CH4",About!$D$58,IF($A80="N2O",About!$D$59,1))</f>
        <v>0</v>
      </c>
      <c r="AF80" s="436">
        <f>SUMIFS('EPA Export Aggregation'!AI:AI,'EPA Export Aggregation'!$A:$A,$B80,'EPA Export Aggregation'!$D:$D,$A$1)*IF($A80="CH4",About!$D$58,IF($A80="N2O",About!$D$59,1))</f>
        <v>0</v>
      </c>
      <c r="AG80" s="436">
        <f>SUMIFS('EPA Export Aggregation'!AJ:AJ,'EPA Export Aggregation'!$A:$A,$B80,'EPA Export Aggregation'!$D:$D,$A$1)*IF($A80="CH4",About!$D$58,IF($A80="N2O",About!$D$59,1))</f>
        <v>0</v>
      </c>
      <c r="AH80" s="436">
        <f>SUMIFS('EPA Export Aggregation'!AK:AK,'EPA Export Aggregation'!$A:$A,$B80,'EPA Export Aggregation'!$D:$D,$A$1)*IF($A80="CH4",About!$D$58,IF($A80="N2O",About!$D$59,1))</f>
        <v>0</v>
      </c>
    </row>
    <row r="81" spans="1:34" x14ac:dyDescent="0.7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4336</v>
      </c>
      <c r="B84" s="408" t="s">
        <v>4317</v>
      </c>
      <c r="C84" s="436">
        <f>SUMIFS('EPA Export Aggregation'!F:F,'EPA Export Aggregation'!$A:$A,$B84,'EPA Export Aggregation'!$D:$D,$A$1)*IF($A84="CH4",About!$D$58,IF($A84="N2O",About!$D$59,1))</f>
        <v>0</v>
      </c>
      <c r="D84" s="436">
        <f>SUMIFS('EPA Export Aggregation'!G:G,'EPA Export Aggregation'!$A:$A,$B84,'EPA Export Aggregation'!$D:$D,$A$1)*IF($A84="CH4",About!$D$58,IF($A84="N2O",About!$D$59,1))</f>
        <v>0</v>
      </c>
      <c r="E84" s="436">
        <f>SUMIFS('EPA Export Aggregation'!H:H,'EPA Export Aggregation'!$A:$A,$B84,'EPA Export Aggregation'!$D:$D,$A$1)*IF($A84="CH4",About!$D$58,IF($A84="N2O",About!$D$59,1))</f>
        <v>0</v>
      </c>
      <c r="F84" s="436">
        <f>SUMIFS('EPA Export Aggregation'!I:I,'EPA Export Aggregation'!$A:$A,$B84,'EPA Export Aggregation'!$D:$D,$A$1)*IF($A84="CH4",About!$D$58,IF($A84="N2O",About!$D$59,1))</f>
        <v>0</v>
      </c>
      <c r="G84" s="436">
        <f>SUMIFS('EPA Export Aggregation'!J:J,'EPA Export Aggregation'!$A:$A,$B84,'EPA Export Aggregation'!$D:$D,$A$1)*IF($A84="CH4",About!$D$58,IF($A84="N2O",About!$D$59,1))</f>
        <v>0</v>
      </c>
      <c r="H84" s="436">
        <f>SUMIFS('EPA Export Aggregation'!K:K,'EPA Export Aggregation'!$A:$A,$B84,'EPA Export Aggregation'!$D:$D,$A$1)*IF($A84="CH4",About!$D$58,IF($A84="N2O",About!$D$59,1))</f>
        <v>0</v>
      </c>
      <c r="I84" s="436">
        <f>SUMIFS('EPA Export Aggregation'!L:L,'EPA Export Aggregation'!$A:$A,$B84,'EPA Export Aggregation'!$D:$D,$A$1)*IF($A84="CH4",About!$D$58,IF($A84="N2O",About!$D$59,1))</f>
        <v>0</v>
      </c>
      <c r="J84" s="436">
        <f>SUMIFS('EPA Export Aggregation'!M:M,'EPA Export Aggregation'!$A:$A,$B84,'EPA Export Aggregation'!$D:$D,$A$1)*IF($A84="CH4",About!$D$58,IF($A84="N2O",About!$D$59,1))</f>
        <v>0</v>
      </c>
      <c r="K84" s="436">
        <f>SUMIFS('EPA Export Aggregation'!N:N,'EPA Export Aggregation'!$A:$A,$B84,'EPA Export Aggregation'!$D:$D,$A$1)*IF($A84="CH4",About!$D$58,IF($A84="N2O",About!$D$59,1))</f>
        <v>0</v>
      </c>
      <c r="L84" s="436">
        <f>SUMIFS('EPA Export Aggregation'!O:O,'EPA Export Aggregation'!$A:$A,$B84,'EPA Export Aggregation'!$D:$D,$A$1)*IF($A84="CH4",About!$D$58,IF($A84="N2O",About!$D$59,1))</f>
        <v>0</v>
      </c>
      <c r="M84" s="436">
        <f>SUMIFS('EPA Export Aggregation'!P:P,'EPA Export Aggregation'!$A:$A,$B84,'EPA Export Aggregation'!$D:$D,$A$1)*IF($A84="CH4",About!$D$58,IF($A84="N2O",About!$D$59,1))</f>
        <v>0</v>
      </c>
      <c r="N84" s="436">
        <f>SUMIFS('EPA Export Aggregation'!Q:Q,'EPA Export Aggregation'!$A:$A,$B84,'EPA Export Aggregation'!$D:$D,$A$1)*IF($A84="CH4",About!$D$58,IF($A84="N2O",About!$D$59,1))</f>
        <v>0</v>
      </c>
      <c r="O84" s="436">
        <f>SUMIFS('EPA Export Aggregation'!R:R,'EPA Export Aggregation'!$A:$A,$B84,'EPA Export Aggregation'!$D:$D,$A$1)*IF($A84="CH4",About!$D$58,IF($A84="N2O",About!$D$59,1))</f>
        <v>0</v>
      </c>
      <c r="P84" s="436">
        <f>SUMIFS('EPA Export Aggregation'!S:S,'EPA Export Aggregation'!$A:$A,$B84,'EPA Export Aggregation'!$D:$D,$A$1)*IF($A84="CH4",About!$D$58,IF($A84="N2O",About!$D$59,1))</f>
        <v>0</v>
      </c>
      <c r="Q84" s="436">
        <f>SUMIFS('EPA Export Aggregation'!T:T,'EPA Export Aggregation'!$A:$A,$B84,'EPA Export Aggregation'!$D:$D,$A$1)*IF($A84="CH4",About!$D$58,IF($A84="N2O",About!$D$59,1))</f>
        <v>0</v>
      </c>
      <c r="R84" s="436">
        <f>SUMIFS('EPA Export Aggregation'!U:U,'EPA Export Aggregation'!$A:$A,$B84,'EPA Export Aggregation'!$D:$D,$A$1)*IF($A84="CH4",About!$D$58,IF($A84="N2O",About!$D$59,1))</f>
        <v>0</v>
      </c>
      <c r="S84" s="436">
        <f>SUMIFS('EPA Export Aggregation'!V:V,'EPA Export Aggregation'!$A:$A,$B84,'EPA Export Aggregation'!$D:$D,$A$1)*IF($A84="CH4",About!$D$58,IF($A84="N2O",About!$D$59,1))</f>
        <v>0</v>
      </c>
      <c r="T84" s="436">
        <f>SUMIFS('EPA Export Aggregation'!W:W,'EPA Export Aggregation'!$A:$A,$B84,'EPA Export Aggregation'!$D:$D,$A$1)*IF($A84="CH4",About!$D$58,IF($A84="N2O",About!$D$59,1))</f>
        <v>0</v>
      </c>
      <c r="U84" s="436">
        <f>SUMIFS('EPA Export Aggregation'!X:X,'EPA Export Aggregation'!$A:$A,$B84,'EPA Export Aggregation'!$D:$D,$A$1)*IF($A84="CH4",About!$D$58,IF($A84="N2O",About!$D$59,1))</f>
        <v>0</v>
      </c>
      <c r="V84" s="436">
        <f>SUMIFS('EPA Export Aggregation'!Y:Y,'EPA Export Aggregation'!$A:$A,$B84,'EPA Export Aggregation'!$D:$D,$A$1)*IF($A84="CH4",About!$D$58,IF($A84="N2O",About!$D$59,1))</f>
        <v>0</v>
      </c>
      <c r="W84" s="436">
        <f>SUMIFS('EPA Export Aggregation'!Z:Z,'EPA Export Aggregation'!$A:$A,$B84,'EPA Export Aggregation'!$D:$D,$A$1)*IF($A84="CH4",About!$D$58,IF($A84="N2O",About!$D$59,1))</f>
        <v>0</v>
      </c>
      <c r="X84" s="436">
        <f>SUMIFS('EPA Export Aggregation'!AA:AA,'EPA Export Aggregation'!$A:$A,$B84,'EPA Export Aggregation'!$D:$D,$A$1)*IF($A84="CH4",About!$D$58,IF($A84="N2O",About!$D$59,1))</f>
        <v>0</v>
      </c>
      <c r="Y84" s="436">
        <f>SUMIFS('EPA Export Aggregation'!AB:AB,'EPA Export Aggregation'!$A:$A,$B84,'EPA Export Aggregation'!$D:$D,$A$1)*IF($A84="CH4",About!$D$58,IF($A84="N2O",About!$D$59,1))</f>
        <v>0</v>
      </c>
      <c r="Z84" s="436">
        <f>SUMIFS('EPA Export Aggregation'!AC:AC,'EPA Export Aggregation'!$A:$A,$B84,'EPA Export Aggregation'!$D:$D,$A$1)*IF($A84="CH4",About!$D$58,IF($A84="N2O",About!$D$59,1))</f>
        <v>0</v>
      </c>
      <c r="AA84" s="436">
        <f>SUMIFS('EPA Export Aggregation'!AD:AD,'EPA Export Aggregation'!$A:$A,$B84,'EPA Export Aggregation'!$D:$D,$A$1)*IF($A84="CH4",About!$D$58,IF($A84="N2O",About!$D$59,1))</f>
        <v>0</v>
      </c>
      <c r="AB84" s="436">
        <f>SUMIFS('EPA Export Aggregation'!AE:AE,'EPA Export Aggregation'!$A:$A,$B84,'EPA Export Aggregation'!$D:$D,$A$1)*IF($A84="CH4",About!$D$58,IF($A84="N2O",About!$D$59,1))</f>
        <v>0</v>
      </c>
      <c r="AC84" s="436">
        <f>SUMIFS('EPA Export Aggregation'!AF:AF,'EPA Export Aggregation'!$A:$A,$B84,'EPA Export Aggregation'!$D:$D,$A$1)*IF($A84="CH4",About!$D$58,IF($A84="N2O",About!$D$59,1))</f>
        <v>0</v>
      </c>
      <c r="AD84" s="436">
        <f>SUMIFS('EPA Export Aggregation'!AG:AG,'EPA Export Aggregation'!$A:$A,$B84,'EPA Export Aggregation'!$D:$D,$A$1)*IF($A84="CH4",About!$D$58,IF($A84="N2O",About!$D$59,1))</f>
        <v>0</v>
      </c>
      <c r="AE84" s="436">
        <f>SUMIFS('EPA Export Aggregation'!AH:AH,'EPA Export Aggregation'!$A:$A,$B84,'EPA Export Aggregation'!$D:$D,$A$1)*IF($A84="CH4",About!$D$58,IF($A84="N2O",About!$D$59,1))</f>
        <v>0</v>
      </c>
      <c r="AF84" s="436">
        <f>SUMIFS('EPA Export Aggregation'!AI:AI,'EPA Export Aggregation'!$A:$A,$B84,'EPA Export Aggregation'!$D:$D,$A$1)*IF($A84="CH4",About!$D$58,IF($A84="N2O",About!$D$59,1))</f>
        <v>0</v>
      </c>
      <c r="AG84" s="436">
        <f>SUMIFS('EPA Export Aggregation'!AJ:AJ,'EPA Export Aggregation'!$A:$A,$B84,'EPA Export Aggregation'!$D:$D,$A$1)*IF($A84="CH4",About!$D$58,IF($A84="N2O",About!$D$59,1))</f>
        <v>0</v>
      </c>
      <c r="AH84" s="436">
        <f>SUMIFS('EPA Export Aggregation'!AK:AK,'EPA Export Aggregation'!$A:$A,$B84,'EPA Export Aggregation'!$D:$D,$A$1)*IF($A84="CH4",About!$D$58,IF($A84="N2O",About!$D$59,1))</f>
        <v>0</v>
      </c>
    </row>
    <row r="85" spans="1:34" x14ac:dyDescent="0.7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4336</v>
      </c>
      <c r="B87" s="408" t="s">
        <v>4319</v>
      </c>
      <c r="C87" s="436">
        <f>SUMIFS('EPA Export Aggregation'!F:F,'EPA Export Aggregation'!$A:$A,$B87,'EPA Export Aggregation'!$D:$D,$A$1)*IF($A87="CH4",About!$D$58,IF($A87="N2O",About!$D$59,1))</f>
        <v>0</v>
      </c>
      <c r="D87" s="436">
        <f>SUMIFS('EPA Export Aggregation'!$F:$F,'EPA Export Aggregation'!$A:$A,$B87,'EPA Export Aggregation'!$D:$D,$A$1)*IF($A87="CH4",About!$D$58,IF($A87="N2O",About!$D$59,1))</f>
        <v>0</v>
      </c>
      <c r="E87" s="436">
        <f>SUMIFS('EPA Export Aggregation'!$F:$F,'EPA Export Aggregation'!$A:$A,$B87,'EPA Export Aggregation'!$D:$D,$A$1)*IF($A87="CH4",About!$D$58,IF($A87="N2O",About!$D$59,1))</f>
        <v>0</v>
      </c>
      <c r="F87" s="436">
        <f>SUMIFS('EPA Export Aggregation'!$F:$F,'EPA Export Aggregation'!$A:$A,$B87,'EPA Export Aggregation'!$D:$D,$A$1)*IF($A87="CH4",About!$D$58,IF($A87="N2O",About!$D$59,1))</f>
        <v>0</v>
      </c>
      <c r="G87" s="436">
        <f>SUMIFS('EPA Export Aggregation'!$F:$F,'EPA Export Aggregation'!$A:$A,$B87,'EPA Export Aggregation'!$D:$D,$A$1)*IF($A87="CH4",About!$D$58,IF($A87="N2O",About!$D$59,1))</f>
        <v>0</v>
      </c>
      <c r="H87" s="436">
        <f>SUMIFS('EPA Export Aggregation'!$F:$F,'EPA Export Aggregation'!$A:$A,$B87,'EPA Export Aggregation'!$D:$D,$A$1)*IF($A87="CH4",About!$D$58,IF($A87="N2O",About!$D$59,1))</f>
        <v>0</v>
      </c>
      <c r="I87" s="436">
        <f>SUMIFS('EPA Export Aggregation'!$F:$F,'EPA Export Aggregation'!$A:$A,$B87,'EPA Export Aggregation'!$D:$D,$A$1)*IF($A87="CH4",About!$D$58,IF($A87="N2O",About!$D$59,1))</f>
        <v>0</v>
      </c>
      <c r="J87" s="436">
        <f>SUMIFS('EPA Export Aggregation'!$F:$F,'EPA Export Aggregation'!$A:$A,$B87,'EPA Export Aggregation'!$D:$D,$A$1)*IF($A87="CH4",About!$D$58,IF($A87="N2O",About!$D$59,1))</f>
        <v>0</v>
      </c>
      <c r="K87" s="436">
        <f>SUMIFS('EPA Export Aggregation'!$F:$F,'EPA Export Aggregation'!$A:$A,$B87,'EPA Export Aggregation'!$D:$D,$A$1)*IF($A87="CH4",About!$D$58,IF($A87="N2O",About!$D$59,1))</f>
        <v>0</v>
      </c>
      <c r="L87" s="436">
        <f>SUMIFS('EPA Export Aggregation'!$F:$F,'EPA Export Aggregation'!$A:$A,$B87,'EPA Export Aggregation'!$D:$D,$A$1)*IF($A87="CH4",About!$D$58,IF($A87="N2O",About!$D$59,1))</f>
        <v>0</v>
      </c>
      <c r="M87" s="436">
        <f>SUMIFS('EPA Export Aggregation'!$F:$F,'EPA Export Aggregation'!$A:$A,$B87,'EPA Export Aggregation'!$D:$D,$A$1)*IF($A87="CH4",About!$D$58,IF($A87="N2O",About!$D$59,1))</f>
        <v>0</v>
      </c>
      <c r="N87" s="436">
        <f>SUMIFS('EPA Export Aggregation'!$F:$F,'EPA Export Aggregation'!$A:$A,$B87,'EPA Export Aggregation'!$D:$D,$A$1)*IF($A87="CH4",About!$D$58,IF($A87="N2O",About!$D$59,1))</f>
        <v>0</v>
      </c>
      <c r="O87" s="436">
        <f>SUMIFS('EPA Export Aggregation'!$F:$F,'EPA Export Aggregation'!$A:$A,$B87,'EPA Export Aggregation'!$D:$D,$A$1)*IF($A87="CH4",About!$D$58,IF($A87="N2O",About!$D$59,1))</f>
        <v>0</v>
      </c>
      <c r="P87" s="436">
        <f>SUMIFS('EPA Export Aggregation'!$F:$F,'EPA Export Aggregation'!$A:$A,$B87,'EPA Export Aggregation'!$D:$D,$A$1)*IF($A87="CH4",About!$D$58,IF($A87="N2O",About!$D$59,1))</f>
        <v>0</v>
      </c>
      <c r="Q87" s="436">
        <f>SUMIFS('EPA Export Aggregation'!$F:$F,'EPA Export Aggregation'!$A:$A,$B87,'EPA Export Aggregation'!$D:$D,$A$1)*IF($A87="CH4",About!$D$58,IF($A87="N2O",About!$D$59,1))</f>
        <v>0</v>
      </c>
      <c r="R87" s="436">
        <f>SUMIFS('EPA Export Aggregation'!$F:$F,'EPA Export Aggregation'!$A:$A,$B87,'EPA Export Aggregation'!$D:$D,$A$1)*IF($A87="CH4",About!$D$58,IF($A87="N2O",About!$D$59,1))</f>
        <v>0</v>
      </c>
      <c r="S87" s="436">
        <f>SUMIFS('EPA Export Aggregation'!$F:$F,'EPA Export Aggregation'!$A:$A,$B87,'EPA Export Aggregation'!$D:$D,$A$1)*IF($A87="CH4",About!$D$58,IF($A87="N2O",About!$D$59,1))</f>
        <v>0</v>
      </c>
      <c r="T87" s="436">
        <f>SUMIFS('EPA Export Aggregation'!$F:$F,'EPA Export Aggregation'!$A:$A,$B87,'EPA Export Aggregation'!$D:$D,$A$1)*IF($A87="CH4",About!$D$58,IF($A87="N2O",About!$D$59,1))</f>
        <v>0</v>
      </c>
      <c r="U87" s="436">
        <f>SUMIFS('EPA Export Aggregation'!$F:$F,'EPA Export Aggregation'!$A:$A,$B87,'EPA Export Aggregation'!$D:$D,$A$1)*IF($A87="CH4",About!$D$58,IF($A87="N2O",About!$D$59,1))</f>
        <v>0</v>
      </c>
      <c r="V87" s="436">
        <f>SUMIFS('EPA Export Aggregation'!$F:$F,'EPA Export Aggregation'!$A:$A,$B87,'EPA Export Aggregation'!$D:$D,$A$1)*IF($A87="CH4",About!$D$58,IF($A87="N2O",About!$D$59,1))</f>
        <v>0</v>
      </c>
      <c r="W87" s="436">
        <f>SUMIFS('EPA Export Aggregation'!$F:$F,'EPA Export Aggregation'!$A:$A,$B87,'EPA Export Aggregation'!$D:$D,$A$1)*IF($A87="CH4",About!$D$58,IF($A87="N2O",About!$D$59,1))</f>
        <v>0</v>
      </c>
      <c r="X87" s="436">
        <f>SUMIFS('EPA Export Aggregation'!$F:$F,'EPA Export Aggregation'!$A:$A,$B87,'EPA Export Aggregation'!$D:$D,$A$1)*IF($A87="CH4",About!$D$58,IF($A87="N2O",About!$D$59,1))</f>
        <v>0</v>
      </c>
      <c r="Y87" s="436">
        <f>SUMIFS('EPA Export Aggregation'!$F:$F,'EPA Export Aggregation'!$A:$A,$B87,'EPA Export Aggregation'!$D:$D,$A$1)*IF($A87="CH4",About!$D$58,IF($A87="N2O",About!$D$59,1))</f>
        <v>0</v>
      </c>
      <c r="Z87" s="436">
        <f>SUMIFS('EPA Export Aggregation'!$F:$F,'EPA Export Aggregation'!$A:$A,$B87,'EPA Export Aggregation'!$D:$D,$A$1)*IF($A87="CH4",About!$D$58,IF($A87="N2O",About!$D$59,1))</f>
        <v>0</v>
      </c>
      <c r="AA87" s="436">
        <f>SUMIFS('EPA Export Aggregation'!$F:$F,'EPA Export Aggregation'!$A:$A,$B87,'EPA Export Aggregation'!$D:$D,$A$1)*IF($A87="CH4",About!$D$58,IF($A87="N2O",About!$D$59,1))</f>
        <v>0</v>
      </c>
      <c r="AB87" s="436">
        <f>SUMIFS('EPA Export Aggregation'!$F:$F,'EPA Export Aggregation'!$A:$A,$B87,'EPA Export Aggregation'!$D:$D,$A$1)*IF($A87="CH4",About!$D$58,IF($A87="N2O",About!$D$59,1))</f>
        <v>0</v>
      </c>
      <c r="AC87" s="436">
        <f>SUMIFS('EPA Export Aggregation'!$F:$F,'EPA Export Aggregation'!$A:$A,$B87,'EPA Export Aggregation'!$D:$D,$A$1)*IF($A87="CH4",About!$D$58,IF($A87="N2O",About!$D$59,1))</f>
        <v>0</v>
      </c>
      <c r="AD87" s="436">
        <f>SUMIFS('EPA Export Aggregation'!$F:$F,'EPA Export Aggregation'!$A:$A,$B87,'EPA Export Aggregation'!$D:$D,$A$1)*IF($A87="CH4",About!$D$58,IF($A87="N2O",About!$D$59,1))</f>
        <v>0</v>
      </c>
      <c r="AE87" s="436">
        <f>SUMIFS('EPA Export Aggregation'!$F:$F,'EPA Export Aggregation'!$A:$A,$B87,'EPA Export Aggregation'!$D:$D,$A$1)*IF($A87="CH4",About!$D$58,IF($A87="N2O",About!$D$59,1))</f>
        <v>0</v>
      </c>
      <c r="AF87" s="436">
        <f>SUMIFS('EPA Export Aggregation'!$F:$F,'EPA Export Aggregation'!$A:$A,$B87,'EPA Export Aggregation'!$D:$D,$A$1)*IF($A87="CH4",About!$D$58,IF($A87="N2O",About!$D$59,1))</f>
        <v>0</v>
      </c>
      <c r="AG87" s="436">
        <f>SUMIFS('EPA Export Aggregation'!$F:$F,'EPA Export Aggregation'!$A:$A,$B87,'EPA Export Aggregation'!$D:$D,$A$1)*IF($A87="CH4",About!$D$58,IF($A87="N2O",About!$D$59,1))</f>
        <v>0</v>
      </c>
      <c r="AH87" s="436">
        <f>SUMIFS('EPA Export Aggregation'!$F:$F,'EPA Export Aggregation'!$A:$A,$B87,'EPA Export Aggregation'!$D:$D,$A$1)*IF($A87="CH4",About!$D$58,IF($A87="N2O",About!$D$59,1))</f>
        <v>0</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08" t="s">
        <v>477</v>
      </c>
      <c r="B2" s="508"/>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09" t="s">
        <v>480</v>
      </c>
      <c r="B6" s="247" t="s">
        <v>481</v>
      </c>
      <c r="C6" s="247" t="s">
        <v>482</v>
      </c>
      <c r="D6" s="247" t="s">
        <v>483</v>
      </c>
      <c r="E6" s="247" t="s">
        <v>484</v>
      </c>
      <c r="F6" s="247" t="s">
        <v>485</v>
      </c>
      <c r="G6" s="247" t="s">
        <v>486</v>
      </c>
      <c r="H6" s="247" t="s">
        <v>487</v>
      </c>
    </row>
    <row r="7" spans="1:8" ht="15.5" thickBot="1" x14ac:dyDescent="0.9">
      <c r="A7" s="510"/>
      <c r="B7" s="511" t="s">
        <v>488</v>
      </c>
      <c r="C7" s="512"/>
      <c r="D7" s="512"/>
      <c r="E7" s="512"/>
      <c r="F7" s="512"/>
      <c r="G7" s="512"/>
      <c r="H7" s="513"/>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14" t="s">
        <v>538</v>
      </c>
      <c r="B69" s="515"/>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16" t="s">
        <v>480</v>
      </c>
      <c r="B72" s="519" t="s">
        <v>540</v>
      </c>
      <c r="C72" s="520"/>
      <c r="D72" s="519" t="s">
        <v>541</v>
      </c>
      <c r="E72" s="521"/>
      <c r="F72" s="522"/>
      <c r="G72" s="519" t="s">
        <v>542</v>
      </c>
      <c r="H72" s="523"/>
      <c r="I72" s="523"/>
      <c r="J72" s="520"/>
    </row>
    <row r="73" spans="1:10" x14ac:dyDescent="0.75">
      <c r="A73" s="517"/>
      <c r="B73" s="524" t="s">
        <v>543</v>
      </c>
      <c r="C73" s="525"/>
      <c r="D73" s="528" t="s">
        <v>544</v>
      </c>
      <c r="E73" s="524" t="s">
        <v>482</v>
      </c>
      <c r="F73" s="525" t="s">
        <v>483</v>
      </c>
      <c r="G73" s="528" t="s">
        <v>545</v>
      </c>
      <c r="H73" s="528" t="s">
        <v>482</v>
      </c>
      <c r="I73" s="528" t="s">
        <v>483</v>
      </c>
      <c r="J73" s="243" t="s">
        <v>481</v>
      </c>
    </row>
    <row r="74" spans="1:10" x14ac:dyDescent="0.75">
      <c r="A74" s="517"/>
      <c r="B74" s="526"/>
      <c r="C74" s="527"/>
      <c r="D74" s="529"/>
      <c r="E74" s="526"/>
      <c r="F74" s="527"/>
      <c r="G74" s="530"/>
      <c r="H74" s="529"/>
      <c r="I74" s="529"/>
      <c r="J74" s="243" t="s">
        <v>546</v>
      </c>
    </row>
    <row r="75" spans="1:10" ht="15.5" thickBot="1" x14ac:dyDescent="0.9">
      <c r="A75" s="518"/>
      <c r="B75" s="246" t="s">
        <v>547</v>
      </c>
      <c r="C75" s="52" t="s">
        <v>548</v>
      </c>
      <c r="D75" s="52" t="s">
        <v>549</v>
      </c>
      <c r="E75" s="536" t="s">
        <v>550</v>
      </c>
      <c r="F75" s="537"/>
      <c r="G75" s="536" t="s">
        <v>488</v>
      </c>
      <c r="H75" s="534"/>
      <c r="I75" s="534"/>
      <c r="J75" s="535"/>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08" t="s">
        <v>613</v>
      </c>
      <c r="B410" s="508"/>
      <c r="C410" s="508"/>
      <c r="D410" s="508"/>
      <c r="E410" s="508"/>
      <c r="F410" s="508"/>
      <c r="G410" s="508"/>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31" t="s">
        <v>488</v>
      </c>
      <c r="C415" s="531"/>
      <c r="D415" s="532"/>
      <c r="E415" s="533" t="s">
        <v>621</v>
      </c>
      <c r="F415" s="531"/>
      <c r="G415" s="532"/>
      <c r="H415" s="533" t="s">
        <v>488</v>
      </c>
      <c r="I415" s="534"/>
      <c r="J415" s="534"/>
      <c r="K415" s="534"/>
      <c r="L415" s="534"/>
      <c r="M415" s="535"/>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38" t="s">
        <v>666</v>
      </c>
      <c r="B467" s="538"/>
      <c r="C467" s="538"/>
      <c r="D467" s="538"/>
      <c r="E467" s="538"/>
      <c r="F467" s="538"/>
      <c r="G467" s="538"/>
      <c r="H467" s="538"/>
      <c r="I467" s="538"/>
      <c r="J467" s="538"/>
      <c r="K467" s="538"/>
      <c r="L467" s="538"/>
      <c r="M467" s="538"/>
      <c r="N467" s="538"/>
      <c r="O467" s="538"/>
      <c r="P467" s="538"/>
      <c r="Q467" s="538"/>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53"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54"/>
      <c r="B472" s="533" t="s">
        <v>3131</v>
      </c>
      <c r="C472" s="531"/>
      <c r="D472" s="531"/>
      <c r="E472" s="531"/>
      <c r="F472" s="531"/>
      <c r="G472" s="531"/>
      <c r="H472" s="531"/>
      <c r="I472" s="531"/>
      <c r="J472" s="531"/>
      <c r="K472" s="531"/>
      <c r="L472" s="531"/>
      <c r="M472" s="531"/>
      <c r="N472" s="531"/>
      <c r="O472" s="531"/>
      <c r="P472" s="531"/>
      <c r="Q472" s="531"/>
      <c r="R472" s="532"/>
      <c r="S472" s="244"/>
      <c r="T472" s="244"/>
      <c r="U472" s="539" t="s">
        <v>701</v>
      </c>
      <c r="V472" s="540"/>
      <c r="W472" s="533" t="s">
        <v>3131</v>
      </c>
      <c r="X472" s="531"/>
      <c r="Y472" s="531"/>
      <c r="Z472" s="531"/>
      <c r="AA472" s="531"/>
      <c r="AB472" s="531"/>
      <c r="AC472" s="532"/>
      <c r="AD472" s="244"/>
      <c r="AE472" s="244"/>
      <c r="AF472" s="539" t="s">
        <v>701</v>
      </c>
      <c r="AG472" s="540"/>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39" t="s">
        <v>701</v>
      </c>
      <c r="C502" s="541"/>
      <c r="D502" s="541"/>
      <c r="E502" s="541"/>
      <c r="F502" s="541"/>
      <c r="G502" s="541"/>
      <c r="H502" s="541"/>
      <c r="I502" s="541"/>
      <c r="J502" s="541"/>
      <c r="K502" s="541"/>
      <c r="L502" s="541"/>
      <c r="M502" s="541"/>
      <c r="N502" s="541"/>
      <c r="O502" s="541"/>
      <c r="P502" s="541"/>
      <c r="Q502" s="541"/>
      <c r="R502" s="541"/>
      <c r="S502" s="541"/>
      <c r="T502" s="541"/>
      <c r="U502" s="541"/>
      <c r="V502" s="541"/>
      <c r="W502" s="541"/>
      <c r="X502" s="541"/>
      <c r="Y502" s="541"/>
      <c r="Z502" s="541"/>
      <c r="AA502" s="541"/>
      <c r="AB502" s="541"/>
      <c r="AC502" s="541"/>
      <c r="AD502" s="541"/>
      <c r="AE502" s="541"/>
      <c r="AF502" s="541"/>
      <c r="AG502" s="541"/>
      <c r="AH502" s="541"/>
      <c r="AI502" s="541"/>
      <c r="AJ502" s="542"/>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31" t="s">
        <v>488</v>
      </c>
      <c r="C519" s="531"/>
      <c r="D519" s="531"/>
      <c r="E519" s="531"/>
      <c r="F519" s="531"/>
      <c r="G519" s="532"/>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48" t="s">
        <v>480</v>
      </c>
      <c r="B605" s="69" t="s">
        <v>769</v>
      </c>
      <c r="C605" s="69" t="s">
        <v>770</v>
      </c>
      <c r="D605" s="69" t="s">
        <v>771</v>
      </c>
      <c r="E605" s="69" t="s">
        <v>619</v>
      </c>
      <c r="F605" s="69" t="s">
        <v>485</v>
      </c>
      <c r="G605" s="69" t="s">
        <v>486</v>
      </c>
    </row>
    <row r="606" spans="1:7" ht="15.5" thickBot="1" x14ac:dyDescent="0.9">
      <c r="A606" s="549"/>
      <c r="B606" s="550" t="s">
        <v>488</v>
      </c>
      <c r="C606" s="551"/>
      <c r="D606" s="551"/>
      <c r="E606" s="551"/>
      <c r="F606" s="551"/>
      <c r="G606" s="552"/>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55" t="s">
        <v>795</v>
      </c>
      <c r="B633" s="555"/>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43" t="s">
        <v>796</v>
      </c>
      <c r="B637" s="237" t="s">
        <v>797</v>
      </c>
      <c r="C637" s="238" t="s">
        <v>482</v>
      </c>
      <c r="D637" s="238" t="s">
        <v>483</v>
      </c>
      <c r="E637" s="238" t="s">
        <v>619</v>
      </c>
      <c r="F637" s="239" t="s">
        <v>485</v>
      </c>
      <c r="G637" s="240" t="s">
        <v>486</v>
      </c>
      <c r="H637" s="239" t="s">
        <v>620</v>
      </c>
    </row>
    <row r="638" spans="1:8" ht="15.5" thickBot="1" x14ac:dyDescent="0.9">
      <c r="A638" s="544"/>
      <c r="B638" s="545" t="s">
        <v>488</v>
      </c>
      <c r="C638" s="546"/>
      <c r="D638" s="546"/>
      <c r="E638" s="546"/>
      <c r="F638" s="546"/>
      <c r="G638" s="546"/>
      <c r="H638" s="547"/>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6" t="s">
        <v>11</v>
      </c>
      <c r="B1" s="556"/>
      <c r="C1" s="556"/>
      <c r="D1" s="556"/>
      <c r="E1" s="556"/>
    </row>
    <row r="2" spans="1:5" x14ac:dyDescent="0.75">
      <c r="A2" s="557" t="s">
        <v>154</v>
      </c>
      <c r="B2" s="557"/>
      <c r="C2" s="557"/>
      <c r="D2" s="557"/>
      <c r="E2" s="557"/>
    </row>
    <row r="19" spans="1:5" x14ac:dyDescent="0.75">
      <c r="A19" t="s">
        <v>155</v>
      </c>
    </row>
    <row r="20" spans="1:5" x14ac:dyDescent="0.75">
      <c r="A20">
        <v>155400</v>
      </c>
      <c r="B20" t="s">
        <v>156</v>
      </c>
    </row>
    <row r="21" spans="1:5" x14ac:dyDescent="0.75">
      <c r="A21" s="557" t="s">
        <v>157</v>
      </c>
      <c r="B21" s="557"/>
      <c r="C21" s="557"/>
      <c r="D21" s="557"/>
      <c r="E21" s="557"/>
    </row>
    <row r="38" spans="1:5" x14ac:dyDescent="0.75">
      <c r="A38" t="s">
        <v>155</v>
      </c>
    </row>
    <row r="39" spans="1:5" x14ac:dyDescent="0.75">
      <c r="A39">
        <v>100800</v>
      </c>
      <c r="B39" t="s">
        <v>156</v>
      </c>
    </row>
    <row r="40" spans="1:5" x14ac:dyDescent="0.75">
      <c r="A40" s="557" t="s">
        <v>158</v>
      </c>
      <c r="B40" s="557"/>
      <c r="C40" s="557"/>
      <c r="D40" s="557"/>
      <c r="E40" s="557"/>
    </row>
    <row r="57" spans="1:5" ht="15.5" thickBot="1" x14ac:dyDescent="0.9">
      <c r="A57" t="s">
        <v>155</v>
      </c>
    </row>
    <row r="58" spans="1:5" ht="15.5" thickBot="1" x14ac:dyDescent="0.9">
      <c r="A58" s="7">
        <v>194000</v>
      </c>
      <c r="B58" t="s">
        <v>159</v>
      </c>
    </row>
    <row r="60" spans="1:5" x14ac:dyDescent="0.75">
      <c r="A60" s="556" t="s">
        <v>160</v>
      </c>
      <c r="B60" s="556"/>
      <c r="C60" s="556"/>
      <c r="D60" s="556"/>
      <c r="E60" s="556"/>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56" t="s">
        <v>161</v>
      </c>
      <c r="B89" s="556"/>
      <c r="C89" s="556"/>
      <c r="D89" s="556"/>
      <c r="E89" s="556"/>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56" t="s">
        <v>162</v>
      </c>
      <c r="B98" s="556"/>
      <c r="C98" s="556"/>
      <c r="D98" s="556"/>
      <c r="E98" s="556"/>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56" t="s">
        <v>164</v>
      </c>
      <c r="B109" s="556"/>
      <c r="C109" s="556"/>
      <c r="D109" s="556"/>
      <c r="E109" s="556"/>
    </row>
    <row r="110" spans="1:5" ht="15.5" thickBot="1" x14ac:dyDescent="0.9"/>
    <row r="111" spans="1:5" ht="15.5" thickBot="1" x14ac:dyDescent="0.9">
      <c r="A111" s="12">
        <f>A122</f>
        <v>0.20481927710843381</v>
      </c>
      <c r="B111" t="s">
        <v>384</v>
      </c>
    </row>
    <row r="113" spans="1:12" x14ac:dyDescent="0.75">
      <c r="A113" s="556" t="s">
        <v>163</v>
      </c>
      <c r="B113" s="556"/>
      <c r="C113" s="556"/>
      <c r="D113" s="556"/>
      <c r="E113" s="556"/>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56" t="s">
        <v>385</v>
      </c>
      <c r="B124" s="556"/>
      <c r="C124" s="556"/>
      <c r="D124" s="556"/>
      <c r="E124" s="556"/>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56" t="s">
        <v>100</v>
      </c>
      <c r="B134" s="556"/>
      <c r="C134" s="556"/>
      <c r="D134" s="556"/>
      <c r="E134" s="556"/>
    </row>
    <row r="135" spans="1:12" x14ac:dyDescent="0.75">
      <c r="A135" s="19" t="s">
        <v>402</v>
      </c>
      <c r="B135" s="20"/>
      <c r="C135" s="20"/>
      <c r="D135" s="20"/>
      <c r="E135" s="20"/>
      <c r="F135" s="20"/>
      <c r="G135" s="20"/>
    </row>
    <row r="136" spans="1:12" x14ac:dyDescent="0.75">
      <c r="A136" s="21"/>
      <c r="B136" s="559" t="s">
        <v>403</v>
      </c>
      <c r="C136" s="560"/>
      <c r="D136" s="560"/>
      <c r="E136" s="561"/>
      <c r="F136" s="20"/>
      <c r="G136" s="20"/>
    </row>
    <row r="137" spans="1:12" x14ac:dyDescent="0.75">
      <c r="A137" s="22"/>
      <c r="B137" s="559" t="s">
        <v>404</v>
      </c>
      <c r="C137" s="561"/>
      <c r="D137" s="559" t="s">
        <v>405</v>
      </c>
      <c r="E137" s="561"/>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56" t="s">
        <v>167</v>
      </c>
      <c r="B165" s="556"/>
      <c r="C165" s="556"/>
      <c r="D165" s="556"/>
      <c r="E165" s="556"/>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56" t="s">
        <v>392</v>
      </c>
      <c r="B169" s="556"/>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56" t="s">
        <v>174</v>
      </c>
      <c r="B174" s="556"/>
      <c r="C174" s="556"/>
      <c r="D174" s="556"/>
      <c r="E174" s="556"/>
    </row>
    <row r="175" spans="1:7" ht="15.5" thickBot="1" x14ac:dyDescent="0.9">
      <c r="A175" t="s">
        <v>401</v>
      </c>
      <c r="B175" s="38">
        <v>0.1246</v>
      </c>
    </row>
    <row r="176" spans="1:7" ht="15.5" thickBot="1" x14ac:dyDescent="0.9">
      <c r="A176" t="s">
        <v>397</v>
      </c>
      <c r="B176" s="37">
        <f>1-B175</f>
        <v>0.87539999999999996</v>
      </c>
    </row>
    <row r="178" spans="1:5" x14ac:dyDescent="0.75">
      <c r="A178" s="556" t="s">
        <v>170</v>
      </c>
      <c r="B178" s="556"/>
      <c r="C178" s="556"/>
      <c r="D178" s="556"/>
      <c r="E178" s="556"/>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56" t="s">
        <v>172</v>
      </c>
      <c r="B183" s="556"/>
      <c r="C183" s="556"/>
      <c r="D183" s="556"/>
      <c r="E183" s="556"/>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56" t="s">
        <v>184</v>
      </c>
      <c r="B191" s="556"/>
      <c r="C191" s="556"/>
      <c r="D191" s="556"/>
      <c r="E191" s="556"/>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8" t="s">
        <v>2992</v>
      </c>
      <c r="C201" s="558"/>
      <c r="D201" s="558"/>
      <c r="E201" s="558"/>
      <c r="F201" s="558"/>
      <c r="G201" s="558"/>
      <c r="H201" s="558"/>
      <c r="I201" s="558"/>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8" t="s">
        <v>2992</v>
      </c>
      <c r="C209" s="558"/>
      <c r="D209" s="558"/>
      <c r="E209" s="558"/>
      <c r="F209" s="558"/>
      <c r="G209" s="558"/>
      <c r="H209" s="558"/>
      <c r="I209" s="558"/>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8" t="s">
        <v>2992</v>
      </c>
      <c r="C217" s="558"/>
      <c r="D217" s="558"/>
      <c r="E217" s="558"/>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2024-07-23T23:16:15Z</dcterms:modified>
</cp:coreProperties>
</file>