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Olivia Ashmoore\Documents\EPS_Models by Region\RMI\RMI_all_states\MT\webappdata\"/>
    </mc:Choice>
  </mc:AlternateContent>
  <xr:revisionPtr revIDLastSave="0" documentId="8_{47C38F35-785A-4C3E-952F-C685B4D9ED48}" xr6:coauthVersionLast="47" xr6:coauthVersionMax="47" xr10:uidLastSave="{00000000-0000-0000-0000-000000000000}"/>
  <bookViews>
    <workbookView xWindow="4660" yWindow="0" windowWidth="14400" windowHeight="7455"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O2024" i="31"/>
  <c r="N2024" i="31"/>
  <c r="M2024" i="31"/>
  <c r="L2024" i="31"/>
  <c r="K2024" i="31"/>
  <c r="J2024" i="31"/>
  <c r="B2024" i="31"/>
  <c r="A2024" i="31"/>
  <c r="R2023" i="31"/>
  <c r="O2023" i="31"/>
  <c r="N2023" i="31"/>
  <c r="M2023" i="31"/>
  <c r="L2023" i="31"/>
  <c r="K2023" i="31"/>
  <c r="J2023" i="31"/>
  <c r="B2023" i="31"/>
  <c r="A2023" i="31"/>
  <c r="R2022" i="31"/>
  <c r="O2022" i="31"/>
  <c r="N2022" i="31"/>
  <c r="M2022" i="31"/>
  <c r="L2022" i="31"/>
  <c r="K2022" i="31"/>
  <c r="J2022" i="31"/>
  <c r="B2022" i="31"/>
  <c r="A2022" i="31"/>
  <c r="R2021" i="31"/>
  <c r="O2021" i="31"/>
  <c r="N2021" i="31"/>
  <c r="M2021" i="31"/>
  <c r="L2021" i="31"/>
  <c r="K2021" i="31"/>
  <c r="J2021" i="31"/>
  <c r="B2021" i="31"/>
  <c r="A2021" i="31"/>
  <c r="R2020" i="31"/>
  <c r="O2020" i="31"/>
  <c r="N2020" i="31"/>
  <c r="M2020" i="31"/>
  <c r="L2020" i="31"/>
  <c r="K2020" i="31"/>
  <c r="J2020" i="31"/>
  <c r="B2020" i="31"/>
  <c r="A2020" i="31"/>
  <c r="R2019" i="31"/>
  <c r="O2019" i="31"/>
  <c r="N2019" i="31"/>
  <c r="M2019" i="31"/>
  <c r="L2019" i="31"/>
  <c r="K2019" i="31"/>
  <c r="J2019" i="31"/>
  <c r="B2019" i="31"/>
  <c r="A2019" i="31"/>
  <c r="R2018" i="31"/>
  <c r="O2018" i="31"/>
  <c r="N2018" i="31"/>
  <c r="M2018" i="31"/>
  <c r="L2018" i="31"/>
  <c r="K2018" i="31"/>
  <c r="J2018" i="31"/>
  <c r="B2018" i="31"/>
  <c r="A2018" i="31"/>
  <c r="R2017" i="31"/>
  <c r="O2017" i="31"/>
  <c r="N2017" i="31"/>
  <c r="M2017" i="31"/>
  <c r="L2017" i="31"/>
  <c r="K2017" i="31"/>
  <c r="J2017" i="31"/>
  <c r="B2017" i="31"/>
  <c r="A2017" i="31"/>
  <c r="R2016" i="31"/>
  <c r="O2016" i="31"/>
  <c r="N2016" i="31"/>
  <c r="M2016" i="31"/>
  <c r="L2016" i="31"/>
  <c r="K2016" i="31"/>
  <c r="J2016" i="31"/>
  <c r="B2016" i="31"/>
  <c r="A2016" i="31"/>
  <c r="R2015" i="31"/>
  <c r="O2015" i="31"/>
  <c r="N2015" i="31"/>
  <c r="M2015" i="31"/>
  <c r="L2015" i="31"/>
  <c r="K2015" i="31"/>
  <c r="J2015" i="31"/>
  <c r="B2015" i="31"/>
  <c r="A2015" i="31"/>
  <c r="R2014" i="31"/>
  <c r="O2014" i="31"/>
  <c r="N2014" i="31"/>
  <c r="M2014" i="31"/>
  <c r="L2014" i="31"/>
  <c r="K2014" i="31"/>
  <c r="J2014" i="31"/>
  <c r="B2014" i="31"/>
  <c r="A2014" i="31"/>
  <c r="R2013" i="31"/>
  <c r="O2013" i="31"/>
  <c r="N2013" i="31"/>
  <c r="M2013" i="31"/>
  <c r="L2013" i="31"/>
  <c r="K2013" i="31"/>
  <c r="J2013" i="31"/>
  <c r="B2013" i="31"/>
  <c r="A2013" i="31"/>
  <c r="R2012" i="31"/>
  <c r="O2012" i="31"/>
  <c r="N2012" i="31"/>
  <c r="M2012" i="31"/>
  <c r="L2012" i="31"/>
  <c r="K2012" i="31"/>
  <c r="J2012" i="31"/>
  <c r="B2012" i="31"/>
  <c r="A2012" i="31"/>
  <c r="R2011" i="31"/>
  <c r="O2011" i="31"/>
  <c r="N2011" i="31"/>
  <c r="M2011" i="31"/>
  <c r="L2011" i="31"/>
  <c r="K2011" i="31"/>
  <c r="J2011" i="31"/>
  <c r="B2011" i="31"/>
  <c r="A2011" i="31"/>
  <c r="R2010" i="31"/>
  <c r="O2010" i="31"/>
  <c r="N2010" i="31"/>
  <c r="M2010" i="31"/>
  <c r="L2010" i="31"/>
  <c r="K2010" i="31"/>
  <c r="J2010" i="31"/>
  <c r="B2010" i="31"/>
  <c r="A2010" i="31"/>
  <c r="R2009" i="31"/>
  <c r="O2009" i="31"/>
  <c r="N2009" i="31"/>
  <c r="M2009" i="31"/>
  <c r="L2009" i="31"/>
  <c r="K2009" i="31"/>
  <c r="J2009" i="31"/>
  <c r="B2009" i="31"/>
  <c r="A2009" i="31"/>
  <c r="R2008" i="31"/>
  <c r="O2008" i="31"/>
  <c r="N2008" i="31"/>
  <c r="M2008" i="31"/>
  <c r="L2008" i="31"/>
  <c r="K2008" i="31"/>
  <c r="J2008" i="31"/>
  <c r="B2008" i="31"/>
  <c r="A2008" i="31"/>
  <c r="R2007" i="31"/>
  <c r="O2007" i="31"/>
  <c r="N2007" i="31"/>
  <c r="M2007" i="31"/>
  <c r="L2007" i="31"/>
  <c r="K2007" i="31"/>
  <c r="J2007" i="31"/>
  <c r="B2007" i="31"/>
  <c r="A2007" i="31"/>
  <c r="R2006" i="31"/>
  <c r="O2006" i="31"/>
  <c r="N2006" i="31"/>
  <c r="M2006" i="31"/>
  <c r="L2006" i="31"/>
  <c r="K2006" i="31"/>
  <c r="J2006" i="31"/>
  <c r="B2006" i="31"/>
  <c r="A2006" i="31"/>
  <c r="R2005" i="31"/>
  <c r="O2005" i="31"/>
  <c r="N2005" i="31"/>
  <c r="M2005" i="31"/>
  <c r="L2005" i="31"/>
  <c r="K2005" i="31"/>
  <c r="J2005" i="31"/>
  <c r="B2005" i="31"/>
  <c r="A2005" i="31"/>
  <c r="R2004" i="31"/>
  <c r="O2004" i="31"/>
  <c r="N2004" i="31"/>
  <c r="M2004" i="31"/>
  <c r="L2004" i="31"/>
  <c r="K2004" i="31"/>
  <c r="J2004" i="31"/>
  <c r="B2004" i="31"/>
  <c r="A2004" i="31"/>
  <c r="R2003" i="31"/>
  <c r="O2003" i="31"/>
  <c r="N2003" i="31"/>
  <c r="M2003" i="31"/>
  <c r="L2003" i="31"/>
  <c r="K2003" i="31"/>
  <c r="J2003" i="31"/>
  <c r="B2003" i="31"/>
  <c r="A2003" i="31"/>
  <c r="R2002" i="31"/>
  <c r="O2002" i="31"/>
  <c r="N2002" i="31"/>
  <c r="M2002" i="31"/>
  <c r="L2002" i="31"/>
  <c r="K2002" i="31"/>
  <c r="J2002" i="31"/>
  <c r="B2002" i="31"/>
  <c r="A2002" i="31"/>
  <c r="R2001" i="31"/>
  <c r="O2001" i="31"/>
  <c r="N2001" i="31"/>
  <c r="M2001" i="31"/>
  <c r="L2001" i="31"/>
  <c r="K2001" i="31"/>
  <c r="J2001" i="31"/>
  <c r="B2001" i="31"/>
  <c r="A2001" i="31"/>
  <c r="R2000" i="31"/>
  <c r="O2000" i="31"/>
  <c r="N2000" i="31"/>
  <c r="M2000" i="31"/>
  <c r="L2000" i="31"/>
  <c r="K2000" i="31"/>
  <c r="J2000" i="31"/>
  <c r="B2000" i="31"/>
  <c r="A2000" i="31"/>
  <c r="R1999" i="31"/>
  <c r="O1999" i="31"/>
  <c r="N1999" i="31"/>
  <c r="M1999" i="31"/>
  <c r="L1999" i="31"/>
  <c r="K1999" i="31"/>
  <c r="J1999" i="31"/>
  <c r="B1999" i="31"/>
  <c r="A1999" i="31"/>
  <c r="R1998" i="31"/>
  <c r="O1998" i="31"/>
  <c r="N1998" i="31"/>
  <c r="M1998" i="31"/>
  <c r="L1998" i="31"/>
  <c r="K1998" i="31"/>
  <c r="J1998" i="31"/>
  <c r="B1998" i="31"/>
  <c r="A1998" i="31"/>
  <c r="R1997" i="31"/>
  <c r="O1997" i="31"/>
  <c r="N1997" i="31"/>
  <c r="M1997" i="31"/>
  <c r="L1997" i="31"/>
  <c r="K1997" i="31"/>
  <c r="J1997" i="31"/>
  <c r="B1997" i="31"/>
  <c r="A1997" i="31"/>
  <c r="R1996" i="31"/>
  <c r="O1996" i="31"/>
  <c r="N1996" i="31"/>
  <c r="M1996" i="31"/>
  <c r="L1996" i="31"/>
  <c r="K1996" i="31"/>
  <c r="J1996" i="31"/>
  <c r="B1996" i="31"/>
  <c r="A1996" i="31"/>
  <c r="R1995" i="31"/>
  <c r="O1995" i="31"/>
  <c r="N1995" i="31"/>
  <c r="M1995" i="31"/>
  <c r="L1995" i="31"/>
  <c r="K1995" i="31"/>
  <c r="J1995" i="31"/>
  <c r="B1995" i="31"/>
  <c r="A1995" i="31"/>
  <c r="R1994" i="31"/>
  <c r="O1994" i="31"/>
  <c r="N1994" i="31"/>
  <c r="M1994" i="31"/>
  <c r="L1994" i="31"/>
  <c r="K1994" i="31"/>
  <c r="J1994" i="31"/>
  <c r="B1994" i="31"/>
  <c r="A1994" i="31"/>
  <c r="R1993" i="31"/>
  <c r="O1993" i="31"/>
  <c r="N1993" i="31"/>
  <c r="M1993" i="31"/>
  <c r="L1993" i="31"/>
  <c r="K1993" i="31"/>
  <c r="J1993" i="31"/>
  <c r="B1993" i="31"/>
  <c r="A1993" i="31"/>
  <c r="R1992" i="31"/>
  <c r="O1992" i="31"/>
  <c r="N1992" i="31"/>
  <c r="M1992" i="31"/>
  <c r="L1992" i="31"/>
  <c r="K1992" i="31"/>
  <c r="J1992" i="31"/>
  <c r="B1992" i="31"/>
  <c r="A1992" i="31"/>
  <c r="R1991" i="31"/>
  <c r="O1991" i="31"/>
  <c r="N1991" i="31"/>
  <c r="M1991" i="31"/>
  <c r="L1991" i="31"/>
  <c r="K1991" i="31"/>
  <c r="J1991" i="31"/>
  <c r="B1991" i="31"/>
  <c r="A1991" i="31"/>
  <c r="R1990" i="31"/>
  <c r="O1990" i="31"/>
  <c r="N1990" i="31"/>
  <c r="M1990" i="31"/>
  <c r="L1990" i="31"/>
  <c r="K1990" i="31"/>
  <c r="J1990" i="31"/>
  <c r="B1990" i="31"/>
  <c r="A1990" i="31"/>
  <c r="O1989" i="31"/>
  <c r="N1989" i="31"/>
  <c r="M1989" i="31"/>
  <c r="L1989" i="31"/>
  <c r="K1989" i="31"/>
  <c r="J1989" i="31"/>
  <c r="B1989" i="31"/>
  <c r="A1989" i="31"/>
  <c r="O1988" i="31"/>
  <c r="N1988" i="31"/>
  <c r="M1988" i="31"/>
  <c r="L1988" i="31"/>
  <c r="K1988" i="31"/>
  <c r="J1988" i="31"/>
  <c r="B1988" i="31"/>
  <c r="A1988" i="31"/>
  <c r="O1987" i="31"/>
  <c r="N1987" i="31"/>
  <c r="M1987" i="31"/>
  <c r="L1987" i="31"/>
  <c r="K1987" i="31"/>
  <c r="J1987" i="31"/>
  <c r="B1987" i="31"/>
  <c r="A1987" i="31"/>
  <c r="O1986" i="31"/>
  <c r="N1986" i="31"/>
  <c r="M1986" i="31"/>
  <c r="L1986" i="31"/>
  <c r="K1986" i="31"/>
  <c r="J1986" i="31"/>
  <c r="B1986" i="31"/>
  <c r="A1986" i="31"/>
  <c r="O1985" i="31"/>
  <c r="N1985" i="31"/>
  <c r="M1985" i="31"/>
  <c r="L1985" i="31"/>
  <c r="K1985" i="31"/>
  <c r="J1985" i="31"/>
  <c r="B1985" i="31"/>
  <c r="A1985" i="31"/>
  <c r="R1984" i="31"/>
  <c r="O1984" i="31"/>
  <c r="N1984" i="31"/>
  <c r="M1984" i="31"/>
  <c r="L1984" i="31"/>
  <c r="K1984" i="31"/>
  <c r="J1984" i="31"/>
  <c r="B1984" i="31"/>
  <c r="A1984" i="31"/>
  <c r="R1983" i="31"/>
  <c r="O1983" i="31"/>
  <c r="N1983" i="31"/>
  <c r="M1983" i="31"/>
  <c r="L1983" i="31"/>
  <c r="K1983" i="31"/>
  <c r="J1983" i="31"/>
  <c r="B1983" i="31"/>
  <c r="A1983" i="31"/>
  <c r="R1982" i="31"/>
  <c r="O1982" i="31"/>
  <c r="N1982" i="31"/>
  <c r="M1982" i="31"/>
  <c r="L1982" i="31"/>
  <c r="K1982" i="31"/>
  <c r="J1982" i="31"/>
  <c r="B1982" i="31"/>
  <c r="A1982" i="31"/>
  <c r="R1981" i="31"/>
  <c r="O1981" i="31"/>
  <c r="N1981" i="31"/>
  <c r="M1981" i="31"/>
  <c r="L1981" i="31"/>
  <c r="K1981" i="31"/>
  <c r="J1981" i="31"/>
  <c r="B1981" i="31"/>
  <c r="A1981" i="31"/>
  <c r="R1980" i="31"/>
  <c r="O1980" i="31"/>
  <c r="N1980" i="31"/>
  <c r="M1980" i="31"/>
  <c r="L1980" i="31"/>
  <c r="K1980" i="31"/>
  <c r="J1980" i="31"/>
  <c r="B1980" i="31"/>
  <c r="A1980" i="31"/>
  <c r="R1979" i="31"/>
  <c r="O1979" i="31"/>
  <c r="N1979" i="31"/>
  <c r="M1979" i="31"/>
  <c r="L1979" i="31"/>
  <c r="K1979" i="31"/>
  <c r="J1979" i="31"/>
  <c r="B1979" i="31"/>
  <c r="A1979" i="31"/>
  <c r="R1978" i="31"/>
  <c r="O1978" i="31"/>
  <c r="N1978" i="31"/>
  <c r="M1978" i="31"/>
  <c r="L1978" i="31"/>
  <c r="K1978" i="31"/>
  <c r="J1978" i="31"/>
  <c r="B1978" i="31"/>
  <c r="A1978" i="31"/>
  <c r="R1977" i="31"/>
  <c r="O1977" i="31"/>
  <c r="N1977" i="31"/>
  <c r="M1977" i="31"/>
  <c r="L1977" i="31"/>
  <c r="K1977" i="31"/>
  <c r="J1977" i="31"/>
  <c r="B1977" i="31"/>
  <c r="A1977" i="31"/>
  <c r="R1976" i="31"/>
  <c r="O1976" i="31"/>
  <c r="N1976" i="31"/>
  <c r="M1976" i="31"/>
  <c r="L1976" i="31"/>
  <c r="K1976" i="31"/>
  <c r="J1976" i="31"/>
  <c r="B1976" i="31"/>
  <c r="A1976" i="31"/>
  <c r="R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K1969" i="31"/>
  <c r="K1968" i="31"/>
  <c r="K1967" i="31"/>
  <c r="K1966" i="31"/>
  <c r="K1965" i="31"/>
  <c r="K1964" i="31"/>
  <c r="K1963" i="31"/>
  <c r="K1962" i="31"/>
  <c r="K1961" i="31"/>
  <c r="K1960" i="31"/>
  <c r="K1959" i="31"/>
  <c r="K1958" i="31"/>
  <c r="K1957" i="31"/>
  <c r="K1956" i="31"/>
  <c r="K1955" i="31"/>
  <c r="K1954" i="31"/>
  <c r="K1953" i="31"/>
  <c r="K1952" i="31"/>
  <c r="K1951" i="31"/>
  <c r="K1950" i="31"/>
  <c r="K1949" i="31"/>
  <c r="K1948" i="31"/>
  <c r="K1947" i="31"/>
  <c r="K1946" i="31"/>
  <c r="K1945" i="31"/>
  <c r="K1944" i="31"/>
  <c r="K1943" i="31"/>
  <c r="K1942" i="31"/>
  <c r="K1941" i="31"/>
  <c r="K1940" i="31"/>
  <c r="K1939" i="31"/>
  <c r="K1938" i="31"/>
  <c r="K1937" i="31"/>
  <c r="K1936" i="31"/>
  <c r="K1935" i="31"/>
  <c r="K1934" i="31"/>
  <c r="K1933" i="31"/>
  <c r="K1932" i="31"/>
  <c r="K1931" i="31"/>
  <c r="K1930" i="31"/>
  <c r="K1929" i="31"/>
  <c r="K1928" i="31"/>
  <c r="K1927" i="31"/>
  <c r="K1926" i="31"/>
  <c r="K1925" i="31"/>
  <c r="K1924" i="31"/>
  <c r="K1923" i="31"/>
  <c r="K1922" i="31"/>
  <c r="K1921" i="31"/>
  <c r="K1920" i="31"/>
  <c r="K1919" i="31"/>
  <c r="K1918" i="31"/>
  <c r="K1917" i="31"/>
  <c r="K1916" i="31"/>
  <c r="K1915" i="31"/>
  <c r="K1914" i="31"/>
  <c r="K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K1904" i="31"/>
  <c r="K1903" i="31"/>
  <c r="K1902" i="31"/>
  <c r="K1901" i="31"/>
  <c r="K1900" i="31"/>
  <c r="K1899" i="31"/>
  <c r="K1898" i="31"/>
  <c r="K1897" i="31"/>
  <c r="K1896" i="31"/>
  <c r="K1895" i="31"/>
  <c r="K1894" i="31"/>
  <c r="K1893" i="31"/>
  <c r="K1892" i="31"/>
  <c r="K1891" i="31"/>
  <c r="K1890" i="31"/>
  <c r="K1889" i="31"/>
  <c r="K1888" i="31"/>
  <c r="K1887" i="31"/>
  <c r="K1886" i="31"/>
  <c r="K1885" i="31"/>
  <c r="K1884" i="31"/>
  <c r="K1883" i="31"/>
  <c r="K1882" i="31"/>
  <c r="K1881" i="31"/>
  <c r="K1880" i="31"/>
  <c r="K1879" i="31"/>
  <c r="K1878" i="31"/>
  <c r="K1877" i="31"/>
  <c r="K1876" i="31"/>
  <c r="K1875" i="31"/>
  <c r="K1874" i="31"/>
  <c r="K1873" i="31"/>
  <c r="K1872" i="31"/>
  <c r="K1871" i="31"/>
  <c r="K1870" i="31"/>
  <c r="K1869" i="31"/>
  <c r="K1868" i="31"/>
  <c r="K1867" i="31"/>
  <c r="K1866" i="31"/>
  <c r="K1865" i="31"/>
  <c r="K1864" i="31"/>
  <c r="K1863" i="31"/>
  <c r="K1862" i="31"/>
  <c r="K1861" i="31"/>
  <c r="K1860" i="31"/>
  <c r="K1859" i="31"/>
  <c r="K1858" i="31"/>
  <c r="K1857" i="31"/>
  <c r="K1856" i="31"/>
  <c r="K1855" i="31"/>
  <c r="K1854" i="31"/>
  <c r="K1853" i="31"/>
  <c r="K1852" i="31"/>
  <c r="K1851" i="31"/>
  <c r="K1850" i="31"/>
  <c r="K1849" i="31"/>
  <c r="K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N1624" i="31"/>
  <c r="M1624" i="31"/>
  <c r="L1624" i="31"/>
  <c r="K1624" i="31"/>
  <c r="J1624" i="31"/>
  <c r="B1624" i="31"/>
  <c r="A1624" i="31"/>
  <c r="R1623" i="31"/>
  <c r="Q1623" i="31"/>
  <c r="P1623" i="31"/>
  <c r="N1623" i="31"/>
  <c r="M1623" i="31"/>
  <c r="L1623" i="31"/>
  <c r="K1623" i="31"/>
  <c r="J1623" i="31"/>
  <c r="B1623" i="31"/>
  <c r="A1623" i="31"/>
  <c r="R1622" i="31"/>
  <c r="Q1622" i="31"/>
  <c r="P1622" i="31"/>
  <c r="N1622" i="31"/>
  <c r="M1622" i="31"/>
  <c r="L1622" i="31"/>
  <c r="K1622" i="31"/>
  <c r="J1622" i="31"/>
  <c r="B1622" i="31"/>
  <c r="A1622" i="31"/>
  <c r="R1621" i="31"/>
  <c r="Q1621" i="31"/>
  <c r="P1621" i="31"/>
  <c r="N1621" i="31"/>
  <c r="M1621" i="31"/>
  <c r="L1621" i="31"/>
  <c r="K1621" i="31"/>
  <c r="J1621" i="31"/>
  <c r="B1621" i="31"/>
  <c r="A1621" i="31"/>
  <c r="R1620" i="31"/>
  <c r="Q1620" i="31"/>
  <c r="P1620" i="31"/>
  <c r="N1620" i="31"/>
  <c r="M1620" i="31"/>
  <c r="L1620" i="31"/>
  <c r="K1620" i="31"/>
  <c r="J1620" i="31"/>
  <c r="B1620" i="31"/>
  <c r="A1620" i="31"/>
  <c r="R1619" i="31"/>
  <c r="Q1619" i="31"/>
  <c r="P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N527" i="31"/>
  <c r="M527" i="31"/>
  <c r="L527" i="31"/>
  <c r="K527" i="31"/>
  <c r="J527" i="31"/>
  <c r="B527" i="31"/>
  <c r="A527" i="31"/>
  <c r="R526" i="31"/>
  <c r="Q526" i="31"/>
  <c r="P526" i="31"/>
  <c r="N526" i="31"/>
  <c r="M526" i="31"/>
  <c r="L526" i="31"/>
  <c r="K526" i="31"/>
  <c r="J526" i="31"/>
  <c r="B526" i="31"/>
  <c r="A526" i="31"/>
  <c r="R525" i="31"/>
  <c r="Q525" i="31"/>
  <c r="P525" i="31"/>
  <c r="N525" i="31"/>
  <c r="M525" i="31"/>
  <c r="L525" i="31"/>
  <c r="K525" i="31"/>
  <c r="J525" i="31"/>
  <c r="B525" i="31"/>
  <c r="A525" i="31"/>
  <c r="R524" i="31"/>
  <c r="Q524" i="31"/>
  <c r="P524" i="31"/>
  <c r="N524" i="31"/>
  <c r="M524" i="31"/>
  <c r="L524" i="31"/>
  <c r="K524" i="31"/>
  <c r="J524" i="31"/>
  <c r="B524" i="31"/>
  <c r="A524" i="31"/>
  <c r="R523" i="31"/>
  <c r="Q523" i="31"/>
  <c r="P523" i="31"/>
  <c r="N523" i="31"/>
  <c r="M523" i="31"/>
  <c r="L523" i="31"/>
  <c r="K523" i="31"/>
  <c r="J523" i="31"/>
  <c r="B523" i="31"/>
  <c r="A523" i="31"/>
  <c r="R522" i="31"/>
  <c r="Q522" i="31"/>
  <c r="P522" i="31"/>
  <c r="N522" i="31"/>
  <c r="M522" i="31"/>
  <c r="L522" i="31"/>
  <c r="K522" i="31"/>
  <c r="J522" i="31"/>
  <c r="B522" i="31"/>
  <c r="A522" i="31"/>
  <c r="R521" i="31"/>
  <c r="Q521" i="31"/>
  <c r="P521" i="31"/>
  <c r="N521" i="31"/>
  <c r="M521" i="31"/>
  <c r="L521" i="31"/>
  <c r="K521" i="31"/>
  <c r="J521" i="31"/>
  <c r="B521" i="31"/>
  <c r="A521" i="31"/>
  <c r="R520" i="31"/>
  <c r="Q520" i="31"/>
  <c r="P520" i="31"/>
  <c r="N520" i="31"/>
  <c r="M520" i="31"/>
  <c r="L520" i="31"/>
  <c r="K520" i="31"/>
  <c r="J520" i="31"/>
  <c r="B520" i="31"/>
  <c r="A520" i="31"/>
  <c r="R519" i="31"/>
  <c r="Q519" i="31"/>
  <c r="P519" i="31"/>
  <c r="N519" i="31"/>
  <c r="M519" i="31"/>
  <c r="L519" i="31"/>
  <c r="K519" i="31"/>
  <c r="J519" i="31"/>
  <c r="B519" i="31"/>
  <c r="A519" i="31"/>
  <c r="R518" i="31"/>
  <c r="Q518" i="31"/>
  <c r="P518" i="31"/>
  <c r="N518" i="31"/>
  <c r="M518" i="31"/>
  <c r="L518" i="31"/>
  <c r="K518" i="31"/>
  <c r="J518" i="31"/>
  <c r="B518" i="31"/>
  <c r="A518" i="31"/>
  <c r="R517" i="31"/>
  <c r="Q517" i="31"/>
  <c r="P517" i="31"/>
  <c r="N517" i="31"/>
  <c r="M517" i="31"/>
  <c r="L517" i="31"/>
  <c r="K517" i="31"/>
  <c r="J517" i="31"/>
  <c r="B517" i="31"/>
  <c r="A517" i="31"/>
  <c r="R516" i="31"/>
  <c r="Q516" i="31"/>
  <c r="P516" i="31"/>
  <c r="N516" i="31"/>
  <c r="M516" i="31"/>
  <c r="L516" i="31"/>
  <c r="K516" i="31"/>
  <c r="J516" i="31"/>
  <c r="B516" i="31"/>
  <c r="A516" i="31"/>
  <c r="R515" i="31"/>
  <c r="Q515" i="31"/>
  <c r="P515" i="31"/>
  <c r="N515" i="31"/>
  <c r="M515" i="31"/>
  <c r="L515" i="31"/>
  <c r="K515" i="31"/>
  <c r="J515" i="31"/>
  <c r="B515" i="31"/>
  <c r="A515" i="31"/>
  <c r="R514" i="31"/>
  <c r="Q514" i="31"/>
  <c r="P514" i="31"/>
  <c r="N514" i="31"/>
  <c r="M514" i="31"/>
  <c r="L514" i="31"/>
  <c r="K514" i="31"/>
  <c r="J514" i="31"/>
  <c r="B514" i="31"/>
  <c r="A514" i="31"/>
  <c r="R513" i="31"/>
  <c r="Q513" i="31"/>
  <c r="P513" i="31"/>
  <c r="N513" i="31"/>
  <c r="M513" i="31"/>
  <c r="L513" i="31"/>
  <c r="K513" i="31"/>
  <c r="J513" i="31"/>
  <c r="B513" i="31"/>
  <c r="A513" i="31"/>
  <c r="R512" i="31"/>
  <c r="Q512" i="31"/>
  <c r="P512" i="31"/>
  <c r="N512" i="31"/>
  <c r="M512" i="31"/>
  <c r="L512" i="31"/>
  <c r="K512" i="31"/>
  <c r="J512" i="31"/>
  <c r="B512" i="31"/>
  <c r="A512" i="31"/>
  <c r="R511" i="31"/>
  <c r="Q511" i="31"/>
  <c r="P511" i="31"/>
  <c r="N511" i="31"/>
  <c r="M511" i="31"/>
  <c r="L511" i="31"/>
  <c r="K511" i="31"/>
  <c r="J511" i="31"/>
  <c r="B511" i="31"/>
  <c r="A511" i="31"/>
  <c r="R510" i="31"/>
  <c r="Q510" i="31"/>
  <c r="P510" i="31"/>
  <c r="N510" i="31"/>
  <c r="M510" i="31"/>
  <c r="L510" i="31"/>
  <c r="K510" i="31"/>
  <c r="J510" i="31"/>
  <c r="B510" i="31"/>
  <c r="A510" i="31"/>
  <c r="R509" i="31"/>
  <c r="Q509" i="31"/>
  <c r="P509" i="31"/>
  <c r="N509" i="31"/>
  <c r="M509" i="31"/>
  <c r="L509" i="31"/>
  <c r="K509" i="31"/>
  <c r="J509" i="31"/>
  <c r="B509" i="31"/>
  <c r="A509" i="31"/>
  <c r="R508" i="31"/>
  <c r="Q508" i="31"/>
  <c r="P508" i="31"/>
  <c r="N508" i="31"/>
  <c r="M508" i="31"/>
  <c r="L508" i="31"/>
  <c r="K508" i="31"/>
  <c r="J508" i="31"/>
  <c r="B508" i="31"/>
  <c r="A508" i="31"/>
  <c r="R507" i="31"/>
  <c r="Q507" i="31"/>
  <c r="P507" i="31"/>
  <c r="N507" i="31"/>
  <c r="M507" i="31"/>
  <c r="L507" i="31"/>
  <c r="K507" i="31"/>
  <c r="J507" i="31"/>
  <c r="B507" i="31"/>
  <c r="A507" i="31"/>
  <c r="R506" i="31"/>
  <c r="Q506" i="31"/>
  <c r="P506" i="31"/>
  <c r="N506" i="31"/>
  <c r="M506" i="31"/>
  <c r="L506" i="31"/>
  <c r="K506" i="31"/>
  <c r="J506" i="31"/>
  <c r="B506" i="31"/>
  <c r="A506" i="31"/>
  <c r="R505" i="31"/>
  <c r="Q505" i="31"/>
  <c r="P505" i="31"/>
  <c r="N505" i="31"/>
  <c r="M505" i="31"/>
  <c r="L505" i="31"/>
  <c r="K505" i="31"/>
  <c r="J505" i="31"/>
  <c r="B505" i="31"/>
  <c r="A505" i="31"/>
  <c r="R504" i="31"/>
  <c r="Q504" i="31"/>
  <c r="P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L173" i="31"/>
  <c r="K173" i="31"/>
  <c r="J173" i="31"/>
  <c r="B173" i="31"/>
  <c r="A173" i="31"/>
  <c r="R172" i="31"/>
  <c r="Q172" i="31"/>
  <c r="P172" i="31"/>
  <c r="O172" i="31"/>
  <c r="N172" i="31"/>
  <c r="L172" i="31"/>
  <c r="K172" i="31"/>
  <c r="J172" i="31"/>
  <c r="B172" i="31"/>
  <c r="A172" i="31"/>
  <c r="R171" i="31"/>
  <c r="Q171" i="31"/>
  <c r="P171" i="31"/>
  <c r="O171" i="31"/>
  <c r="N171" i="31"/>
  <c r="L171" i="31"/>
  <c r="K171" i="31"/>
  <c r="J171" i="31"/>
  <c r="B171" i="31"/>
  <c r="A171" i="31"/>
  <c r="R170" i="31"/>
  <c r="Q170" i="31"/>
  <c r="P170" i="31"/>
  <c r="O170" i="31"/>
  <c r="N170" i="31"/>
  <c r="L170" i="31"/>
  <c r="K170" i="31"/>
  <c r="J170" i="31"/>
  <c r="B170" i="31"/>
  <c r="A170" i="31"/>
  <c r="R169" i="31"/>
  <c r="Q169" i="31"/>
  <c r="P169" i="31"/>
  <c r="O169" i="31"/>
  <c r="N169" i="31"/>
  <c r="L169" i="31"/>
  <c r="K169" i="31"/>
  <c r="J169" i="31"/>
  <c r="B169" i="31"/>
  <c r="A169" i="31"/>
  <c r="R168" i="31"/>
  <c r="Q168" i="31"/>
  <c r="P168" i="31"/>
  <c r="O168" i="31"/>
  <c r="N168" i="31"/>
  <c r="L168" i="31"/>
  <c r="K168" i="31"/>
  <c r="J168" i="31"/>
  <c r="B168" i="31"/>
  <c r="A168" i="31"/>
  <c r="R167" i="31"/>
  <c r="Q167" i="31"/>
  <c r="P167" i="31"/>
  <c r="O167" i="31"/>
  <c r="N167" i="31"/>
  <c r="L167" i="31"/>
  <c r="K167" i="31"/>
  <c r="J167" i="31"/>
  <c r="B167" i="31"/>
  <c r="A167" i="31"/>
  <c r="R166" i="31"/>
  <c r="Q166" i="31"/>
  <c r="P166" i="31"/>
  <c r="O166" i="31"/>
  <c r="N166" i="31"/>
  <c r="L166" i="31"/>
  <c r="K166" i="31"/>
  <c r="J166" i="31"/>
  <c r="B166" i="31"/>
  <c r="A166" i="31"/>
  <c r="R165" i="31"/>
  <c r="Q165" i="31"/>
  <c r="P165" i="31"/>
  <c r="O165" i="31"/>
  <c r="N165" i="31"/>
  <c r="L165" i="31"/>
  <c r="K165" i="31"/>
  <c r="J165" i="31"/>
  <c r="B165" i="31"/>
  <c r="A165" i="31"/>
  <c r="R164" i="31"/>
  <c r="Q164" i="31"/>
  <c r="P164" i="31"/>
  <c r="O164" i="31"/>
  <c r="N164" i="31"/>
  <c r="L164" i="31"/>
  <c r="K164" i="31"/>
  <c r="J164" i="31"/>
  <c r="B164" i="31"/>
  <c r="A164" i="31"/>
  <c r="R163" i="31"/>
  <c r="Q163" i="31"/>
  <c r="P163" i="31"/>
  <c r="O163" i="31"/>
  <c r="N163" i="31"/>
  <c r="L163" i="31"/>
  <c r="K163" i="31"/>
  <c r="J163" i="31"/>
  <c r="B163" i="31"/>
  <c r="A163" i="31"/>
  <c r="R162" i="31"/>
  <c r="Q162" i="31"/>
  <c r="P162" i="31"/>
  <c r="O162" i="31"/>
  <c r="N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L159" i="31"/>
  <c r="K159" i="31"/>
  <c r="J159" i="31"/>
  <c r="B159" i="31"/>
  <c r="A159" i="31"/>
  <c r="R158" i="31"/>
  <c r="Q158" i="31"/>
  <c r="P158" i="31"/>
  <c r="O158" i="31"/>
  <c r="N158" i="31"/>
  <c r="L158" i="31"/>
  <c r="K158" i="31"/>
  <c r="J158" i="31"/>
  <c r="B158" i="31"/>
  <c r="A158" i="31"/>
  <c r="R157" i="31"/>
  <c r="Q157" i="31"/>
  <c r="P157" i="31"/>
  <c r="O157" i="31"/>
  <c r="N157" i="31"/>
  <c r="L157" i="31"/>
  <c r="K157" i="31"/>
  <c r="J157" i="31"/>
  <c r="B157" i="31"/>
  <c r="A157" i="31"/>
  <c r="R156" i="31"/>
  <c r="Q156" i="31"/>
  <c r="P156" i="31"/>
  <c r="O156" i="31"/>
  <c r="N156" i="31"/>
  <c r="L156" i="31"/>
  <c r="K156" i="31"/>
  <c r="J156" i="31"/>
  <c r="B156" i="31"/>
  <c r="A156" i="31"/>
  <c r="R155" i="31"/>
  <c r="Q155" i="31"/>
  <c r="P155" i="31"/>
  <c r="O155" i="31"/>
  <c r="N155" i="31"/>
  <c r="L155" i="31"/>
  <c r="K155" i="31"/>
  <c r="J155" i="31"/>
  <c r="B155" i="31"/>
  <c r="A155" i="31"/>
  <c r="R154" i="31"/>
  <c r="Q154" i="31"/>
  <c r="P154" i="31"/>
  <c r="O154" i="31"/>
  <c r="N154" i="31"/>
  <c r="L154" i="31"/>
  <c r="K154" i="31"/>
  <c r="J154" i="31"/>
  <c r="B154" i="31"/>
  <c r="A154" i="31"/>
  <c r="R153" i="31"/>
  <c r="Q153" i="31"/>
  <c r="P153" i="31"/>
  <c r="O153" i="31"/>
  <c r="N153" i="31"/>
  <c r="L153" i="31"/>
  <c r="K153" i="31"/>
  <c r="J153" i="31"/>
  <c r="B153" i="31"/>
  <c r="A153" i="31"/>
  <c r="R152" i="31"/>
  <c r="Q152" i="31"/>
  <c r="P152" i="31"/>
  <c r="O152" i="31"/>
  <c r="N152" i="31"/>
  <c r="L152" i="31"/>
  <c r="K152" i="31"/>
  <c r="J152" i="31"/>
  <c r="B152" i="31"/>
  <c r="A152" i="31"/>
  <c r="R151" i="31"/>
  <c r="Q151" i="31"/>
  <c r="P151" i="31"/>
  <c r="O151" i="31"/>
  <c r="N151" i="31"/>
  <c r="L151" i="31"/>
  <c r="K151" i="31"/>
  <c r="J151" i="31"/>
  <c r="B151" i="31"/>
  <c r="A151" i="31"/>
  <c r="R150" i="31"/>
  <c r="Q150" i="31"/>
  <c r="P150" i="31"/>
  <c r="O150" i="31"/>
  <c r="N150" i="31"/>
  <c r="L150" i="31"/>
  <c r="K150" i="31"/>
  <c r="J150" i="31"/>
  <c r="B150" i="31"/>
  <c r="A150" i="31"/>
  <c r="R149" i="31"/>
  <c r="Q149" i="31"/>
  <c r="P149" i="31"/>
  <c r="O149" i="31"/>
  <c r="N149" i="31"/>
  <c r="L149" i="31"/>
  <c r="K149" i="31"/>
  <c r="J149" i="31"/>
  <c r="B149" i="31"/>
  <c r="A149" i="31"/>
  <c r="R148" i="31"/>
  <c r="Q148" i="31"/>
  <c r="P148" i="31"/>
  <c r="O148" i="31"/>
  <c r="N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Q1986" i="31" l="1"/>
  <c r="Q1985" i="31"/>
  <c r="Q1989" i="31"/>
  <c r="Q1987" i="31"/>
  <c r="Q1988" i="31"/>
  <c r="P1986" i="3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48" i="27"/>
  <c r="O48" i="27" s="1"/>
  <c r="P48" i="27" s="1"/>
  <c r="G8" i="27"/>
  <c r="G29" i="27"/>
  <c r="G49" i="27"/>
  <c r="G10" i="27"/>
  <c r="G32" i="27"/>
  <c r="F4" i="23"/>
  <c r="V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AD4" i="23" l="1"/>
  <c r="N4" i="23"/>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Z1" i="23"/>
  <c r="AA1" i="23"/>
  <c r="S1" i="23"/>
  <c r="D1" i="23"/>
  <c r="AF1" i="23"/>
  <c r="X1" i="23"/>
  <c r="L1" i="23" l="1"/>
  <c r="H1" i="23"/>
  <c r="Y1" i="23"/>
  <c r="C1" i="23"/>
  <c r="P1" i="23"/>
  <c r="U1" i="23"/>
  <c r="I1" i="23"/>
  <c r="T1" i="23"/>
  <c r="AB1" i="23"/>
  <c r="E1" i="23"/>
  <c r="AG1" i="23"/>
  <c r="AC1" i="23"/>
  <c r="Q1" i="23"/>
  <c r="R1" i="23"/>
  <c r="G28" i="27" s="1"/>
  <c r="J28" i="27" s="1"/>
  <c r="K28" i="27" s="1"/>
  <c r="L7" i="29"/>
  <c r="W1" i="23"/>
  <c r="G1" i="23"/>
  <c r="N1" i="23"/>
  <c r="M1" i="23"/>
  <c r="O1" i="23"/>
  <c r="G21" i="27"/>
  <c r="G6" i="27"/>
  <c r="L9" i="29"/>
  <c r="J28" i="19" s="1"/>
  <c r="CJ3" i="28"/>
  <c r="C3" i="28"/>
  <c r="BO3" i="28"/>
  <c r="L3" i="28"/>
  <c r="BX3" i="28"/>
  <c r="AS3" i="28"/>
  <c r="BB3" i="28"/>
  <c r="E3" i="28"/>
  <c r="AM3" i="28"/>
  <c r="K3" i="29" s="1"/>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J21" i="27"/>
  <c r="K16" i="29" l="1" a="1"/>
  <c r="K16" i="29" s="1"/>
  <c r="L16" i="29" s="1"/>
  <c r="J14" i="19" s="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Q2012" i="31" l="1"/>
  <c r="Q2014" i="31"/>
  <c r="Q2010" i="31"/>
  <c r="Q2011" i="31"/>
  <c r="Q2013" i="31"/>
  <c r="P2011" i="3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R1913" i="31" s="1"/>
  <c r="K107" i="19"/>
  <c r="Q1913" i="31" s="1"/>
  <c r="J107" i="19"/>
  <c r="P1913" i="31" s="1"/>
  <c r="I107" i="19"/>
  <c r="O1913" i="31" s="1"/>
  <c r="H107" i="19"/>
  <c r="N1913" i="31" s="1"/>
  <c r="G107" i="19"/>
  <c r="M1913" i="31" s="1"/>
  <c r="D107" i="19"/>
  <c r="J1913" i="31" s="1"/>
  <c r="B107" i="19"/>
  <c r="B1913" i="31" s="1"/>
  <c r="B108" i="19"/>
  <c r="B109" i="19"/>
  <c r="B110" i="19"/>
  <c r="A108" i="19"/>
  <c r="A109" i="19"/>
  <c r="A110" i="19"/>
  <c r="A107" i="19"/>
  <c r="A1913" i="31" s="1"/>
  <c r="L103" i="19"/>
  <c r="K103" i="19"/>
  <c r="J103" i="19"/>
  <c r="I103" i="19"/>
  <c r="H103" i="19"/>
  <c r="G103" i="19"/>
  <c r="D103" i="19"/>
  <c r="L102" i="19"/>
  <c r="K102" i="19"/>
  <c r="J102" i="19"/>
  <c r="I102" i="19"/>
  <c r="H102" i="19"/>
  <c r="G102" i="19"/>
  <c r="D102" i="19"/>
  <c r="L101" i="19"/>
  <c r="K101" i="19"/>
  <c r="J101" i="19"/>
  <c r="I101" i="19"/>
  <c r="H101" i="19"/>
  <c r="G101" i="19"/>
  <c r="D101" i="19"/>
  <c r="L100" i="19"/>
  <c r="R1848" i="31" s="1"/>
  <c r="K100" i="19"/>
  <c r="Q1848" i="31" s="1"/>
  <c r="J100" i="19"/>
  <c r="P1848" i="31" s="1"/>
  <c r="I100" i="19"/>
  <c r="O1848" i="31" s="1"/>
  <c r="H100" i="19"/>
  <c r="N1848" i="31" s="1"/>
  <c r="G100" i="19"/>
  <c r="M1848" i="31" s="1"/>
  <c r="D100" i="19"/>
  <c r="J1848" i="31" s="1"/>
  <c r="B103" i="19"/>
  <c r="A103" i="19"/>
  <c r="B102" i="19"/>
  <c r="A102" i="19"/>
  <c r="B101" i="19"/>
  <c r="A101" i="19"/>
  <c r="B100" i="19"/>
  <c r="B1848" i="31" s="1"/>
  <c r="A100" i="19"/>
  <c r="A1848" i="31" s="1"/>
  <c r="G21" i="19"/>
  <c r="M234" i="31" s="1"/>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B1869" i="31" l="1"/>
  <c r="B1865" i="31"/>
  <c r="B1861" i="31"/>
  <c r="B1857" i="31"/>
  <c r="B1853" i="31"/>
  <c r="B1849" i="31"/>
  <c r="B1872" i="31"/>
  <c r="B1868" i="31"/>
  <c r="B1864" i="31"/>
  <c r="B1860" i="31"/>
  <c r="B1856" i="31"/>
  <c r="B1852" i="31"/>
  <c r="B1871" i="31"/>
  <c r="B1867" i="31"/>
  <c r="B1863" i="31"/>
  <c r="B1859" i="31"/>
  <c r="B1855" i="31"/>
  <c r="B1851" i="31"/>
  <c r="B1858" i="31"/>
  <c r="B1870" i="31"/>
  <c r="B1850" i="31"/>
  <c r="B1862" i="31"/>
  <c r="B1854" i="31"/>
  <c r="B1866" i="31"/>
  <c r="Q1869" i="31"/>
  <c r="Q1865" i="31"/>
  <c r="Q1861" i="31"/>
  <c r="Q1857" i="31"/>
  <c r="Q1853" i="31"/>
  <c r="Q1849" i="31"/>
  <c r="Q1872" i="31"/>
  <c r="Q1868" i="31"/>
  <c r="Q1864" i="31"/>
  <c r="Q1860" i="31"/>
  <c r="Q1856" i="31"/>
  <c r="Q1852" i="31"/>
  <c r="Q1871" i="31"/>
  <c r="Q1867" i="31"/>
  <c r="Q1863" i="31"/>
  <c r="Q1859" i="31"/>
  <c r="Q1855" i="31"/>
  <c r="Q1851" i="31"/>
  <c r="Q1850" i="31"/>
  <c r="Q1862" i="31"/>
  <c r="Q1854" i="31"/>
  <c r="Q1866" i="31"/>
  <c r="Q1858" i="31"/>
  <c r="Q1870" i="31"/>
  <c r="R1895" i="31"/>
  <c r="R1891" i="31"/>
  <c r="R1887" i="31"/>
  <c r="R1883" i="31"/>
  <c r="R1894" i="31"/>
  <c r="R1890" i="31"/>
  <c r="R1886" i="31"/>
  <c r="R1882" i="31"/>
  <c r="R1897" i="31"/>
  <c r="R1893" i="31"/>
  <c r="R1889" i="31"/>
  <c r="R1885" i="31"/>
  <c r="R1896" i="31"/>
  <c r="R1892" i="31"/>
  <c r="R1888" i="31"/>
  <c r="R1884" i="31"/>
  <c r="R1880" i="31"/>
  <c r="R1877" i="31"/>
  <c r="R1873" i="31"/>
  <c r="R1876" i="31"/>
  <c r="R1881" i="31"/>
  <c r="R1875" i="31"/>
  <c r="R1879" i="31"/>
  <c r="R1874" i="31"/>
  <c r="R1878" i="31"/>
  <c r="M1934" i="31"/>
  <c r="M1930" i="31"/>
  <c r="M1926" i="31"/>
  <c r="M1923" i="31"/>
  <c r="M1919" i="31"/>
  <c r="M1915" i="31"/>
  <c r="M1936" i="31"/>
  <c r="M1931" i="31"/>
  <c r="M1929" i="31"/>
  <c r="M1924" i="31"/>
  <c r="M1920" i="31"/>
  <c r="M1916" i="31"/>
  <c r="M1937" i="31"/>
  <c r="M1932" i="31"/>
  <c r="M1927" i="31"/>
  <c r="M1921" i="31"/>
  <c r="M1917" i="31"/>
  <c r="M1925" i="31"/>
  <c r="M1922" i="31"/>
  <c r="M1918" i="31"/>
  <c r="M1933" i="31"/>
  <c r="M1914" i="31"/>
  <c r="M1928" i="31"/>
  <c r="M1935" i="31"/>
  <c r="N1961" i="31"/>
  <c r="N1957" i="31"/>
  <c r="N1953" i="31"/>
  <c r="N1949" i="31"/>
  <c r="N1945" i="31"/>
  <c r="N1941" i="31"/>
  <c r="N1960" i="31"/>
  <c r="N1956" i="31"/>
  <c r="N1952" i="31"/>
  <c r="N1948" i="31"/>
  <c r="N1944" i="31"/>
  <c r="N1940" i="31"/>
  <c r="N1959" i="31"/>
  <c r="N1955" i="31"/>
  <c r="N1951" i="31"/>
  <c r="N1947" i="31"/>
  <c r="N1943" i="31"/>
  <c r="N1939" i="31"/>
  <c r="N1962" i="31"/>
  <c r="N1958" i="31"/>
  <c r="N1954" i="31"/>
  <c r="N1950" i="31"/>
  <c r="N1946" i="31"/>
  <c r="N1942" i="31"/>
  <c r="N1938" i="31"/>
  <c r="O1969" i="31"/>
  <c r="O1965" i="31"/>
  <c r="O1967" i="31"/>
  <c r="O1963" i="31"/>
  <c r="O1968" i="31"/>
  <c r="O1966" i="31"/>
  <c r="O1964" i="31"/>
  <c r="Q2004" i="31"/>
  <c r="Q2000" i="31"/>
  <c r="Q2002" i="31"/>
  <c r="Q2001" i="31"/>
  <c r="Q2003" i="31"/>
  <c r="M154" i="31"/>
  <c r="M149" i="31"/>
  <c r="M159" i="31"/>
  <c r="M151" i="31"/>
  <c r="M156" i="31"/>
  <c r="M148" i="31"/>
  <c r="M158" i="31"/>
  <c r="M153" i="31"/>
  <c r="M150" i="31"/>
  <c r="M157" i="31"/>
  <c r="M155" i="31"/>
  <c r="M152" i="31"/>
  <c r="B1895" i="31"/>
  <c r="B1891" i="31"/>
  <c r="B1887" i="31"/>
  <c r="B1883" i="31"/>
  <c r="B1894" i="31"/>
  <c r="B1890" i="31"/>
  <c r="B1886" i="31"/>
  <c r="B1882" i="31"/>
  <c r="B1897" i="31"/>
  <c r="B1893" i="31"/>
  <c r="B1889" i="31"/>
  <c r="B1885" i="31"/>
  <c r="B1896" i="31"/>
  <c r="B1892" i="31"/>
  <c r="B1888" i="31"/>
  <c r="B1884" i="31"/>
  <c r="B1877" i="31"/>
  <c r="B1873" i="31"/>
  <c r="B1876" i="31"/>
  <c r="B1881" i="31"/>
  <c r="B1880" i="31"/>
  <c r="B1879" i="31"/>
  <c r="B1875" i="31"/>
  <c r="B1874" i="31"/>
  <c r="B1878" i="31"/>
  <c r="R1869" i="31"/>
  <c r="R1865" i="31"/>
  <c r="R1861" i="31"/>
  <c r="R1857" i="31"/>
  <c r="R1853" i="31"/>
  <c r="R1849" i="31"/>
  <c r="R1872" i="31"/>
  <c r="R1868" i="31"/>
  <c r="R1864" i="31"/>
  <c r="R1860" i="31"/>
  <c r="R1856" i="31"/>
  <c r="R1852" i="31"/>
  <c r="R1871" i="31"/>
  <c r="R1867" i="31"/>
  <c r="R1863" i="31"/>
  <c r="R1859" i="31"/>
  <c r="R1855" i="31"/>
  <c r="R1851" i="31"/>
  <c r="R1862" i="31"/>
  <c r="R1854" i="31"/>
  <c r="R1866" i="31"/>
  <c r="R1858" i="31"/>
  <c r="R1870" i="31"/>
  <c r="R1850" i="31"/>
  <c r="J1902" i="31"/>
  <c r="J1898" i="31"/>
  <c r="J1903" i="31"/>
  <c r="J1899" i="31"/>
  <c r="J1904" i="31"/>
  <c r="J1900" i="31"/>
  <c r="J1901" i="31"/>
  <c r="A1968" i="31"/>
  <c r="A1964" i="31"/>
  <c r="A1966" i="31"/>
  <c r="A1963" i="31"/>
  <c r="A1965" i="31"/>
  <c r="A1969" i="31"/>
  <c r="A1967" i="31"/>
  <c r="N1937" i="31"/>
  <c r="N1933" i="31"/>
  <c r="N1929" i="31"/>
  <c r="N1925" i="31"/>
  <c r="N1921" i="31"/>
  <c r="N1917" i="31"/>
  <c r="N1936" i="31"/>
  <c r="N1932" i="31"/>
  <c r="N1928" i="31"/>
  <c r="N1924" i="31"/>
  <c r="N1920" i="31"/>
  <c r="N1916" i="31"/>
  <c r="N1935" i="31"/>
  <c r="N1931" i="31"/>
  <c r="N1927" i="31"/>
  <c r="N1923" i="31"/>
  <c r="N1919" i="31"/>
  <c r="N1915" i="31"/>
  <c r="N1934" i="31"/>
  <c r="N1930" i="31"/>
  <c r="N1926" i="31"/>
  <c r="N1922" i="31"/>
  <c r="N1918" i="31"/>
  <c r="N1914" i="31"/>
  <c r="O1961" i="31"/>
  <c r="O1957" i="31"/>
  <c r="O1953" i="31"/>
  <c r="O1949" i="31"/>
  <c r="O1945" i="31"/>
  <c r="O1941" i="31"/>
  <c r="O1958" i="31"/>
  <c r="O1956" i="31"/>
  <c r="O1951" i="31"/>
  <c r="O1946" i="31"/>
  <c r="O1944" i="31"/>
  <c r="O1939" i="31"/>
  <c r="O1959" i="31"/>
  <c r="O1954" i="31"/>
  <c r="O1952" i="31"/>
  <c r="O1947" i="31"/>
  <c r="O1942" i="31"/>
  <c r="O1962" i="31"/>
  <c r="O1940" i="31"/>
  <c r="O1938" i="31"/>
  <c r="O1950" i="31"/>
  <c r="O1960" i="31"/>
  <c r="O1948" i="31"/>
  <c r="O1943" i="31"/>
  <c r="O1955" i="31"/>
  <c r="P1968" i="31"/>
  <c r="P1964" i="31"/>
  <c r="P1967" i="31"/>
  <c r="P1963" i="31"/>
  <c r="P1966" i="31"/>
  <c r="P1969" i="31"/>
  <c r="P1965" i="31"/>
  <c r="Q2008" i="31"/>
  <c r="Q2006" i="31"/>
  <c r="Q2007" i="31"/>
  <c r="Q2005" i="31"/>
  <c r="Q2009" i="31"/>
  <c r="M170" i="31"/>
  <c r="M162" i="31"/>
  <c r="M166" i="31"/>
  <c r="M165" i="31"/>
  <c r="M167" i="31"/>
  <c r="M172" i="31"/>
  <c r="M164" i="31"/>
  <c r="M169" i="31"/>
  <c r="M171" i="31"/>
  <c r="M163" i="31"/>
  <c r="M173" i="31"/>
  <c r="M168" i="31"/>
  <c r="A1902" i="31"/>
  <c r="A1898" i="31"/>
  <c r="A1903" i="31"/>
  <c r="A1899" i="31"/>
  <c r="A1904" i="31"/>
  <c r="A1900" i="31"/>
  <c r="A1901" i="31"/>
  <c r="J1894" i="31"/>
  <c r="J1890" i="31"/>
  <c r="J1886" i="31"/>
  <c r="J1876" i="31"/>
  <c r="J1895" i="31"/>
  <c r="J1891" i="31"/>
  <c r="J1887" i="31"/>
  <c r="J1882" i="31"/>
  <c r="J1881" i="31"/>
  <c r="J1880" i="31"/>
  <c r="J1883" i="31"/>
  <c r="J1879" i="31"/>
  <c r="J1875" i="31"/>
  <c r="J1896" i="31"/>
  <c r="J1892" i="31"/>
  <c r="J1888" i="31"/>
  <c r="J1884" i="31"/>
  <c r="J1878" i="31"/>
  <c r="J1874" i="31"/>
  <c r="J1893" i="31"/>
  <c r="J1889" i="31"/>
  <c r="J1885" i="31"/>
  <c r="J1877" i="31"/>
  <c r="J1897" i="31"/>
  <c r="J1873" i="31"/>
  <c r="M1903" i="31"/>
  <c r="M1899" i="31"/>
  <c r="M1904" i="31"/>
  <c r="M1900" i="31"/>
  <c r="M1901" i="31"/>
  <c r="M1902" i="31"/>
  <c r="M1898" i="31"/>
  <c r="A1960" i="31"/>
  <c r="A1956" i="31"/>
  <c r="A1952" i="31"/>
  <c r="A1948" i="31"/>
  <c r="A1944" i="31"/>
  <c r="A1940" i="31"/>
  <c r="A1962" i="31"/>
  <c r="A1957" i="31"/>
  <c r="A1955" i="31"/>
  <c r="A1950" i="31"/>
  <c r="A1945" i="31"/>
  <c r="A1943" i="31"/>
  <c r="A1938" i="31"/>
  <c r="A1958" i="31"/>
  <c r="A1953" i="31"/>
  <c r="A1951" i="31"/>
  <c r="A1946" i="31"/>
  <c r="A1941" i="31"/>
  <c r="A1961" i="31"/>
  <c r="A1939" i="31"/>
  <c r="A1947" i="31"/>
  <c r="A1959" i="31"/>
  <c r="A1942" i="31"/>
  <c r="A1954" i="31"/>
  <c r="A1949" i="31"/>
  <c r="O1937" i="31"/>
  <c r="O1933" i="31"/>
  <c r="O1929" i="31"/>
  <c r="O1925" i="31"/>
  <c r="O1936" i="31"/>
  <c r="O1931" i="31"/>
  <c r="O1926" i="31"/>
  <c r="O1924" i="31"/>
  <c r="O1920" i="31"/>
  <c r="O1916" i="31"/>
  <c r="O1934" i="31"/>
  <c r="O1932" i="31"/>
  <c r="O1927" i="31"/>
  <c r="O1921" i="31"/>
  <c r="O1917" i="31"/>
  <c r="O1935" i="31"/>
  <c r="O1930" i="31"/>
  <c r="O1922" i="31"/>
  <c r="O1918" i="31"/>
  <c r="O1914" i="31"/>
  <c r="O1915" i="31"/>
  <c r="O1928" i="31"/>
  <c r="O1923" i="31"/>
  <c r="O1919" i="31"/>
  <c r="P1960" i="31"/>
  <c r="P1956" i="31"/>
  <c r="P1952" i="31"/>
  <c r="P1948" i="31"/>
  <c r="P1944" i="31"/>
  <c r="P1940" i="31"/>
  <c r="P1959" i="31"/>
  <c r="P1955" i="31"/>
  <c r="P1951" i="31"/>
  <c r="P1947" i="31"/>
  <c r="P1943" i="31"/>
  <c r="P1939" i="31"/>
  <c r="P1962" i="31"/>
  <c r="P1958" i="31"/>
  <c r="P1954" i="31"/>
  <c r="P1950" i="31"/>
  <c r="P1946" i="31"/>
  <c r="P1942" i="31"/>
  <c r="P1938" i="31"/>
  <c r="P1961" i="31"/>
  <c r="P1957" i="31"/>
  <c r="P1953" i="31"/>
  <c r="P1949" i="31"/>
  <c r="P1945" i="31"/>
  <c r="P1941" i="31"/>
  <c r="Q1968" i="31"/>
  <c r="Q1964" i="31"/>
  <c r="Q1966" i="31"/>
  <c r="Q1963" i="31"/>
  <c r="Q1965" i="31"/>
  <c r="Q1967" i="31"/>
  <c r="Q1969" i="31"/>
  <c r="Q2016" i="31"/>
  <c r="Q2018" i="31"/>
  <c r="Q2017" i="31"/>
  <c r="Q2015" i="31"/>
  <c r="Q2019" i="31"/>
  <c r="B1903" i="31"/>
  <c r="B1899" i="31"/>
  <c r="B1902" i="31"/>
  <c r="B1898" i="31"/>
  <c r="B1901" i="31"/>
  <c r="B1904" i="31"/>
  <c r="B1900" i="31"/>
  <c r="J1872" i="31"/>
  <c r="J1868" i="31"/>
  <c r="J1864" i="31"/>
  <c r="J1860" i="31"/>
  <c r="J1856" i="31"/>
  <c r="J1852" i="31"/>
  <c r="J1871" i="31"/>
  <c r="J1867" i="31"/>
  <c r="J1863" i="31"/>
  <c r="J1859" i="31"/>
  <c r="J1855" i="31"/>
  <c r="J1851" i="31"/>
  <c r="J1870" i="31"/>
  <c r="J1866" i="31"/>
  <c r="J1862" i="31"/>
  <c r="J1858" i="31"/>
  <c r="J1854" i="31"/>
  <c r="J1850" i="31"/>
  <c r="J1853" i="31"/>
  <c r="J1865" i="31"/>
  <c r="J1857" i="31"/>
  <c r="J1869" i="31"/>
  <c r="J1849" i="31"/>
  <c r="J1861" i="31"/>
  <c r="M1895" i="31"/>
  <c r="M1891" i="31"/>
  <c r="M1887" i="31"/>
  <c r="M1882" i="31"/>
  <c r="M1881" i="31"/>
  <c r="M1880" i="31"/>
  <c r="M1883" i="31"/>
  <c r="M1879" i="31"/>
  <c r="M1875" i="31"/>
  <c r="M1896" i="31"/>
  <c r="M1892" i="31"/>
  <c r="M1888" i="31"/>
  <c r="M1884" i="31"/>
  <c r="M1878" i="31"/>
  <c r="M1874" i="31"/>
  <c r="M1897" i="31"/>
  <c r="M1893" i="31"/>
  <c r="M1889" i="31"/>
  <c r="M1885" i="31"/>
  <c r="M1877" i="31"/>
  <c r="M1873" i="31"/>
  <c r="M1876" i="31"/>
  <c r="M1894" i="31"/>
  <c r="M1890" i="31"/>
  <c r="M1886" i="31"/>
  <c r="N1901" i="31"/>
  <c r="N1904" i="31"/>
  <c r="N1900" i="31"/>
  <c r="N1903" i="31"/>
  <c r="N1899" i="31"/>
  <c r="N1902" i="31"/>
  <c r="N1898" i="31"/>
  <c r="A1936" i="31"/>
  <c r="A1932" i="31"/>
  <c r="A1928" i="31"/>
  <c r="A1935" i="31"/>
  <c r="A1930" i="31"/>
  <c r="A1925" i="31"/>
  <c r="A1922" i="31"/>
  <c r="A1918" i="31"/>
  <c r="A1914" i="31"/>
  <c r="A1933" i="31"/>
  <c r="A1931" i="31"/>
  <c r="A1926" i="31"/>
  <c r="A1923" i="31"/>
  <c r="A1919" i="31"/>
  <c r="A1915" i="31"/>
  <c r="A1934" i="31"/>
  <c r="A1929" i="31"/>
  <c r="A1924" i="31"/>
  <c r="A1920" i="31"/>
  <c r="A1916" i="31"/>
  <c r="A1937" i="31"/>
  <c r="A1921" i="31"/>
  <c r="A1917" i="31"/>
  <c r="A1927" i="31"/>
  <c r="P1936" i="31"/>
  <c r="P1932" i="31"/>
  <c r="P1928" i="31"/>
  <c r="P1924" i="31"/>
  <c r="P1920" i="31"/>
  <c r="P1916" i="31"/>
  <c r="P1935" i="31"/>
  <c r="P1931" i="31"/>
  <c r="P1927" i="31"/>
  <c r="P1923" i="31"/>
  <c r="P1919" i="31"/>
  <c r="P1915" i="31"/>
  <c r="P1934" i="31"/>
  <c r="P1930" i="31"/>
  <c r="P1926" i="31"/>
  <c r="P1922" i="31"/>
  <c r="P1918" i="31"/>
  <c r="P1914" i="31"/>
  <c r="P1937" i="31"/>
  <c r="P1933" i="31"/>
  <c r="P1929" i="31"/>
  <c r="P1925" i="31"/>
  <c r="P1921" i="31"/>
  <c r="P1917" i="31"/>
  <c r="Q1960" i="31"/>
  <c r="Q1956" i="31"/>
  <c r="Q1952" i="31"/>
  <c r="Q1948" i="31"/>
  <c r="Q1944" i="31"/>
  <c r="Q1940" i="31"/>
  <c r="Q1962" i="31"/>
  <c r="Q1951" i="31"/>
  <c r="Q1946" i="31"/>
  <c r="Q1941" i="31"/>
  <c r="Q1961" i="31"/>
  <c r="Q1939" i="31"/>
  <c r="Q1959" i="31"/>
  <c r="Q1954" i="31"/>
  <c r="Q1949" i="31"/>
  <c r="Q1947" i="31"/>
  <c r="Q1942" i="31"/>
  <c r="Q1957" i="31"/>
  <c r="Q1955" i="31"/>
  <c r="Q1950" i="31"/>
  <c r="Q1945" i="31"/>
  <c r="Q1958" i="31"/>
  <c r="Q1953" i="31"/>
  <c r="Q1943" i="31"/>
  <c r="Q1938" i="31"/>
  <c r="R1967" i="31"/>
  <c r="R1963" i="31"/>
  <c r="R1966" i="31"/>
  <c r="R1969" i="31"/>
  <c r="R1965" i="31"/>
  <c r="R1968" i="31"/>
  <c r="R1964" i="31"/>
  <c r="Q2024" i="31"/>
  <c r="Q2020" i="31"/>
  <c r="Q2023" i="31"/>
  <c r="Q2022" i="31"/>
  <c r="Q2021" i="31"/>
  <c r="M1871" i="31"/>
  <c r="M1867" i="31"/>
  <c r="M1863" i="31"/>
  <c r="M1859" i="31"/>
  <c r="M1855" i="31"/>
  <c r="M1851" i="31"/>
  <c r="M1870" i="31"/>
  <c r="M1866" i="31"/>
  <c r="M1862" i="31"/>
  <c r="M1858" i="31"/>
  <c r="M1854" i="31"/>
  <c r="M1850" i="31"/>
  <c r="M1869" i="31"/>
  <c r="M1865" i="31"/>
  <c r="M1861" i="31"/>
  <c r="M1857" i="31"/>
  <c r="M1853" i="31"/>
  <c r="M1849" i="31"/>
  <c r="M1860" i="31"/>
  <c r="M1872" i="31"/>
  <c r="M1852" i="31"/>
  <c r="M1864" i="31"/>
  <c r="M1856" i="31"/>
  <c r="M1868" i="31"/>
  <c r="N1897" i="31"/>
  <c r="N1893" i="31"/>
  <c r="N1889" i="31"/>
  <c r="N1885" i="31"/>
  <c r="N1896" i="31"/>
  <c r="N1892" i="31"/>
  <c r="N1888" i="31"/>
  <c r="N1884" i="31"/>
  <c r="N1880" i="31"/>
  <c r="N1895" i="31"/>
  <c r="N1891" i="31"/>
  <c r="N1887" i="31"/>
  <c r="N1894" i="31"/>
  <c r="N1890" i="31"/>
  <c r="N1886" i="31"/>
  <c r="N1882" i="31"/>
  <c r="N1883" i="31"/>
  <c r="N1879" i="31"/>
  <c r="N1875" i="31"/>
  <c r="N1878" i="31"/>
  <c r="N1874" i="31"/>
  <c r="N1877" i="31"/>
  <c r="N1873" i="31"/>
  <c r="N1876" i="31"/>
  <c r="N1881" i="31"/>
  <c r="O1904" i="31"/>
  <c r="O1900" i="31"/>
  <c r="O1901" i="31"/>
  <c r="O1902" i="31"/>
  <c r="O1898" i="31"/>
  <c r="O1903" i="31"/>
  <c r="O1899" i="31"/>
  <c r="B1967" i="31"/>
  <c r="B1963" i="31"/>
  <c r="B1966" i="31"/>
  <c r="B1969" i="31"/>
  <c r="B1965" i="31"/>
  <c r="B1968" i="31"/>
  <c r="B1964" i="31"/>
  <c r="Q1936" i="31"/>
  <c r="Q1932" i="31"/>
  <c r="Q1928" i="31"/>
  <c r="Q1924" i="31"/>
  <c r="Q1920" i="31"/>
  <c r="Q1916" i="31"/>
  <c r="Q1934" i="31"/>
  <c r="Q1929" i="31"/>
  <c r="Q1927" i="31"/>
  <c r="Q1921" i="31"/>
  <c r="Q1917" i="31"/>
  <c r="Q1937" i="31"/>
  <c r="Q1935" i="31"/>
  <c r="Q1930" i="31"/>
  <c r="Q1925" i="31"/>
  <c r="Q1922" i="31"/>
  <c r="Q1918" i="31"/>
  <c r="Q1914" i="31"/>
  <c r="Q1926" i="31"/>
  <c r="Q1933" i="31"/>
  <c r="Q1923" i="31"/>
  <c r="Q1931" i="31"/>
  <c r="Q1919" i="31"/>
  <c r="Q1915" i="31"/>
  <c r="R1959" i="31"/>
  <c r="R1955" i="31"/>
  <c r="R1951" i="31"/>
  <c r="R1947" i="31"/>
  <c r="R1943" i="31"/>
  <c r="R1939" i="31"/>
  <c r="R1962" i="31"/>
  <c r="R1958" i="31"/>
  <c r="R1954" i="31"/>
  <c r="R1950" i="31"/>
  <c r="R1946" i="31"/>
  <c r="R1942" i="31"/>
  <c r="R1938" i="31"/>
  <c r="R1961" i="31"/>
  <c r="R1957" i="31"/>
  <c r="R1953" i="31"/>
  <c r="R1949" i="31"/>
  <c r="R1945" i="31"/>
  <c r="R1941" i="31"/>
  <c r="R1960" i="31"/>
  <c r="R1956" i="31"/>
  <c r="R1952" i="31"/>
  <c r="R1948" i="31"/>
  <c r="R1944" i="31"/>
  <c r="R1940" i="31"/>
  <c r="Q1977" i="31"/>
  <c r="Q1976" i="31"/>
  <c r="Q1979" i="31"/>
  <c r="Q1975" i="31"/>
  <c r="Q1978" i="31"/>
  <c r="P1870" i="31"/>
  <c r="P1866" i="31"/>
  <c r="P1862" i="31"/>
  <c r="P1858" i="31"/>
  <c r="P1854" i="31"/>
  <c r="P1850" i="31"/>
  <c r="P1869" i="31"/>
  <c r="P1865" i="31"/>
  <c r="P1861" i="31"/>
  <c r="P1857" i="31"/>
  <c r="P1853" i="31"/>
  <c r="P1849" i="31"/>
  <c r="P1872" i="31"/>
  <c r="P1868" i="31"/>
  <c r="P1864" i="31"/>
  <c r="P1860" i="31"/>
  <c r="P1856" i="31"/>
  <c r="P1852" i="31"/>
  <c r="P1867" i="31"/>
  <c r="P1859" i="31"/>
  <c r="P1871" i="31"/>
  <c r="P1851" i="31"/>
  <c r="P1863" i="31"/>
  <c r="P1855" i="31"/>
  <c r="Q1896" i="31"/>
  <c r="Q1892" i="31"/>
  <c r="Q1888" i="31"/>
  <c r="Q1884" i="31"/>
  <c r="Q1877" i="31"/>
  <c r="Q1873" i="31"/>
  <c r="Q1897" i="31"/>
  <c r="Q1893" i="31"/>
  <c r="Q1889" i="31"/>
  <c r="Q1885" i="31"/>
  <c r="Q1876" i="31"/>
  <c r="Q1894" i="31"/>
  <c r="Q1890" i="31"/>
  <c r="Q1886" i="31"/>
  <c r="Q1882" i="31"/>
  <c r="Q1881" i="31"/>
  <c r="Q1880" i="31"/>
  <c r="Q1875" i="31"/>
  <c r="Q1879" i="31"/>
  <c r="Q1895" i="31"/>
  <c r="Q1874" i="31"/>
  <c r="Q1891" i="31"/>
  <c r="Q1887" i="31"/>
  <c r="Q1883" i="31"/>
  <c r="Q1878" i="31"/>
  <c r="R1903" i="31"/>
  <c r="R1899" i="31"/>
  <c r="R1902" i="31"/>
  <c r="R1898" i="31"/>
  <c r="R1901" i="31"/>
  <c r="R1904" i="31"/>
  <c r="R1900" i="31"/>
  <c r="N1871" i="31"/>
  <c r="N1867" i="31"/>
  <c r="N1863" i="31"/>
  <c r="N1859" i="31"/>
  <c r="N1855" i="31"/>
  <c r="N1851" i="31"/>
  <c r="N1870" i="31"/>
  <c r="N1866" i="31"/>
  <c r="N1862" i="31"/>
  <c r="N1858" i="31"/>
  <c r="N1854" i="31"/>
  <c r="N1850" i="31"/>
  <c r="N1869" i="31"/>
  <c r="N1865" i="31"/>
  <c r="N1861" i="31"/>
  <c r="N1857" i="31"/>
  <c r="N1853" i="31"/>
  <c r="N1849" i="31"/>
  <c r="N1872" i="31"/>
  <c r="N1852" i="31"/>
  <c r="N1864" i="31"/>
  <c r="N1856" i="31"/>
  <c r="N1868" i="31"/>
  <c r="N1860" i="31"/>
  <c r="O1896" i="31"/>
  <c r="O1892" i="31"/>
  <c r="O1888" i="31"/>
  <c r="O1884" i="31"/>
  <c r="O1878" i="31"/>
  <c r="O1874" i="31"/>
  <c r="O1897" i="31"/>
  <c r="O1893" i="31"/>
  <c r="O1889" i="31"/>
  <c r="O1885" i="31"/>
  <c r="O1877" i="31"/>
  <c r="O1873" i="31"/>
  <c r="O1894" i="31"/>
  <c r="O1890" i="31"/>
  <c r="O1886" i="31"/>
  <c r="O1876" i="31"/>
  <c r="O1882" i="31"/>
  <c r="O1879" i="31"/>
  <c r="O1895" i="31"/>
  <c r="O1881" i="31"/>
  <c r="O1891" i="31"/>
  <c r="O1887" i="31"/>
  <c r="O1883" i="31"/>
  <c r="O1880" i="31"/>
  <c r="O1875" i="31"/>
  <c r="P1904" i="31"/>
  <c r="P1900" i="31"/>
  <c r="P1903" i="31"/>
  <c r="P1899" i="31"/>
  <c r="P1902" i="31"/>
  <c r="P1898" i="31"/>
  <c r="P1901" i="31"/>
  <c r="B1959" i="31"/>
  <c r="B1955" i="31"/>
  <c r="B1951" i="31"/>
  <c r="B1947" i="31"/>
  <c r="B1943" i="31"/>
  <c r="B1939" i="31"/>
  <c r="B1962" i="31"/>
  <c r="B1958" i="31"/>
  <c r="B1954" i="31"/>
  <c r="B1950" i="31"/>
  <c r="B1946" i="31"/>
  <c r="B1942" i="31"/>
  <c r="B1938" i="31"/>
  <c r="B1961" i="31"/>
  <c r="B1957" i="31"/>
  <c r="B1953" i="31"/>
  <c r="B1949" i="31"/>
  <c r="B1945" i="31"/>
  <c r="B1941" i="31"/>
  <c r="B1960" i="31"/>
  <c r="B1956" i="31"/>
  <c r="B1952" i="31"/>
  <c r="B1948" i="31"/>
  <c r="B1944" i="31"/>
  <c r="B1940" i="31"/>
  <c r="R1935" i="31"/>
  <c r="R1931" i="31"/>
  <c r="R1927" i="31"/>
  <c r="R1923" i="31"/>
  <c r="R1919" i="31"/>
  <c r="R1915" i="31"/>
  <c r="R1934" i="31"/>
  <c r="R1930" i="31"/>
  <c r="R1926" i="31"/>
  <c r="R1922" i="31"/>
  <c r="R1918" i="31"/>
  <c r="R1914" i="31"/>
  <c r="R1937" i="31"/>
  <c r="R1933" i="31"/>
  <c r="R1929" i="31"/>
  <c r="R1925" i="31"/>
  <c r="R1921" i="31"/>
  <c r="R1917" i="31"/>
  <c r="R1936" i="31"/>
  <c r="R1932" i="31"/>
  <c r="R1928" i="31"/>
  <c r="R1924" i="31"/>
  <c r="R1920" i="31"/>
  <c r="R1916" i="31"/>
  <c r="J1967" i="31"/>
  <c r="J1963" i="31"/>
  <c r="J1969" i="31"/>
  <c r="J1965" i="31"/>
  <c r="J1964" i="31"/>
  <c r="J1966" i="31"/>
  <c r="J1968" i="31"/>
  <c r="Q1981" i="31"/>
  <c r="Q1984" i="31"/>
  <c r="Q1980" i="31"/>
  <c r="Q1983" i="31"/>
  <c r="Q1982" i="31"/>
  <c r="J1935" i="31"/>
  <c r="J1931" i="31"/>
  <c r="J1927" i="31"/>
  <c r="J1922" i="31"/>
  <c r="J1918" i="31"/>
  <c r="J1914" i="31"/>
  <c r="J1933" i="31"/>
  <c r="J1928" i="31"/>
  <c r="J1926" i="31"/>
  <c r="J1923" i="31"/>
  <c r="J1919" i="31"/>
  <c r="J1915" i="31"/>
  <c r="J1936" i="31"/>
  <c r="J1934" i="31"/>
  <c r="J1929" i="31"/>
  <c r="J1924" i="31"/>
  <c r="J1920" i="31"/>
  <c r="J1916" i="31"/>
  <c r="J1930" i="31"/>
  <c r="J1937" i="31"/>
  <c r="J1925" i="31"/>
  <c r="J1921" i="31"/>
  <c r="J1917" i="31"/>
  <c r="J1932" i="31"/>
  <c r="M1962" i="31"/>
  <c r="M1958" i="31"/>
  <c r="M1954" i="31"/>
  <c r="M1950" i="31"/>
  <c r="M1946" i="31"/>
  <c r="M1942" i="31"/>
  <c r="M1938" i="31"/>
  <c r="M1953" i="31"/>
  <c r="M1948" i="31"/>
  <c r="M1943" i="31"/>
  <c r="M1941" i="31"/>
  <c r="M1961" i="31"/>
  <c r="M1956" i="31"/>
  <c r="M1951" i="31"/>
  <c r="M1949" i="31"/>
  <c r="M1944" i="31"/>
  <c r="M1939" i="31"/>
  <c r="M1959" i="31"/>
  <c r="M1957" i="31"/>
  <c r="M1952" i="31"/>
  <c r="M1947" i="31"/>
  <c r="M1955" i="31"/>
  <c r="M1945" i="31"/>
  <c r="M1940" i="31"/>
  <c r="M1960" i="31"/>
  <c r="N1969" i="31"/>
  <c r="N1965" i="31"/>
  <c r="N1968" i="31"/>
  <c r="N1964" i="31"/>
  <c r="N1967" i="31"/>
  <c r="N1963" i="31"/>
  <c r="N1966" i="31"/>
  <c r="Q1996" i="31"/>
  <c r="Q1998" i="31"/>
  <c r="Q1995" i="31"/>
  <c r="Q1999" i="31"/>
  <c r="Q1997" i="31"/>
  <c r="A1894" i="31"/>
  <c r="A1890" i="31"/>
  <c r="A1886" i="31"/>
  <c r="A1877" i="31"/>
  <c r="A1873" i="31"/>
  <c r="A1895" i="31"/>
  <c r="A1891" i="31"/>
  <c r="A1887" i="31"/>
  <c r="A1882" i="31"/>
  <c r="A1876" i="31"/>
  <c r="A1883" i="31"/>
  <c r="A1881" i="31"/>
  <c r="A1880" i="31"/>
  <c r="A1896" i="31"/>
  <c r="A1892" i="31"/>
  <c r="A1888" i="31"/>
  <c r="A1884" i="31"/>
  <c r="A1879" i="31"/>
  <c r="A1875" i="31"/>
  <c r="A1897" i="31"/>
  <c r="A1878" i="31"/>
  <c r="A1893" i="31"/>
  <c r="A1889" i="31"/>
  <c r="A1885" i="31"/>
  <c r="A1874" i="31"/>
  <c r="O1620" i="31"/>
  <c r="O1622" i="31"/>
  <c r="O1624" i="31"/>
  <c r="O1621" i="31"/>
  <c r="O1623" i="31"/>
  <c r="O1619" i="31"/>
  <c r="O527" i="31"/>
  <c r="O519" i="31"/>
  <c r="O511" i="31"/>
  <c r="O522" i="31"/>
  <c r="O524" i="31"/>
  <c r="O516" i="31"/>
  <c r="O508" i="31"/>
  <c r="O506" i="31"/>
  <c r="O521" i="31"/>
  <c r="O513" i="31"/>
  <c r="O505" i="31"/>
  <c r="O526" i="31"/>
  <c r="O510" i="31"/>
  <c r="O518" i="31"/>
  <c r="O523" i="31"/>
  <c r="O515" i="31"/>
  <c r="O507" i="31"/>
  <c r="O520" i="31"/>
  <c r="O512" i="31"/>
  <c r="O504" i="31"/>
  <c r="O514" i="31"/>
  <c r="O525" i="31"/>
  <c r="O517" i="31"/>
  <c r="O509" i="31"/>
  <c r="A1869" i="31"/>
  <c r="A1865" i="31"/>
  <c r="A1861" i="31"/>
  <c r="A1857" i="31"/>
  <c r="A1853" i="31"/>
  <c r="A1849" i="31"/>
  <c r="A1872" i="31"/>
  <c r="A1868" i="31"/>
  <c r="A1864" i="31"/>
  <c r="A1860" i="31"/>
  <c r="A1856" i="31"/>
  <c r="A1852" i="31"/>
  <c r="A1871" i="31"/>
  <c r="A1867" i="31"/>
  <c r="A1863" i="31"/>
  <c r="A1859" i="31"/>
  <c r="A1855" i="31"/>
  <c r="A1851" i="31"/>
  <c r="A1858" i="31"/>
  <c r="A1870" i="31"/>
  <c r="A1850" i="31"/>
  <c r="A1862" i="31"/>
  <c r="A1854" i="31"/>
  <c r="A1866" i="31"/>
  <c r="O1870" i="31"/>
  <c r="O1866" i="31"/>
  <c r="O1862" i="31"/>
  <c r="O1858" i="31"/>
  <c r="O1854" i="31"/>
  <c r="O1850" i="31"/>
  <c r="O1869" i="31"/>
  <c r="O1865" i="31"/>
  <c r="O1861" i="31"/>
  <c r="O1857" i="31"/>
  <c r="O1853" i="31"/>
  <c r="O1849" i="31"/>
  <c r="O1872" i="31"/>
  <c r="O1868" i="31"/>
  <c r="O1864" i="31"/>
  <c r="O1860" i="31"/>
  <c r="O1856" i="31"/>
  <c r="O1852" i="31"/>
  <c r="O1855" i="31"/>
  <c r="O1867" i="31"/>
  <c r="O1859" i="31"/>
  <c r="O1871" i="31"/>
  <c r="O1851" i="31"/>
  <c r="O1863" i="31"/>
  <c r="P1896" i="31"/>
  <c r="P1892" i="31"/>
  <c r="P1888" i="31"/>
  <c r="P1884" i="31"/>
  <c r="P1895" i="31"/>
  <c r="P1891" i="31"/>
  <c r="P1887" i="31"/>
  <c r="P1883" i="31"/>
  <c r="P1879" i="31"/>
  <c r="P1894" i="31"/>
  <c r="P1890" i="31"/>
  <c r="P1886" i="31"/>
  <c r="P1897" i="31"/>
  <c r="P1893" i="31"/>
  <c r="P1889" i="31"/>
  <c r="P1885" i="31"/>
  <c r="P1881" i="31"/>
  <c r="P1878" i="31"/>
  <c r="P1874" i="31"/>
  <c r="P1877" i="31"/>
  <c r="P1873" i="31"/>
  <c r="P1876" i="31"/>
  <c r="P1882" i="31"/>
  <c r="P1880" i="31"/>
  <c r="P1875" i="31"/>
  <c r="Q1904" i="31"/>
  <c r="Q1900" i="31"/>
  <c r="Q1901" i="31"/>
  <c r="Q1902" i="31"/>
  <c r="Q1898" i="31"/>
  <c r="Q1903" i="31"/>
  <c r="Q1899" i="31"/>
  <c r="B1935" i="31"/>
  <c r="B1931" i="31"/>
  <c r="B1927" i="31"/>
  <c r="B1923" i="31"/>
  <c r="B1919" i="31"/>
  <c r="B1915" i="31"/>
  <c r="B1934" i="31"/>
  <c r="B1930" i="31"/>
  <c r="B1926" i="31"/>
  <c r="B1922" i="31"/>
  <c r="B1918" i="31"/>
  <c r="B1914" i="31"/>
  <c r="B1937" i="31"/>
  <c r="B1933" i="31"/>
  <c r="B1929" i="31"/>
  <c r="B1925" i="31"/>
  <c r="B1921" i="31"/>
  <c r="B1917" i="31"/>
  <c r="B1936" i="31"/>
  <c r="B1932" i="31"/>
  <c r="B1928" i="31"/>
  <c r="B1924" i="31"/>
  <c r="B1920" i="31"/>
  <c r="B1916" i="31"/>
  <c r="J1959" i="31"/>
  <c r="J1955" i="31"/>
  <c r="J1951" i="31"/>
  <c r="J1947" i="31"/>
  <c r="J1943" i="31"/>
  <c r="J1939" i="31"/>
  <c r="J1950" i="31"/>
  <c r="J1945" i="31"/>
  <c r="J1940" i="31"/>
  <c r="J1960" i="31"/>
  <c r="J1938" i="31"/>
  <c r="J1958" i="31"/>
  <c r="J1953" i="31"/>
  <c r="J1948" i="31"/>
  <c r="J1946" i="31"/>
  <c r="J1941" i="31"/>
  <c r="J1961" i="31"/>
  <c r="J1956" i="31"/>
  <c r="J1954" i="31"/>
  <c r="J1949" i="31"/>
  <c r="J1944" i="31"/>
  <c r="J1942" i="31"/>
  <c r="J1962" i="31"/>
  <c r="J1957" i="31"/>
  <c r="J1952" i="31"/>
  <c r="M1966" i="31"/>
  <c r="M1968" i="31"/>
  <c r="M1964" i="31"/>
  <c r="M1963" i="31"/>
  <c r="M1965" i="31"/>
  <c r="M1967" i="31"/>
  <c r="M1969" i="31"/>
  <c r="Q1992" i="31"/>
  <c r="Q1994" i="31"/>
  <c r="Q1990" i="31"/>
  <c r="Q1991" i="31"/>
  <c r="Q1993" i="31"/>
  <c r="P1999" i="3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<sst xmlns="http://schemas.openxmlformats.org/spreadsheetml/2006/main" count="30722" uniqueCount="2649">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</sst>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6328125" defaultRowHeight="14.75" x14ac:dyDescent="0.75"/>
  <cols>
    <col min="1" max="1" width="28.40625" customWidth="1"/>
    <col min="2" max="2" width="24.40625" customWidth="1"/>
    <col min="3" max="3" width="9.7265625" bestFit="1" customWidth="1"/>
  </cols>
  <sheetData>
    <row r="1" spans="1:8" ht="15.5" thickBot="1" x14ac:dyDescent="0.9">
      <c r="A1" s="4" t="s">
        <v>102</v>
      </c>
      <c r="B1" t="s">
        <v>2356</v>
      </c>
      <c r="C1" s="194">
        <v>45764</v>
      </c>
      <c r="G1" s="123" t="s">
        <v>2263</v>
      </c>
      <c r="H1" s="123" t="s">
        <v>2264</v>
      </c>
    </row>
    <row r="2" spans="1:8" x14ac:dyDescent="0.75">
      <c r="B2" t="str">
        <f>_xlfn.XLOOKUP(B1,H:H,G:G,0,0,1)</f>
        <v>MT</v>
      </c>
      <c r="C2" t="str">
        <f>_xlfn.XLOOKUP(B2,G:G, H:H, 0,0,1)</f>
        <v>Montana</v>
      </c>
      <c r="G2" t="s">
        <v>2080</v>
      </c>
      <c r="H2" t="s">
        <v>2280</v>
      </c>
    </row>
    <row r="3" spans="1:8" x14ac:dyDescent="0.75">
      <c r="A3" t="s">
        <v>103</v>
      </c>
      <c r="G3" t="s">
        <v>2081</v>
      </c>
      <c r="H3" t="s">
        <v>2281</v>
      </c>
    </row>
    <row r="4" spans="1:8" x14ac:dyDescent="0.75">
      <c r="A4" t="s">
        <v>136</v>
      </c>
      <c r="G4" t="s">
        <v>2082</v>
      </c>
      <c r="H4" t="s">
        <v>2282</v>
      </c>
    </row>
    <row r="5" spans="1:8" x14ac:dyDescent="0.75">
      <c r="A5" t="s">
        <v>107</v>
      </c>
      <c r="G5" t="s">
        <v>2083</v>
      </c>
      <c r="H5" t="s">
        <v>2283</v>
      </c>
    </row>
    <row r="6" spans="1:8" x14ac:dyDescent="0.75">
      <c r="A6" t="s">
        <v>104</v>
      </c>
      <c r="G6" t="s">
        <v>2084</v>
      </c>
      <c r="H6" t="s">
        <v>2284</v>
      </c>
    </row>
    <row r="7" spans="1:8" x14ac:dyDescent="0.75">
      <c r="G7" t="s">
        <v>474</v>
      </c>
      <c r="H7" t="s">
        <v>2290</v>
      </c>
    </row>
    <row r="8" spans="1:8" x14ac:dyDescent="0.75">
      <c r="A8" t="s">
        <v>105</v>
      </c>
      <c r="G8" t="s">
        <v>2085</v>
      </c>
      <c r="H8" t="s">
        <v>2296</v>
      </c>
    </row>
    <row r="9" spans="1:8" x14ac:dyDescent="0.75">
      <c r="A9" t="s">
        <v>106</v>
      </c>
      <c r="G9" t="s">
        <v>2086</v>
      </c>
      <c r="H9" t="s">
        <v>2086</v>
      </c>
    </row>
    <row r="10" spans="1:8" x14ac:dyDescent="0.75">
      <c r="A10" s="36" t="s">
        <v>1003</v>
      </c>
      <c r="G10" t="s">
        <v>2087</v>
      </c>
      <c r="H10" t="s">
        <v>2302</v>
      </c>
    </row>
    <row r="11" spans="1:8" x14ac:dyDescent="0.75">
      <c r="A11" s="36"/>
      <c r="G11" t="s">
        <v>2088</v>
      </c>
      <c r="H11" t="s">
        <v>2307</v>
      </c>
    </row>
    <row r="12" spans="1:8" x14ac:dyDescent="0.75">
      <c r="A12" t="s">
        <v>108</v>
      </c>
      <c r="G12" t="s">
        <v>2089</v>
      </c>
      <c r="H12" t="s">
        <v>2311</v>
      </c>
    </row>
    <row r="13" spans="1:8" x14ac:dyDescent="0.75">
      <c r="A13" t="s">
        <v>109</v>
      </c>
      <c r="G13" t="s">
        <v>2090</v>
      </c>
      <c r="H13" t="s">
        <v>2312</v>
      </c>
    </row>
    <row r="14" spans="1:8" x14ac:dyDescent="0.75">
      <c r="A14" t="s">
        <v>110</v>
      </c>
      <c r="G14" t="s">
        <v>2091</v>
      </c>
      <c r="H14" t="s">
        <v>2313</v>
      </c>
    </row>
    <row r="15" spans="1:8" x14ac:dyDescent="0.75">
      <c r="G15" t="s">
        <v>2092</v>
      </c>
      <c r="H15" t="s">
        <v>2314</v>
      </c>
    </row>
    <row r="16" spans="1:8" x14ac:dyDescent="0.75">
      <c r="A16" s="37" t="s">
        <v>1089</v>
      </c>
      <c r="B16" s="38"/>
      <c r="G16" t="s">
        <v>2093</v>
      </c>
      <c r="H16" t="s">
        <v>2315</v>
      </c>
    </row>
    <row r="17" spans="1:8" x14ac:dyDescent="0.75">
      <c r="A17" t="s">
        <v>1072</v>
      </c>
      <c r="B17" s="15">
        <f>MAX(PolicyLevers!H:H)</f>
        <v>2769</v>
      </c>
      <c r="G17" t="s">
        <v>2094</v>
      </c>
      <c r="H17" t="s">
        <v>2316</v>
      </c>
    </row>
    <row r="18" spans="1:8" x14ac:dyDescent="0.7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29.5" x14ac:dyDescent="0.7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75">
      <c r="G20" t="s">
        <v>2097</v>
      </c>
      <c r="H20" t="s">
        <v>2321</v>
      </c>
    </row>
    <row r="21" spans="1:8" x14ac:dyDescent="0.75">
      <c r="A21" s="37" t="s">
        <v>1437</v>
      </c>
      <c r="B21" s="38"/>
      <c r="G21" t="s">
        <v>2098</v>
      </c>
      <c r="H21" t="s">
        <v>2326</v>
      </c>
    </row>
    <row r="22" spans="1:8" x14ac:dyDescent="0.75">
      <c r="A22" t="s">
        <v>1431</v>
      </c>
      <c r="G22" t="s">
        <v>2099</v>
      </c>
      <c r="H22" t="s">
        <v>2331</v>
      </c>
    </row>
    <row r="23" spans="1:8" x14ac:dyDescent="0.75">
      <c r="A23" t="s">
        <v>1432</v>
      </c>
      <c r="G23" t="s">
        <v>2100</v>
      </c>
      <c r="H23" t="s">
        <v>2337</v>
      </c>
    </row>
    <row r="24" spans="1:8" x14ac:dyDescent="0.75">
      <c r="A24" t="s">
        <v>1433</v>
      </c>
      <c r="G24" t="s">
        <v>2101</v>
      </c>
      <c r="H24" t="s">
        <v>2342</v>
      </c>
    </row>
    <row r="25" spans="1:8" x14ac:dyDescent="0.75">
      <c r="A25" t="s">
        <v>1434</v>
      </c>
      <c r="G25" t="s">
        <v>2102</v>
      </c>
      <c r="H25" t="s">
        <v>2348</v>
      </c>
    </row>
    <row r="26" spans="1:8" x14ac:dyDescent="0.75">
      <c r="G26" t="s">
        <v>2103</v>
      </c>
      <c r="H26" t="s">
        <v>2354</v>
      </c>
    </row>
    <row r="27" spans="1:8" x14ac:dyDescent="0.75">
      <c r="A27" s="37" t="s">
        <v>1435</v>
      </c>
      <c r="B27" s="38"/>
      <c r="C27" s="38"/>
      <c r="G27" t="s">
        <v>2104</v>
      </c>
      <c r="H27" t="s">
        <v>2355</v>
      </c>
    </row>
    <row r="28" spans="1:8" x14ac:dyDescent="0.75">
      <c r="A28" t="s">
        <v>1082</v>
      </c>
      <c r="G28" t="s">
        <v>2105</v>
      </c>
      <c r="H28" t="s">
        <v>2356</v>
      </c>
    </row>
    <row r="29" spans="1:8" x14ac:dyDescent="0.75">
      <c r="A29" t="s">
        <v>1068</v>
      </c>
      <c r="G29" t="s">
        <v>2106</v>
      </c>
      <c r="H29" t="s">
        <v>2358</v>
      </c>
    </row>
    <row r="30" spans="1:8" x14ac:dyDescent="0.75">
      <c r="A30" t="s">
        <v>1069</v>
      </c>
      <c r="G30" t="s">
        <v>2107</v>
      </c>
      <c r="H30" t="s">
        <v>2362</v>
      </c>
    </row>
    <row r="31" spans="1:8" x14ac:dyDescent="0.75">
      <c r="A31" t="s">
        <v>1070</v>
      </c>
      <c r="G31" t="s">
        <v>475</v>
      </c>
      <c r="H31" t="s">
        <v>2363</v>
      </c>
    </row>
    <row r="32" spans="1:8" x14ac:dyDescent="0.75">
      <c r="A32" t="s">
        <v>1071</v>
      </c>
      <c r="G32" t="s">
        <v>2108</v>
      </c>
      <c r="H32" t="s">
        <v>2364</v>
      </c>
    </row>
    <row r="33" spans="1:8" x14ac:dyDescent="0.75">
      <c r="G33" t="s">
        <v>2109</v>
      </c>
      <c r="H33" t="s">
        <v>2369</v>
      </c>
    </row>
    <row r="34" spans="1:8" x14ac:dyDescent="0.75">
      <c r="A34" t="s">
        <v>1083</v>
      </c>
      <c r="G34" t="s">
        <v>2110</v>
      </c>
      <c r="H34" t="s">
        <v>2375</v>
      </c>
    </row>
    <row r="35" spans="1:8" x14ac:dyDescent="0.75">
      <c r="A35" t="s">
        <v>1066</v>
      </c>
      <c r="G35" t="s">
        <v>2111</v>
      </c>
      <c r="H35" t="s">
        <v>2378</v>
      </c>
    </row>
    <row r="36" spans="1:8" x14ac:dyDescent="0.75">
      <c r="A36" t="s">
        <v>1067</v>
      </c>
      <c r="G36" t="s">
        <v>2112</v>
      </c>
      <c r="H36" t="s">
        <v>2382</v>
      </c>
    </row>
    <row r="37" spans="1:8" x14ac:dyDescent="0.75">
      <c r="G37" t="s">
        <v>2113</v>
      </c>
      <c r="H37" t="s">
        <v>2386</v>
      </c>
    </row>
    <row r="38" spans="1:8" x14ac:dyDescent="0.75">
      <c r="A38" t="s">
        <v>1084</v>
      </c>
      <c r="G38" t="s">
        <v>2114</v>
      </c>
      <c r="H38" t="s">
        <v>2387</v>
      </c>
    </row>
    <row r="39" spans="1:8" x14ac:dyDescent="0.75">
      <c r="A39" t="s">
        <v>1073</v>
      </c>
      <c r="G39" t="s">
        <v>2115</v>
      </c>
      <c r="H39" t="s">
        <v>2388</v>
      </c>
    </row>
    <row r="40" spans="1:8" x14ac:dyDescent="0.75">
      <c r="A40" t="s">
        <v>1074</v>
      </c>
      <c r="G40" t="s">
        <v>2116</v>
      </c>
      <c r="H40" t="s">
        <v>2393</v>
      </c>
    </row>
    <row r="41" spans="1:8" x14ac:dyDescent="0.75">
      <c r="G41" t="s">
        <v>2117</v>
      </c>
      <c r="H41" t="s">
        <v>2398</v>
      </c>
    </row>
    <row r="42" spans="1:8" x14ac:dyDescent="0.75">
      <c r="A42" t="s">
        <v>1085</v>
      </c>
      <c r="G42" t="s">
        <v>2118</v>
      </c>
      <c r="H42" t="s">
        <v>2403</v>
      </c>
    </row>
    <row r="43" spans="1:8" x14ac:dyDescent="0.75">
      <c r="A43" t="s">
        <v>1075</v>
      </c>
      <c r="G43" t="s">
        <v>2119</v>
      </c>
      <c r="H43" t="s">
        <v>2404</v>
      </c>
    </row>
    <row r="44" spans="1:8" x14ac:dyDescent="0.75">
      <c r="A44" t="s">
        <v>1076</v>
      </c>
      <c r="G44" t="s">
        <v>2120</v>
      </c>
      <c r="H44" t="s">
        <v>2405</v>
      </c>
    </row>
    <row r="45" spans="1:8" x14ac:dyDescent="0.75">
      <c r="G45" t="s">
        <v>2121</v>
      </c>
      <c r="H45" t="s">
        <v>2406</v>
      </c>
    </row>
    <row r="46" spans="1:8" x14ac:dyDescent="0.75">
      <c r="A46" s="37" t="s">
        <v>1436</v>
      </c>
      <c r="B46" s="38"/>
      <c r="G46" t="s">
        <v>2122</v>
      </c>
      <c r="H46" t="s">
        <v>2407</v>
      </c>
    </row>
    <row r="47" spans="1:8" x14ac:dyDescent="0.75">
      <c r="A47" t="s">
        <v>1077</v>
      </c>
      <c r="G47" t="s">
        <v>2123</v>
      </c>
      <c r="H47" t="s">
        <v>2408</v>
      </c>
    </row>
    <row r="48" spans="1:8" x14ac:dyDescent="0.75">
      <c r="A48" t="s">
        <v>1078</v>
      </c>
      <c r="G48" t="s">
        <v>2124</v>
      </c>
      <c r="H48" t="s">
        <v>2410</v>
      </c>
    </row>
    <row r="49" spans="1:8" x14ac:dyDescent="0.75">
      <c r="G49" t="s">
        <v>2125</v>
      </c>
      <c r="H49" t="s">
        <v>2414</v>
      </c>
    </row>
    <row r="50" spans="1:8" x14ac:dyDescent="0.75">
      <c r="A50" t="s">
        <v>1079</v>
      </c>
      <c r="G50" t="s">
        <v>2126</v>
      </c>
      <c r="H50" t="s">
        <v>2418</v>
      </c>
    </row>
    <row r="51" spans="1:8" x14ac:dyDescent="0.75">
      <c r="A51" t="s">
        <v>1086</v>
      </c>
      <c r="G51" t="s">
        <v>2127</v>
      </c>
      <c r="H51" t="s">
        <v>2419</v>
      </c>
    </row>
    <row r="52" spans="1:8" x14ac:dyDescent="0.75">
      <c r="A52" t="s">
        <v>1080</v>
      </c>
      <c r="G52" t="s">
        <v>2128</v>
      </c>
      <c r="H52" t="s">
        <v>2420</v>
      </c>
    </row>
    <row r="53" spans="1:8" x14ac:dyDescent="0.7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1" zoomScale="80" zoomScaleNormal="80" workbookViewId="0">
      <selection activeCell="I1" sqref="I1"/>
    </sheetView>
  </sheetViews>
  <sheetFormatPr defaultColWidth="8.86328125" defaultRowHeight="14.75" x14ac:dyDescent="0.75"/>
  <cols>
    <col min="1" max="12" width="12.2265625" customWidth="1"/>
    <col min="13" max="13" width="12.2265625" style="102" customWidth="1"/>
    <col min="14" max="14" width="12.2265625" customWidth="1"/>
  </cols>
  <sheetData>
    <row r="1" spans="1:14" x14ac:dyDescent="0.75">
      <c r="A1" s="4" t="s">
        <v>1413</v>
      </c>
      <c r="M1"/>
    </row>
    <row r="2" spans="1:14" x14ac:dyDescent="0.75">
      <c r="A2" s="11" t="s">
        <v>1414</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7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7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7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7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7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7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7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7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7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6" x14ac:dyDescent="0.8">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75">
      <c r="A15" s="143" t="s">
        <v>4</v>
      </c>
      <c r="B15" s="143" t="s">
        <v>1606</v>
      </c>
      <c r="C15" t="s">
        <v>1607</v>
      </c>
      <c r="D15" s="143" t="s">
        <v>1602</v>
      </c>
      <c r="E15" t="s">
        <v>1604</v>
      </c>
      <c r="F15" s="107">
        <v>0</v>
      </c>
      <c r="G15" s="107">
        <v>1</v>
      </c>
      <c r="H15" s="107">
        <v>1</v>
      </c>
      <c r="I15" s="88" t="s">
        <v>29</v>
      </c>
      <c r="J15" s="88" t="s">
        <v>1605</v>
      </c>
      <c r="K15" s="101"/>
      <c r="L15" s="101"/>
    </row>
    <row r="16" spans="1:14" x14ac:dyDescent="0.7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7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7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K18" s="88" t="s">
        <v>194</v>
      </c>
      <c r="L18" s="78" t="s">
        <v>195</v>
      </c>
      <c r="M18" s="228" t="s">
        <v>1418</v>
      </c>
    </row>
    <row r="19" spans="1:14" x14ac:dyDescent="0.7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75">
      <c r="A20" t="s">
        <v>71</v>
      </c>
      <c r="B20" t="s">
        <v>14</v>
      </c>
      <c r="C20" t="s">
        <v>7</v>
      </c>
      <c r="D20" t="s">
        <v>14</v>
      </c>
      <c r="E20" t="s">
        <v>541</v>
      </c>
      <c r="F20">
        <v>0</v>
      </c>
      <c r="G20">
        <v>1</v>
      </c>
      <c r="H20">
        <v>1</v>
      </c>
      <c r="I20" s="88" t="s">
        <v>29</v>
      </c>
      <c r="J20" s="88" t="s">
        <v>552</v>
      </c>
      <c r="K20" s="88" t="s">
        <v>198</v>
      </c>
      <c r="L20" s="78" t="s">
        <v>199</v>
      </c>
    </row>
    <row r="21" spans="1:14" x14ac:dyDescent="0.7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7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7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7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7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7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75">
      <c r="A27" t="s">
        <v>71</v>
      </c>
      <c r="B27" t="s">
        <v>12</v>
      </c>
      <c r="C27" t="s">
        <v>6</v>
      </c>
      <c r="D27" t="s">
        <v>12</v>
      </c>
      <c r="E27" t="s">
        <v>536</v>
      </c>
      <c r="F27">
        <v>0</v>
      </c>
      <c r="G27">
        <v>1</v>
      </c>
      <c r="H27">
        <v>1</v>
      </c>
      <c r="I27" s="88" t="s">
        <v>29</v>
      </c>
      <c r="J27" s="88" t="s">
        <v>1420</v>
      </c>
      <c r="K27" s="88" t="s">
        <v>204</v>
      </c>
      <c r="L27" s="78" t="s">
        <v>205</v>
      </c>
    </row>
    <row r="28" spans="1:14" x14ac:dyDescent="0.7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Montana.</v>
      </c>
      <c r="K28" s="88" t="s">
        <v>328</v>
      </c>
      <c r="L28" s="78" t="s">
        <v>329</v>
      </c>
    </row>
    <row r="29" spans="1:14" s="112" customFormat="1" x14ac:dyDescent="0.7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7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75">
      <c r="A31" t="s">
        <v>8</v>
      </c>
      <c r="B31" s="88" t="s">
        <v>1711</v>
      </c>
      <c r="C31" t="s">
        <v>1712</v>
      </c>
      <c r="D31" s="58"/>
      <c r="E31" s="58"/>
      <c r="F31" s="143">
        <v>0</v>
      </c>
      <c r="G31" s="143">
        <v>1</v>
      </c>
      <c r="H31" s="143">
        <v>1</v>
      </c>
      <c r="I31" s="78" t="s">
        <v>29</v>
      </c>
      <c r="J31" s="88" t="s">
        <v>1713</v>
      </c>
      <c r="K31" s="88"/>
      <c r="L31" s="78"/>
      <c r="M31" s="233"/>
    </row>
    <row r="32" spans="1:14" x14ac:dyDescent="0.7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The BAU scenario includes a CES alternative compliance payment of roughly 10 $/MWh.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75">
      <c r="A33" s="143" t="s">
        <v>8</v>
      </c>
      <c r="B33" s="143" t="s">
        <v>265</v>
      </c>
      <c r="C33" t="s">
        <v>268</v>
      </c>
      <c r="D33" s="143" t="s">
        <v>344</v>
      </c>
      <c r="E33" t="s">
        <v>534</v>
      </c>
      <c r="F33" s="223">
        <v>-0.5</v>
      </c>
      <c r="G33" s="223">
        <v>1</v>
      </c>
      <c r="H33" s="223">
        <v>0.02</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7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K34" s="88" t="s">
        <v>272</v>
      </c>
      <c r="L34" s="78" t="s">
        <v>273</v>
      </c>
      <c r="M34" s="233" t="s">
        <v>304</v>
      </c>
    </row>
    <row r="35" spans="1:14" x14ac:dyDescent="0.75">
      <c r="A35" t="s">
        <v>8</v>
      </c>
      <c r="B35" t="s">
        <v>300</v>
      </c>
      <c r="C35" t="s">
        <v>299</v>
      </c>
      <c r="D35" t="s">
        <v>300</v>
      </c>
      <c r="E35" t="s">
        <v>532</v>
      </c>
      <c r="F35">
        <v>0</v>
      </c>
      <c r="G35">
        <v>1</v>
      </c>
      <c r="H35">
        <v>1</v>
      </c>
      <c r="I35" s="88" t="s">
        <v>29</v>
      </c>
    </row>
    <row r="36" spans="1:14" x14ac:dyDescent="0.75">
      <c r="A36" t="s">
        <v>8</v>
      </c>
      <c r="B36" t="s">
        <v>1649</v>
      </c>
      <c r="C36" t="s">
        <v>1650</v>
      </c>
      <c r="D36" t="s">
        <v>1651</v>
      </c>
      <c r="E36" t="s">
        <v>1807</v>
      </c>
      <c r="F36" s="103">
        <v>0</v>
      </c>
      <c r="G36" s="103">
        <v>1</v>
      </c>
      <c r="H36" s="143">
        <v>1</v>
      </c>
      <c r="I36" s="143" t="s">
        <v>1652</v>
      </c>
      <c r="J36" s="88" t="s">
        <v>1653</v>
      </c>
      <c r="K36" s="88"/>
      <c r="L36" s="78"/>
      <c r="M36" s="36" t="s">
        <v>1654</v>
      </c>
    </row>
    <row r="37" spans="1:14" x14ac:dyDescent="0.7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c r="K37" s="88" t="s">
        <v>206</v>
      </c>
      <c r="L37" s="78" t="s">
        <v>207</v>
      </c>
      <c r="M37" s="228" t="s">
        <v>150</v>
      </c>
    </row>
    <row r="38" spans="1:14" x14ac:dyDescent="0.7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K38" s="88" t="s">
        <v>208</v>
      </c>
      <c r="L38" s="78" t="s">
        <v>209</v>
      </c>
      <c r="M38" s="228" t="s">
        <v>147</v>
      </c>
      <c r="N38" s="88" t="s">
        <v>186</v>
      </c>
    </row>
    <row r="39" spans="1:14" x14ac:dyDescent="0.75">
      <c r="A39" t="s">
        <v>8</v>
      </c>
      <c r="B39" t="s">
        <v>1257</v>
      </c>
      <c r="C39" t="s">
        <v>1258</v>
      </c>
      <c r="D39" t="s">
        <v>1257</v>
      </c>
      <c r="E39" s="58"/>
      <c r="F39">
        <v>0</v>
      </c>
      <c r="G39">
        <v>1</v>
      </c>
      <c r="H39">
        <v>1</v>
      </c>
      <c r="I39" s="88" t="s">
        <v>29</v>
      </c>
      <c r="J39" s="225" t="s">
        <v>2637</v>
      </c>
    </row>
    <row r="40" spans="1:14" x14ac:dyDescent="0.75">
      <c r="A40" t="s">
        <v>8</v>
      </c>
      <c r="B40" t="s">
        <v>59</v>
      </c>
      <c r="C40" t="s">
        <v>129</v>
      </c>
      <c r="D40" t="s">
        <v>59</v>
      </c>
      <c r="E40" s="58"/>
      <c r="F40">
        <v>0</v>
      </c>
      <c r="G40">
        <v>1</v>
      </c>
      <c r="H40">
        <v>1</v>
      </c>
      <c r="I40" s="88" t="s">
        <v>29</v>
      </c>
      <c r="J40" s="225" t="s">
        <v>2625</v>
      </c>
    </row>
    <row r="41" spans="1:14" x14ac:dyDescent="0.75">
      <c r="A41" t="s">
        <v>8</v>
      </c>
      <c r="B41" t="s">
        <v>1857</v>
      </c>
      <c r="C41" t="s">
        <v>1858</v>
      </c>
      <c r="D41" t="s">
        <v>1857</v>
      </c>
      <c r="E41" s="58"/>
      <c r="F41">
        <v>0</v>
      </c>
      <c r="G41">
        <v>1</v>
      </c>
      <c r="H41">
        <v>1</v>
      </c>
      <c r="I41" s="88" t="s">
        <v>29</v>
      </c>
      <c r="J41" s="225" t="s">
        <v>2638</v>
      </c>
    </row>
    <row r="42" spans="1:14" s="244" customFormat="1" x14ac:dyDescent="0.7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7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7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7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7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7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75">
      <c r="A48" t="s">
        <v>8</v>
      </c>
      <c r="B48" t="s">
        <v>1740</v>
      </c>
      <c r="C48" t="s">
        <v>1741</v>
      </c>
      <c r="D48" t="s">
        <v>1742</v>
      </c>
      <c r="E48" t="s">
        <v>1743</v>
      </c>
      <c r="F48" s="8">
        <v>0</v>
      </c>
      <c r="G48" s="8">
        <v>1</v>
      </c>
      <c r="H48" s="8">
        <v>0.01</v>
      </c>
      <c r="I48" s="143" t="s">
        <v>1744</v>
      </c>
      <c r="J48" s="88" t="s">
        <v>1745</v>
      </c>
      <c r="K48" s="88"/>
      <c r="L48" s="78"/>
      <c r="M48" s="228"/>
    </row>
    <row r="49" spans="1:14" x14ac:dyDescent="0.75">
      <c r="A49" t="s">
        <v>8</v>
      </c>
      <c r="B49" t="s">
        <v>2586</v>
      </c>
      <c r="C49" t="s">
        <v>2588</v>
      </c>
      <c r="D49" t="s">
        <v>1795</v>
      </c>
      <c r="E49" t="s">
        <v>2589</v>
      </c>
      <c r="F49" s="217">
        <v>-100</v>
      </c>
      <c r="G49">
        <v>100</v>
      </c>
      <c r="H49">
        <v>1</v>
      </c>
      <c r="I49" s="88" t="s">
        <v>1833</v>
      </c>
      <c r="J49" s="88" t="s">
        <v>2621</v>
      </c>
      <c r="K49" s="88"/>
      <c r="L49" s="78"/>
      <c r="M49" s="228"/>
    </row>
    <row r="50" spans="1:14" x14ac:dyDescent="0.75">
      <c r="A50" t="s">
        <v>8</v>
      </c>
      <c r="B50" t="s">
        <v>1796</v>
      </c>
      <c r="C50" t="s">
        <v>1794</v>
      </c>
      <c r="D50" t="s">
        <v>1795</v>
      </c>
      <c r="E50" t="s">
        <v>1799</v>
      </c>
      <c r="F50" s="217">
        <v>-100</v>
      </c>
      <c r="G50">
        <v>100</v>
      </c>
      <c r="H50">
        <v>1</v>
      </c>
      <c r="I50" t="s">
        <v>1802</v>
      </c>
      <c r="J50" s="88" t="s">
        <v>1954</v>
      </c>
      <c r="K50" s="88"/>
      <c r="L50" s="88"/>
      <c r="M50" s="228"/>
    </row>
    <row r="51" spans="1:14" x14ac:dyDescent="0.75">
      <c r="A51" t="s">
        <v>8</v>
      </c>
      <c r="B51" t="s">
        <v>1797</v>
      </c>
      <c r="C51" t="s">
        <v>1798</v>
      </c>
      <c r="D51" t="s">
        <v>1795</v>
      </c>
      <c r="E51" t="s">
        <v>1800</v>
      </c>
      <c r="F51" s="106">
        <v>-1</v>
      </c>
      <c r="G51" s="8">
        <v>1</v>
      </c>
      <c r="H51" s="8">
        <v>0.01</v>
      </c>
      <c r="I51" s="143" t="s">
        <v>1801</v>
      </c>
      <c r="J51" s="88" t="s">
        <v>2627</v>
      </c>
      <c r="K51" s="88"/>
      <c r="L51" s="78"/>
      <c r="M51" s="228"/>
    </row>
    <row r="52" spans="1:14" x14ac:dyDescent="0.75">
      <c r="A52" t="s">
        <v>8</v>
      </c>
      <c r="B52" t="s">
        <v>1803</v>
      </c>
      <c r="C52" t="s">
        <v>1804</v>
      </c>
      <c r="D52" t="s">
        <v>1803</v>
      </c>
      <c r="E52" t="s">
        <v>1805</v>
      </c>
      <c r="F52">
        <v>-100</v>
      </c>
      <c r="G52">
        <v>100</v>
      </c>
      <c r="H52">
        <v>1</v>
      </c>
      <c r="I52" s="143" t="s">
        <v>1806</v>
      </c>
      <c r="J52" s="88" t="s">
        <v>2599</v>
      </c>
      <c r="K52" s="88"/>
      <c r="L52" s="78"/>
      <c r="M52" s="228"/>
    </row>
    <row r="53" spans="1:14" x14ac:dyDescent="0.75">
      <c r="A53" t="s">
        <v>9</v>
      </c>
      <c r="B53" t="s">
        <v>1446</v>
      </c>
      <c r="C53" t="s">
        <v>1411</v>
      </c>
      <c r="D53" t="s">
        <v>1446</v>
      </c>
      <c r="E53" t="s">
        <v>1412</v>
      </c>
      <c r="F53" s="223">
        <v>0</v>
      </c>
      <c r="G53" s="223">
        <v>0.5</v>
      </c>
      <c r="H53" s="223">
        <v>0.01</v>
      </c>
      <c r="I53" s="78" t="s">
        <v>1410</v>
      </c>
      <c r="J53" s="88" t="s">
        <v>1447</v>
      </c>
    </row>
    <row r="54" spans="1:14" x14ac:dyDescent="0.7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7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7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7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7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7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7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7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7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7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7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7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7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7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75">
      <c r="A68" t="s">
        <v>9</v>
      </c>
      <c r="B68" t="s">
        <v>679</v>
      </c>
      <c r="C68" t="s">
        <v>678</v>
      </c>
      <c r="D68" t="s">
        <v>679</v>
      </c>
      <c r="E68" t="s">
        <v>681</v>
      </c>
      <c r="F68" s="8">
        <v>0</v>
      </c>
      <c r="G68" s="8">
        <v>1</v>
      </c>
      <c r="H68" s="8">
        <v>0.01</v>
      </c>
      <c r="I68" s="88" t="s">
        <v>682</v>
      </c>
      <c r="J68" s="88" t="s">
        <v>1422</v>
      </c>
      <c r="K68" s="88"/>
      <c r="L68" s="78" t="s">
        <v>937</v>
      </c>
      <c r="M68" s="228" t="s">
        <v>1425</v>
      </c>
    </row>
    <row r="69" spans="1:14" x14ac:dyDescent="0.75">
      <c r="A69" t="s">
        <v>9</v>
      </c>
      <c r="B69" t="s">
        <v>21</v>
      </c>
      <c r="C69" t="s">
        <v>283</v>
      </c>
      <c r="D69" s="15" t="s">
        <v>346</v>
      </c>
      <c r="E69" t="s">
        <v>521</v>
      </c>
      <c r="F69" s="8">
        <v>0</v>
      </c>
      <c r="G69" s="8">
        <v>1</v>
      </c>
      <c r="H69" s="8">
        <v>0.01</v>
      </c>
      <c r="I69" s="88" t="s">
        <v>33</v>
      </c>
      <c r="J69" s="88" t="s">
        <v>2595</v>
      </c>
      <c r="K69" s="88" t="s">
        <v>223</v>
      </c>
      <c r="L69" s="78" t="s">
        <v>224</v>
      </c>
      <c r="M69" s="228"/>
    </row>
    <row r="70" spans="1:14" x14ac:dyDescent="0.75">
      <c r="A70" t="s">
        <v>9</v>
      </c>
      <c r="B70" t="s">
        <v>19</v>
      </c>
      <c r="C70" t="s">
        <v>284</v>
      </c>
      <c r="D70" s="15" t="s">
        <v>346</v>
      </c>
      <c r="E70" t="s">
        <v>520</v>
      </c>
      <c r="F70" s="8">
        <v>0</v>
      </c>
      <c r="G70" s="8">
        <v>1</v>
      </c>
      <c r="H70" s="8">
        <v>0.01</v>
      </c>
      <c r="I70" s="88" t="s">
        <v>33</v>
      </c>
      <c r="J70" s="88" t="s">
        <v>1841</v>
      </c>
      <c r="K70" s="88" t="s">
        <v>225</v>
      </c>
      <c r="L70" s="78" t="s">
        <v>226</v>
      </c>
      <c r="M70" s="228"/>
    </row>
    <row r="71" spans="1:14" x14ac:dyDescent="0.75">
      <c r="A71" t="s">
        <v>9</v>
      </c>
      <c r="B71" t="s">
        <v>1454</v>
      </c>
      <c r="C71" t="s">
        <v>1455</v>
      </c>
      <c r="D71" t="s">
        <v>1454</v>
      </c>
      <c r="E71" t="s">
        <v>1456</v>
      </c>
      <c r="F71" s="8">
        <v>0</v>
      </c>
      <c r="G71" s="8">
        <v>1</v>
      </c>
      <c r="H71" s="8">
        <v>0.01</v>
      </c>
      <c r="I71" s="88" t="s">
        <v>33</v>
      </c>
      <c r="J71" s="88" t="s">
        <v>1846</v>
      </c>
      <c r="K71" s="88"/>
      <c r="L71" s="78"/>
      <c r="M71" s="228"/>
    </row>
    <row r="72" spans="1:14" s="112" customFormat="1" x14ac:dyDescent="0.7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75">
      <c r="A73" t="s">
        <v>9</v>
      </c>
      <c r="B73" t="s">
        <v>731</v>
      </c>
      <c r="C73" t="s">
        <v>732</v>
      </c>
      <c r="D73" t="s">
        <v>732</v>
      </c>
      <c r="E73" t="s">
        <v>733</v>
      </c>
      <c r="F73" s="8">
        <v>0</v>
      </c>
      <c r="G73" s="8">
        <v>1</v>
      </c>
      <c r="H73" s="8">
        <v>0.01</v>
      </c>
      <c r="I73" s="88" t="s">
        <v>734</v>
      </c>
      <c r="J73" s="23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K73" s="88"/>
      <c r="L73" s="78" t="s">
        <v>938</v>
      </c>
      <c r="M73" s="228" t="s">
        <v>150</v>
      </c>
    </row>
    <row r="74" spans="1:14" x14ac:dyDescent="0.7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271 thousand acres per year in 2050.</v>
      </c>
      <c r="K74" s="88" t="s">
        <v>227</v>
      </c>
      <c r="L74" s="78" t="s">
        <v>228</v>
      </c>
      <c r="M74" s="228" t="s">
        <v>150</v>
      </c>
      <c r="N74" s="88" t="s">
        <v>183</v>
      </c>
    </row>
    <row r="75" spans="1:14" x14ac:dyDescent="0.7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7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7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7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75">
      <c r="A79" t="s">
        <v>132</v>
      </c>
      <c r="B79" t="s">
        <v>1591</v>
      </c>
      <c r="C79" t="s">
        <v>1535</v>
      </c>
      <c r="D79" t="s">
        <v>1591</v>
      </c>
      <c r="E79" t="s">
        <v>1536</v>
      </c>
      <c r="F79" s="8">
        <v>0</v>
      </c>
      <c r="G79" s="8">
        <v>1</v>
      </c>
      <c r="H79" s="8">
        <v>0.01</v>
      </c>
      <c r="I79" s="88" t="s">
        <v>33</v>
      </c>
      <c r="J79" s="88" t="s">
        <v>1592</v>
      </c>
      <c r="K79" s="88"/>
      <c r="L79" s="78"/>
      <c r="M79" s="228"/>
      <c r="N79" s="88"/>
    </row>
    <row r="80" spans="1:14" x14ac:dyDescent="0.7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7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7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7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7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7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7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7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7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7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75">
      <c r="A90" s="143" t="s">
        <v>10</v>
      </c>
      <c r="B90" s="143" t="s">
        <v>688</v>
      </c>
      <c r="C90" t="s">
        <v>689</v>
      </c>
      <c r="D90" s="58"/>
      <c r="E90" s="143" t="s">
        <v>690</v>
      </c>
      <c r="F90">
        <v>0</v>
      </c>
      <c r="G90">
        <v>1</v>
      </c>
      <c r="H90">
        <v>1</v>
      </c>
      <c r="I90" s="88" t="s">
        <v>29</v>
      </c>
      <c r="J90" s="88" t="s">
        <v>1520</v>
      </c>
      <c r="K90" s="88" t="s">
        <v>239</v>
      </c>
      <c r="L90" s="78" t="s">
        <v>240</v>
      </c>
    </row>
    <row r="91" spans="1:14" x14ac:dyDescent="0.75">
      <c r="A91" s="143" t="s">
        <v>10</v>
      </c>
      <c r="B91" s="143" t="s">
        <v>1213</v>
      </c>
      <c r="C91" t="s">
        <v>1561</v>
      </c>
      <c r="D91" s="58"/>
      <c r="E91" s="143" t="s">
        <v>1563</v>
      </c>
      <c r="F91">
        <v>0</v>
      </c>
      <c r="G91">
        <v>1</v>
      </c>
      <c r="H91">
        <v>1</v>
      </c>
      <c r="I91" s="88" t="s">
        <v>29</v>
      </c>
      <c r="J91" s="88" t="s">
        <v>2640</v>
      </c>
      <c r="K91" s="88" t="s">
        <v>239</v>
      </c>
      <c r="L91" s="78" t="s">
        <v>240</v>
      </c>
    </row>
    <row r="92" spans="1:14" x14ac:dyDescent="0.75">
      <c r="A92" s="143" t="s">
        <v>10</v>
      </c>
      <c r="B92" t="s">
        <v>1519</v>
      </c>
      <c r="C92" t="s">
        <v>1562</v>
      </c>
      <c r="D92" s="58"/>
      <c r="E92" s="58"/>
      <c r="F92">
        <v>0</v>
      </c>
      <c r="G92">
        <v>1</v>
      </c>
      <c r="H92">
        <v>1</v>
      </c>
      <c r="I92" s="88" t="s">
        <v>29</v>
      </c>
      <c r="J92" t="s">
        <v>2641</v>
      </c>
      <c r="K92" s="88" t="s">
        <v>239</v>
      </c>
      <c r="L92" s="78" t="s">
        <v>240</v>
      </c>
    </row>
    <row r="93" spans="1:14" x14ac:dyDescent="0.75">
      <c r="A93" s="143" t="s">
        <v>10</v>
      </c>
      <c r="B93" s="143" t="s">
        <v>954</v>
      </c>
      <c r="C93" t="s">
        <v>953</v>
      </c>
      <c r="D93" s="143" t="s">
        <v>954</v>
      </c>
      <c r="E93" t="s">
        <v>955</v>
      </c>
      <c r="F93">
        <v>0</v>
      </c>
      <c r="G93">
        <v>1</v>
      </c>
      <c r="H93">
        <v>1</v>
      </c>
      <c r="I93" s="88" t="s">
        <v>29</v>
      </c>
      <c r="J93" s="78"/>
    </row>
    <row r="94" spans="1:14" x14ac:dyDescent="0.75">
      <c r="A94" s="143" t="s">
        <v>10</v>
      </c>
      <c r="B94" s="143" t="s">
        <v>996</v>
      </c>
      <c r="C94" t="s">
        <v>996</v>
      </c>
      <c r="D94" s="143" t="s">
        <v>996</v>
      </c>
      <c r="E94" s="143" t="s">
        <v>997</v>
      </c>
      <c r="F94" s="223">
        <v>0</v>
      </c>
      <c r="G94" s="223">
        <v>1</v>
      </c>
      <c r="H94" s="223">
        <v>0.01</v>
      </c>
      <c r="I94" s="88" t="s">
        <v>998</v>
      </c>
      <c r="J94" s="88" t="s">
        <v>1423</v>
      </c>
      <c r="K94" s="78" t="s">
        <v>1148</v>
      </c>
    </row>
    <row r="95" spans="1:14" x14ac:dyDescent="0.7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75">
      <c r="A96" s="112" t="s">
        <v>10</v>
      </c>
      <c r="B96" s="112" t="s">
        <v>1848</v>
      </c>
      <c r="C96" s="112" t="s">
        <v>1851</v>
      </c>
      <c r="F96" s="112">
        <v>0</v>
      </c>
      <c r="G96" s="112">
        <v>1</v>
      </c>
      <c r="H96" s="112">
        <v>1</v>
      </c>
      <c r="I96" s="237" t="s">
        <v>29</v>
      </c>
      <c r="J96" s="237" t="s">
        <v>1854</v>
      </c>
      <c r="M96" s="238"/>
    </row>
    <row r="97" spans="1:13" s="112" customFormat="1" x14ac:dyDescent="0.75">
      <c r="A97" s="112" t="s">
        <v>10</v>
      </c>
      <c r="B97" s="112" t="s">
        <v>1849</v>
      </c>
      <c r="C97" s="112" t="s">
        <v>1852</v>
      </c>
      <c r="F97" s="112">
        <v>0</v>
      </c>
      <c r="G97" s="112">
        <v>1</v>
      </c>
      <c r="H97" s="112">
        <v>1</v>
      </c>
      <c r="I97" s="237" t="s">
        <v>29</v>
      </c>
      <c r="J97" s="237" t="s">
        <v>1855</v>
      </c>
      <c r="M97" s="238"/>
    </row>
    <row r="98" spans="1:13" s="112" customFormat="1" x14ac:dyDescent="0.75">
      <c r="A98" s="112" t="s">
        <v>10</v>
      </c>
      <c r="B98" s="112" t="s">
        <v>1850</v>
      </c>
      <c r="C98" s="112" t="s">
        <v>1853</v>
      </c>
      <c r="F98" s="112">
        <v>0</v>
      </c>
      <c r="G98" s="112">
        <v>1</v>
      </c>
      <c r="H98" s="112">
        <v>1</v>
      </c>
      <c r="I98" s="237" t="s">
        <v>29</v>
      </c>
      <c r="J98" s="237" t="s">
        <v>1856</v>
      </c>
      <c r="M98" s="238"/>
    </row>
    <row r="99" spans="1:13" x14ac:dyDescent="0.7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7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7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7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7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7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7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7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7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75">
      <c r="A111" t="s">
        <v>1183</v>
      </c>
      <c r="B111" t="s">
        <v>1184</v>
      </c>
      <c r="C111" t="s">
        <v>1191</v>
      </c>
      <c r="D111" s="58"/>
      <c r="E111" t="s">
        <v>1216</v>
      </c>
      <c r="F111">
        <v>0</v>
      </c>
      <c r="G111">
        <v>10</v>
      </c>
      <c r="H111">
        <v>1</v>
      </c>
      <c r="I111" t="s">
        <v>1161</v>
      </c>
      <c r="J111" t="s">
        <v>2635</v>
      </c>
      <c r="K111" t="s">
        <v>1162</v>
      </c>
    </row>
    <row r="112" spans="1:13" x14ac:dyDescent="0.7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7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7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7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7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7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7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7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7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7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75">
      <c r="A122" t="s">
        <v>1062</v>
      </c>
      <c r="B122" t="s">
        <v>1063</v>
      </c>
      <c r="C122" t="s">
        <v>1593</v>
      </c>
      <c r="D122" s="58"/>
      <c r="E122" t="s">
        <v>1064</v>
      </c>
      <c r="F122">
        <v>0</v>
      </c>
      <c r="G122">
        <v>1</v>
      </c>
      <c r="H122">
        <v>1</v>
      </c>
      <c r="I122" s="88" t="s">
        <v>29</v>
      </c>
      <c r="J122" t="s">
        <v>1594</v>
      </c>
      <c r="M122" s="253"/>
    </row>
    <row r="123" spans="1:13" x14ac:dyDescent="0.7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328125" defaultRowHeight="14.75" x14ac:dyDescent="0.75"/>
  <cols>
    <col min="1" max="1" width="15.86328125" customWidth="1"/>
    <col min="2" max="2" width="46" customWidth="1"/>
    <col min="3" max="3" width="21.40625" customWidth="1"/>
    <col min="4" max="4" width="31.7265625" customWidth="1"/>
    <col min="5" max="5" width="11.86328125" customWidth="1"/>
    <col min="9" max="9" width="8.7265625" customWidth="1"/>
    <col min="10" max="10" width="88.40625" customWidth="1"/>
    <col min="11" max="11" width="64.40625" customWidth="1"/>
    <col min="12" max="12" width="67.54296875" customWidth="1"/>
    <col min="13" max="13" width="37.1328125" customWidth="1"/>
    <col min="14" max="14" width="29.86328125" customWidth="1"/>
    <col min="15" max="15" width="31.7265625" customWidth="1"/>
    <col min="16" max="16" width="34"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7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Montana, the share of electricity among fuels used for heating in urban, residential buildings will rise from 9% to 10%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Montana, the share of electricity among fuels used for appliances in urban, residential buildings will fall from 43% to 43%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Montana, the share of electricity among fuels used for heating in rural, residential buildings will rise from 9% to 10%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Montana, the share of electricity among fuels used for appliances in rural, residential buildings will fall from 43% to 43%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Montana,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Montana, the share of electricity among fuels used for appliances in commercial buildings will fall from 31% to 29%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Montana, the share of electricity among fuels used for other components in commercial buildings will rise from 62% to 73% through 2050.</v>
      </c>
    </row>
    <row r="3" spans="1:20" x14ac:dyDescent="0.7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7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-75%.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row>
    <row r="6" spans="1:20" x14ac:dyDescent="0.7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Montana, a 100% setting provides for an additional  873 MW of demand response capacity in 2050 (on top of a BAU quantity of 418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row>
    <row r="7" spans="1:20" x14ac:dyDescent="0.7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Montana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**Montana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**Montana does not have a capacity construction subsidy. However, the Investment Tax Credit, a similar program for solar power, covers 30% of system costs through 2019, with declining amounts thereafter.</v>
      </c>
    </row>
    <row r="8" spans="1:20" x14ac:dyDescent="0.7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271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271 thousand acres per year in 2050.</v>
      </c>
    </row>
    <row r="9" spans="1:20" x14ac:dyDescent="0.7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Montana.</v>
      </c>
      <c r="L9" s="143" t="str">
        <f>J9&amp;K9</f>
        <v>**Description:** This policy prevents new capacity of the selected type(s) from being built or deployed.  // **Guidance for setting values:** No new coal is planned in Montana.</v>
      </c>
      <c r="M9" s="102"/>
    </row>
    <row r="10" spans="1:20" ht="147.5" x14ac:dyDescent="0.7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88.5" x14ac:dyDescent="0.7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7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Montana will retire 0 MW of coal by 2050. Montana currently has 2239 MW of coal capacity.</v>
      </c>
      <c r="L12" s="78" t="str">
        <f>J12&amp;K12&amp;M12&amp;N12&amp;O12&amp;P12</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MT will retire 0 MW of natural gas by 2050. MT currently has 0 MW of natural gas non-peaker capacity.</v>
      </c>
      <c r="N12" t="str">
        <f>_xlfn.CONCAT("//**Nuclear:** The EIA projects that ", About!B2, " will retire ", 'Supporting Data'!$O$3, " MW of nuclear by 2050. ", About!B2, " currently has ",'Supporting Data'!$V$3, " MW of nuclear capacity." )</f>
        <v>//**Nuclear:** The EIA projects that MT will retire 0 MW of nuclear by 2050. MT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MT will retire 0 MW of natural gas by 2050. MT currently has 388 MW of natural gas peaker capacity.</v>
      </c>
      <c r="P12" t="str">
        <f>_xlfn.CONCAT("//**Lignite:** The EIA projects that ", About!B2, " will retire ", 'Supporting Data'!$S$3, " MW of lignite by 2050. ", About!B2, " currently has ",'Supporting Data'!$AE$3, " MW of lignite capacity." )</f>
        <v>//**Lignite:** The EIA projects that MT will retire 0 MW of lignite by 2050. MT currently has 53 MW of lignite capacity.</v>
      </c>
    </row>
    <row r="13" spans="1:20" x14ac:dyDescent="0.7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**Hard coal:** The model assumes that exports represent 39.65%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95.86%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29.9%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7.95% of the state's production.</v>
      </c>
    </row>
    <row r="14" spans="1:20" x14ac:dyDescent="0.7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75">
      <c r="K15" s="58" t="s">
        <v>2540</v>
      </c>
      <c r="M15" s="58" t="s">
        <v>2541</v>
      </c>
    </row>
    <row r="16" spans="1:20" x14ac:dyDescent="0.7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75">
      <c r="A17" t="s">
        <v>8</v>
      </c>
      <c r="B17" s="88" t="s">
        <v>2544</v>
      </c>
      <c r="C17" t="s">
        <v>1889</v>
      </c>
      <c r="F17" s="143">
        <v>0</v>
      </c>
      <c r="G17" s="143">
        <v>1000</v>
      </c>
      <c r="H17" s="229">
        <v>20</v>
      </c>
      <c r="I17" s="143" t="s">
        <v>1835</v>
      </c>
      <c r="J17" s="88" t="s">
        <v>1887</v>
      </c>
      <c r="K17" t="s">
        <v>2545</v>
      </c>
      <c r="L17" t="str">
        <f>M17&amp;K17</f>
        <v>**Description:** The BAU scenario includes a CES alternative compliance payment of roughly 10 $/MWh.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10 $/MWh.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1" bestFit="1" customWidth="1"/>
    <col min="4" max="4" width="11.1328125" customWidth="1"/>
    <col min="6" max="6" width="17.86328125" style="131" customWidth="1"/>
    <col min="9" max="9" width="16" style="131" customWidth="1"/>
    <col min="10" max="10" width="21.1328125" style="131" customWidth="1"/>
    <col min="11" max="11" width="16" customWidth="1"/>
    <col min="12" max="12" width="14.7265625" style="131" customWidth="1"/>
    <col min="19" max="19" width="8.7265625" style="131"/>
    <col min="35" max="35" width="8.7265625" style="131"/>
    <col min="39" max="39" width="8.7265625" style="131"/>
    <col min="40" max="40" width="10.54296875" bestFit="1" customWidth="1"/>
    <col min="41" max="41" width="8.7265625" style="131"/>
    <col min="43" max="43" width="13.86328125" customWidth="1"/>
    <col min="44" max="44" width="8.7265625" style="131"/>
    <col min="45" max="45" width="11.54296875" bestFit="1" customWidth="1"/>
    <col min="52" max="52" width="8.7265625" style="131"/>
    <col min="60" max="60" width="8.7265625" style="131"/>
    <col min="68" max="68" width="8.7265625" style="131"/>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1"/>
  </cols>
  <sheetData>
    <row r="1" spans="1:91" x14ac:dyDescent="0.7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5" customHeight="1" thickBot="1" x14ac:dyDescent="0.9">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75">
      <c r="A3" s="182" t="str">
        <f>About!$C$2</f>
        <v>Montana</v>
      </c>
      <c r="B3" s="183">
        <f>ROUND(SUMIFS(B$4:B$54, $A$4:$A$54, $A$3),0)</f>
        <v>270679</v>
      </c>
      <c r="C3" s="184">
        <f t="shared" ref="C3" si="0">ROUND(SUMIFS(C$4:C$54, $A$4:$A$54, $A$3),0)</f>
        <v>271</v>
      </c>
      <c r="D3" s="183">
        <f>SUMIFS(D$4:D$54, $A$4:$A$54, $A$3)</f>
        <v>241397</v>
      </c>
      <c r="E3" s="183">
        <f>SUMIFS(E$4:E$54, $A$4:$A$54, $A$3)</f>
        <v>60054.999999999003</v>
      </c>
      <c r="F3" s="134">
        <f>ROUND(SUMIFS(F$4:F$54,$A$4:$A$54,$A$3)*100,0)</f>
        <v>-75</v>
      </c>
      <c r="G3" s="58">
        <f>SUMIFS(G$4:G$54, $A$4:$A$54, $A$3)</f>
        <v>13137788</v>
      </c>
      <c r="H3" s="58">
        <f>SUMIFS(H$4:H$54, $A$4:$A$54, $A$3)</f>
        <v>9211716</v>
      </c>
      <c r="I3" s="134">
        <f>ROUND(SUMIFS(I$4:I$54,$A$4:$A$54,$A$3)*100,0)</f>
        <v>-30</v>
      </c>
      <c r="J3" s="134">
        <f>ROUND(SUMIFS(J$4:J$54, $A$4:$A$54, $A$3),0)</f>
        <v>873</v>
      </c>
      <c r="K3" s="58">
        <f t="shared" ref="K3:AI3" si="1">ROUND(SUMIFS(K$4:K$54, $A$4:$A$54, $A$3),0)</f>
        <v>318</v>
      </c>
      <c r="L3" s="134">
        <f t="shared" si="1"/>
        <v>418</v>
      </c>
      <c r="M3" s="58">
        <f t="shared" si="1"/>
        <v>0</v>
      </c>
      <c r="N3" s="58">
        <f t="shared" si="1"/>
        <v>0</v>
      </c>
      <c r="O3" s="58">
        <f t="shared" si="1"/>
        <v>0</v>
      </c>
      <c r="P3" s="58">
        <f t="shared" si="1"/>
        <v>0</v>
      </c>
      <c r="Q3" s="58">
        <f t="shared" si="1"/>
        <v>0</v>
      </c>
      <c r="R3" s="58">
        <f t="shared" si="1"/>
        <v>0</v>
      </c>
      <c r="S3" s="134">
        <f t="shared" si="1"/>
        <v>0</v>
      </c>
      <c r="T3" s="58">
        <f t="shared" si="1"/>
        <v>2239</v>
      </c>
      <c r="U3" s="58">
        <f t="shared" si="1"/>
        <v>0</v>
      </c>
      <c r="V3" s="58">
        <f t="shared" si="1"/>
        <v>0</v>
      </c>
      <c r="W3" s="58">
        <f t="shared" si="1"/>
        <v>2783</v>
      </c>
      <c r="X3" s="58">
        <f t="shared" si="1"/>
        <v>791</v>
      </c>
      <c r="Y3" s="58">
        <f t="shared" si="1"/>
        <v>17</v>
      </c>
      <c r="Z3" s="58">
        <f t="shared" si="1"/>
        <v>0</v>
      </c>
      <c r="AA3" s="58">
        <f t="shared" si="1"/>
        <v>0</v>
      </c>
      <c r="AB3" s="58">
        <f t="shared" si="1"/>
        <v>0</v>
      </c>
      <c r="AC3" s="58">
        <f t="shared" si="1"/>
        <v>52</v>
      </c>
      <c r="AD3" s="58">
        <f t="shared" si="1"/>
        <v>388</v>
      </c>
      <c r="AE3" s="58">
        <f t="shared" si="1"/>
        <v>53</v>
      </c>
      <c r="AF3" s="58">
        <f t="shared" si="1"/>
        <v>0</v>
      </c>
      <c r="AG3" s="58">
        <f t="shared" si="1"/>
        <v>0</v>
      </c>
      <c r="AH3" s="58">
        <f t="shared" si="1"/>
        <v>0</v>
      </c>
      <c r="AI3" s="134">
        <f t="shared" si="1"/>
        <v>0</v>
      </c>
      <c r="AJ3" s="58">
        <f>ROUND(SUMIFS(AJ$4:AJ$54,$A$4:$A$54,$A$3)*100,0)</f>
        <v>52</v>
      </c>
      <c r="AK3" s="58">
        <f t="shared" ref="AK3:AL3" si="2">ROUND(SUMIFS(AK$4:AK$54,$A$4:$A$54,$A$3)*100,0)</f>
        <v>52</v>
      </c>
      <c r="AL3" s="58">
        <f t="shared" si="2"/>
        <v>52</v>
      </c>
      <c r="AM3" s="58">
        <f>SUMIFS(AM$4:AM$54, $A$4:$A$54, $A$3)</f>
        <v>0</v>
      </c>
      <c r="AN3" s="58">
        <f t="shared" ref="AN3:AQ3" si="3">SUMIFS(AN$4:AN$54, $A$4:$A$54, $A$3)</f>
        <v>0</v>
      </c>
      <c r="AO3" s="134">
        <f t="shared" si="3"/>
        <v>0</v>
      </c>
      <c r="AP3" s="134">
        <f t="shared" si="3"/>
        <v>203</v>
      </c>
      <c r="AQ3" s="134">
        <f t="shared" si="3"/>
        <v>1142746</v>
      </c>
      <c r="AR3" s="134">
        <f>ROUND(SUMIFS(AR$4:AR$54,$A$4:$A$54,$A$3),2)</f>
        <v>17.760000000000002</v>
      </c>
      <c r="AS3" s="58">
        <f>SUMIFS(AS$4:AS$54, $A$4:$A$54, $A$3)</f>
        <v>131600385000000</v>
      </c>
      <c r="AT3" s="58">
        <f t="shared" ref="AT3:BH3" si="4">SUMIFS(AT$4:AT$54, $A$4:$A$54, $A$3)</f>
        <v>279144931005567</v>
      </c>
      <c r="AU3" s="58">
        <f t="shared" si="4"/>
        <v>0</v>
      </c>
      <c r="AV3" s="58">
        <f t="shared" si="4"/>
        <v>0</v>
      </c>
      <c r="AW3" s="58">
        <f t="shared" si="4"/>
        <v>293028802945406</v>
      </c>
      <c r="AX3" s="58">
        <f t="shared" si="4"/>
        <v>0</v>
      </c>
      <c r="AY3" s="58">
        <f t="shared" si="4"/>
        <v>43338956082815.398</v>
      </c>
      <c r="AZ3" s="58">
        <f t="shared" si="4"/>
        <v>14706013003041.9</v>
      </c>
      <c r="BA3" s="58">
        <f t="shared" si="4"/>
        <v>139458067428958</v>
      </c>
      <c r="BB3" s="58">
        <f t="shared" si="4"/>
        <v>703953498890908</v>
      </c>
      <c r="BC3" s="58">
        <f t="shared" si="4"/>
        <v>9137594313030.7207</v>
      </c>
      <c r="BD3" s="58">
        <f t="shared" si="4"/>
        <v>22278016824981</v>
      </c>
      <c r="BE3" s="58">
        <f t="shared" si="4"/>
        <v>305696496081607</v>
      </c>
      <c r="BF3" s="58">
        <f t="shared" si="4"/>
        <v>45938064084416.297</v>
      </c>
      <c r="BG3" s="58">
        <f t="shared" si="4"/>
        <v>144955552714871</v>
      </c>
      <c r="BH3" s="58">
        <f t="shared" si="4"/>
        <v>184888845395020</v>
      </c>
      <c r="BI3" s="58">
        <f>ROUND(SUMIFS(BI$4:BI$54,$A$4:$A$54,$A$3),2)</f>
        <v>94.37</v>
      </c>
      <c r="BJ3" s="58">
        <f t="shared" ref="BJ3:BP3" si="5">ROUND(SUMIFS(BJ$4:BJ$54,$A$4:$A$54,$A$3),2)</f>
        <v>39.65</v>
      </c>
      <c r="BK3" s="58">
        <f t="shared" si="5"/>
        <v>0</v>
      </c>
      <c r="BL3" s="58">
        <f t="shared" si="5"/>
        <v>0</v>
      </c>
      <c r="BM3" s="58">
        <f t="shared" si="5"/>
        <v>95.86</v>
      </c>
      <c r="BN3" s="58">
        <f t="shared" si="5"/>
        <v>0</v>
      </c>
      <c r="BO3" s="58">
        <f t="shared" si="5"/>
        <v>29.9</v>
      </c>
      <c r="BP3" s="134">
        <f t="shared" si="5"/>
        <v>7.95</v>
      </c>
      <c r="BQ3" s="134">
        <f t="shared" ref="BQ3:BR3" si="6">ROUND(SUMIFS(BQ$4:BQ$54,$A$4:$A$54,$A$3)*100,0)</f>
        <v>3</v>
      </c>
      <c r="BR3" s="134">
        <f t="shared" si="6"/>
        <v>3</v>
      </c>
      <c r="BS3" s="134">
        <f>ROUND(SUMIFS(BS$4:BS$54,$A$4:$A$54,$A$3)*100,0)</f>
        <v>31</v>
      </c>
      <c r="BT3" s="134">
        <f>ROUND(SUMIFS(BT$4:BT$54,$A$4:$A$54,$A$3)*100,0)</f>
        <v>29</v>
      </c>
      <c r="BU3" s="134">
        <f t="shared" ref="BU3:CH3" si="7">ROUND(SUMIFS(BU$4:BU$54,$A$4:$A$54,$A$3)*100,0)</f>
        <v>62</v>
      </c>
      <c r="BV3" s="134">
        <f t="shared" si="7"/>
        <v>73</v>
      </c>
      <c r="BW3" s="134">
        <f t="shared" si="7"/>
        <v>9</v>
      </c>
      <c r="BX3" s="134">
        <f t="shared" si="7"/>
        <v>10</v>
      </c>
      <c r="BY3" s="134">
        <f t="shared" si="7"/>
        <v>43</v>
      </c>
      <c r="BZ3" s="134">
        <f>ROUND(SUMIFS(BZ$4:BZ$54,$A$4:$A$54,$A$3)*100,0)</f>
        <v>43</v>
      </c>
      <c r="CA3" s="134">
        <f>ROUND(SUMIFS(CA$4:CA$54,$A$4:$A$54,$A$3)*100,0)</f>
        <v>100</v>
      </c>
      <c r="CB3" s="134">
        <f>ROUND(SUMIFS(CB$4:CB$54,$A$4:$A$54,$A$3)*100,0)</f>
        <v>100</v>
      </c>
      <c r="CC3" s="134">
        <f t="shared" si="7"/>
        <v>9</v>
      </c>
      <c r="CD3" s="134">
        <f t="shared" si="7"/>
        <v>10</v>
      </c>
      <c r="CE3" s="134">
        <f t="shared" si="7"/>
        <v>43</v>
      </c>
      <c r="CF3" s="134">
        <f t="shared" si="7"/>
        <v>43</v>
      </c>
      <c r="CG3" s="134">
        <f t="shared" si="7"/>
        <v>100</v>
      </c>
      <c r="CH3" s="134">
        <f t="shared" si="7"/>
        <v>100</v>
      </c>
      <c r="CI3" s="58">
        <f>SUMIFS(CI$4:CI$54, $A$4:$A$54, $A$3)</f>
        <v>0</v>
      </c>
      <c r="CJ3" s="58">
        <f t="shared" ref="CJ3:CK3" si="8">SUMIFS(CJ$4:CJ$54, $A$4:$A$54, $A$3)</f>
        <v>0</v>
      </c>
      <c r="CK3" s="58">
        <f t="shared" si="8"/>
        <v>0</v>
      </c>
      <c r="CL3" s="58" t="str">
        <f>_xlfn.XLOOKUP($A$3,A4:A54,CL4:CL54,0,0,1)</f>
        <v>TRUE</v>
      </c>
      <c r="CM3" s="58">
        <f>SUMIFS(CM$4:CM$54, $A$4:$A$54, $A$3)</f>
        <v>10</v>
      </c>
    </row>
    <row r="4" spans="1:91" x14ac:dyDescent="0.7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7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7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7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7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7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7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7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7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7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7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7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7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7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7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7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7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7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7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7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7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7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7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7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7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7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7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7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7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7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7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7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7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7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7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7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7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7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7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7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7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7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7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7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7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7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7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7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7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7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7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328125" defaultRowHeight="14.75" x14ac:dyDescent="0.75"/>
  <cols>
    <col min="1" max="1" width="11.7265625" customWidth="1"/>
    <col min="2" max="2" width="11.7265625" style="204" customWidth="1"/>
    <col min="3" max="3" width="88.40625" customWidth="1"/>
    <col min="4" max="7" width="11.7265625" customWidth="1"/>
    <col min="8" max="8" width="11.7265625" style="15" customWidth="1"/>
    <col min="9" max="9" width="11.7265625" style="204" customWidth="1"/>
    <col min="10" max="10" width="11.7265625" style="155" customWidth="1"/>
    <col min="11" max="15" width="11.7265625" customWidth="1"/>
    <col min="16" max="16" width="83" customWidth="1"/>
    <col min="17" max="17" width="11.7265625" customWidth="1"/>
    <col min="18" max="18" width="11.7265625" style="143" customWidth="1"/>
  </cols>
  <sheetData>
    <row r="1" spans="1:18" x14ac:dyDescent="0.7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7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7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7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7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7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7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7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7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7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7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7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7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7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7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7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7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7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7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7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7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7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7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7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7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7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7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7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7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7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7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7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7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7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7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7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7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7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7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7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7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7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7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7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7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7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7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7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7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7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7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7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7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7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7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7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7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7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7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7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7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7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7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7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7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7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7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7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7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7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7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7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7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7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7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7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7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7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7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7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Montana.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Montana.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Montana.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Montana.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Montana.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Montana.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Montana.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Montana.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Montana.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Montana.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Montana.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Montana.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Montana.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Montana.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Montana.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Montana.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Montana.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Montana.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Montana.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Montana.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Montana.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Montana.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Montana.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Montana.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10 $/MWh.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7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7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7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7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7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7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7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7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7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7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7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7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7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7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7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7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7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7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7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7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7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7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7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7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7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7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7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7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7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7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7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7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7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7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7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7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7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7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7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7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7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7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7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7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7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7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7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7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7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7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7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7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7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7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7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7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7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7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7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7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7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7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7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7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7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7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7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7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7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7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7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7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7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7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7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7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7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7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1</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7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1</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7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1</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1</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1</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1</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1</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1</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1</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1</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1</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1</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1</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1</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1</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1</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1</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1</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1</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1</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1</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1</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1</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1</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1</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7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1</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7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7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7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7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7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7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7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7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7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7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7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7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7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7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7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7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7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7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7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7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7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7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7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7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7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7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7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7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7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7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7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7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7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7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7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7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7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7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7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7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7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7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7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7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7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7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7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7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7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7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7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7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7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7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7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7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7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7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7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7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7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7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7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7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7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7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7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7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7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7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7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7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7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7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7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7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7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7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7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7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7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7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7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7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7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7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7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7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7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7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7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7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7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7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7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7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7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7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7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7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7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7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7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7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7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7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7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7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7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7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7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7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7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7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7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7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7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7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7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7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7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7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7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7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7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7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7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7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7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7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7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7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7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7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7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7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7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7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7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7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7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7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7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7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7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7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7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7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7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7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7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7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7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7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7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7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7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7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7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7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7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7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7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7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7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7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7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7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7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7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7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7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7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7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7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7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7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7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7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7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7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7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7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7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7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7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7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7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7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7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7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7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7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7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7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7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7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7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7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7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7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7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7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7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7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7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7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7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7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7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7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7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7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7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7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7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7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7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7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7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7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7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7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7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7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7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7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7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7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7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7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7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7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7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7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7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7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7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7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7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7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7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7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7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7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7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7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7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7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7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7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7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7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7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7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7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7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7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7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7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7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7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7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7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7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7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7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7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7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7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7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7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7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7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7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7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7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7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7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7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7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7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7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7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7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7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7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7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7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7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7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7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7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7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7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7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7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7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7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7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7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7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7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7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7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7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7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7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7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7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7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7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7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7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7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7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7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7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7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7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7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7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7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7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7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7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7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7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7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7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7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7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7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7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7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7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7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7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7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7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7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7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7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7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7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7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7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7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7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7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7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7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7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7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7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7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7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7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7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7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7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7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7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7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7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7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7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7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7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7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7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7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7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7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7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7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7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7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7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7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7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7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7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7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7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7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7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7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7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7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7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7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7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7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7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7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7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7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7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7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7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7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7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7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7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7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7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7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7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7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7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7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7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7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7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7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7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7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7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7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7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7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7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7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7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7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7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7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7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7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7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7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7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7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7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7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7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7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7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7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7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7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7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7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7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7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7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7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7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7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7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7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7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7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7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7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7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7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7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7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7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7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7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7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7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7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7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7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7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7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7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7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7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7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7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7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7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7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7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7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7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7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7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7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7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7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7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7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7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7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7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7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7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7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7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7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7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7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271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7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7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7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7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7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7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7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7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7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7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7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7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7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7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7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7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7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7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7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7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7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7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7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7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7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7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7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7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7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7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7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7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7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7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7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7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7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7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7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7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7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7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7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7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7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7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7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7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7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7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7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7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7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7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7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7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7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7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7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7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7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7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7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7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7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7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7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7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7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7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7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7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7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7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7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7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7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7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7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7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7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7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7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7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7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7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7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7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7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7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7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7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7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7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7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7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7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7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7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328125" defaultRowHeight="14.75" x14ac:dyDescent="0.75"/>
  <cols>
    <col min="1" max="1" width="43" customWidth="1"/>
    <col min="2" max="2" width="76.86328125" customWidth="1"/>
  </cols>
  <sheetData>
    <row r="1" spans="1:2" x14ac:dyDescent="0.75">
      <c r="A1" s="265" t="s">
        <v>1054</v>
      </c>
      <c r="B1" s="265"/>
    </row>
    <row r="2" spans="1:2" x14ac:dyDescent="0.75">
      <c r="A2" s="66" t="s">
        <v>1055</v>
      </c>
      <c r="B2" s="66" t="s">
        <v>1056</v>
      </c>
    </row>
    <row r="3" spans="1:2" x14ac:dyDescent="0.75">
      <c r="A3" s="67" t="s">
        <v>350</v>
      </c>
      <c r="B3" t="str">
        <f>A3</f>
        <v>million metric tons / year</v>
      </c>
    </row>
    <row r="4" spans="1:2" x14ac:dyDescent="0.75">
      <c r="A4" s="67" t="s">
        <v>1645</v>
      </c>
      <c r="B4" t="str">
        <f>A4</f>
        <v>million metric tons</v>
      </c>
    </row>
    <row r="5" spans="1:2" x14ac:dyDescent="0.75">
      <c r="A5" s="67" t="s">
        <v>2602</v>
      </c>
      <c r="B5" t="str">
        <f>A5</f>
        <v>g CO2e / 2024 dollar</v>
      </c>
    </row>
    <row r="6" spans="1:2" x14ac:dyDescent="0.75">
      <c r="A6" s="68" t="s">
        <v>563</v>
      </c>
      <c r="B6" t="str">
        <f t="shared" ref="B6:B46" si="0">A6</f>
        <v>thousand metric tons / year</v>
      </c>
    </row>
    <row r="7" spans="1:2" x14ac:dyDescent="0.75">
      <c r="A7" s="68" t="s">
        <v>2603</v>
      </c>
      <c r="B7" t="str">
        <f>A7</f>
        <v>g CO2 / 2024 dollar</v>
      </c>
    </row>
    <row r="8" spans="1:2" ht="29.5" x14ac:dyDescent="0.75">
      <c r="A8" s="68" t="s">
        <v>2604</v>
      </c>
      <c r="B8" t="str">
        <f t="shared" si="0"/>
        <v>2024 dollars / metric ton CO2e abated, Annual average abatement (million metric tons CO2e)</v>
      </c>
    </row>
    <row r="9" spans="1:2" x14ac:dyDescent="0.75">
      <c r="A9" s="68" t="s">
        <v>2605</v>
      </c>
      <c r="B9" t="str">
        <f t="shared" si="0"/>
        <v>billion 2024 dollars / year</v>
      </c>
    </row>
    <row r="10" spans="1:2" x14ac:dyDescent="0.75">
      <c r="A10" s="68" t="s">
        <v>2606</v>
      </c>
      <c r="B10" t="str">
        <f t="shared" si="0"/>
        <v>billion 2024 dollars</v>
      </c>
    </row>
    <row r="11" spans="1:2" x14ac:dyDescent="0.75">
      <c r="A11" s="68" t="s">
        <v>1096</v>
      </c>
      <c r="B11" t="str">
        <f t="shared" si="0"/>
        <v>jobs</v>
      </c>
    </row>
    <row r="12" spans="1:2" x14ac:dyDescent="0.75">
      <c r="A12" s="68" t="s">
        <v>1138</v>
      </c>
      <c r="B12" t="str">
        <f t="shared" si="0"/>
        <v>incidents / year</v>
      </c>
    </row>
    <row r="13" spans="1:2" x14ac:dyDescent="0.75">
      <c r="A13" s="68" t="s">
        <v>1115</v>
      </c>
      <c r="B13" t="str">
        <f t="shared" si="0"/>
        <v>% change</v>
      </c>
    </row>
    <row r="14" spans="1:2" x14ac:dyDescent="0.75">
      <c r="A14" s="68" t="s">
        <v>2607</v>
      </c>
      <c r="B14" t="str">
        <f t="shared" si="0"/>
        <v>2024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1723</v>
      </c>
      <c r="B17" t="str">
        <f t="shared" si="0"/>
        <v>terawatt-hours (TWh)</v>
      </c>
    </row>
    <row r="18" spans="1:2" x14ac:dyDescent="0.75">
      <c r="A18" s="68" t="s">
        <v>1521</v>
      </c>
      <c r="B18" t="str">
        <f t="shared" si="0"/>
        <v>%</v>
      </c>
    </row>
    <row r="19" spans="1:2" x14ac:dyDescent="0.75">
      <c r="A19" s="68" t="s">
        <v>1522</v>
      </c>
      <c r="B19" t="str">
        <f t="shared" si="0"/>
        <v>metric tons CO2e / megawatt-hour (MWh)</v>
      </c>
    </row>
    <row r="20" spans="1:2" x14ac:dyDescent="0.75">
      <c r="A20" s="68" t="s">
        <v>2608</v>
      </c>
      <c r="B20" t="str">
        <f t="shared" si="0"/>
        <v>kilowatt-hour / 2024 dollar</v>
      </c>
    </row>
    <row r="21" spans="1:2" x14ac:dyDescent="0.75">
      <c r="A21" s="68" t="s">
        <v>353</v>
      </c>
      <c r="B21" t="str">
        <f t="shared" si="0"/>
        <v>gigawatts (GW) / year</v>
      </c>
    </row>
    <row r="22" spans="1:2" x14ac:dyDescent="0.75">
      <c r="A22" s="68" t="s">
        <v>2609</v>
      </c>
      <c r="B22" t="str">
        <f t="shared" si="0"/>
        <v>2024 dollars / megawatt-hour (MWh)</v>
      </c>
    </row>
    <row r="23" spans="1:2" x14ac:dyDescent="0.75">
      <c r="A23" s="68" t="s">
        <v>702</v>
      </c>
      <c r="B23" t="str">
        <f t="shared" si="0"/>
        <v>cubic km / yr</v>
      </c>
    </row>
    <row r="24" spans="1:2" x14ac:dyDescent="0.75">
      <c r="A24" s="68" t="s">
        <v>622</v>
      </c>
      <c r="B24" t="str">
        <f t="shared" si="0"/>
        <v>trillion passenger-miles / year</v>
      </c>
    </row>
    <row r="25" spans="1:2" x14ac:dyDescent="0.75">
      <c r="A25" s="68" t="s">
        <v>623</v>
      </c>
      <c r="B25" t="str">
        <f t="shared" si="0"/>
        <v>trillion freight ton-miles / year</v>
      </c>
    </row>
    <row r="26" spans="1:2" x14ac:dyDescent="0.75">
      <c r="A26" s="68" t="s">
        <v>473</v>
      </c>
      <c r="B26" t="str">
        <f t="shared" si="0"/>
        <v>million vehicles / year</v>
      </c>
    </row>
    <row r="27" spans="1:2" x14ac:dyDescent="0.75">
      <c r="A27" s="68" t="s">
        <v>600</v>
      </c>
      <c r="B27" t="str">
        <f t="shared" si="0"/>
        <v>thousand vehicles / year</v>
      </c>
    </row>
    <row r="28" spans="1:2" x14ac:dyDescent="0.75">
      <c r="A28" s="68" t="s">
        <v>599</v>
      </c>
      <c r="B28" t="str">
        <f t="shared" si="0"/>
        <v>million vehicles</v>
      </c>
    </row>
    <row r="29" spans="1:2" x14ac:dyDescent="0.75">
      <c r="A29" s="68" t="s">
        <v>632</v>
      </c>
      <c r="B29" t="str">
        <f t="shared" si="0"/>
        <v>thousand vehicles</v>
      </c>
    </row>
    <row r="30" spans="1:2" x14ac:dyDescent="0.75">
      <c r="A30" s="68" t="s">
        <v>455</v>
      </c>
      <c r="B30" t="str">
        <f t="shared" si="0"/>
        <v>quads / year</v>
      </c>
    </row>
    <row r="31" spans="1:2" x14ac:dyDescent="0.75">
      <c r="A31" s="68" t="s">
        <v>2610</v>
      </c>
      <c r="B31" t="str">
        <f>A31</f>
        <v>thousand BTU / 2024 dollar</v>
      </c>
    </row>
    <row r="32" spans="1:2" x14ac:dyDescent="0.75">
      <c r="A32" s="68" t="s">
        <v>605</v>
      </c>
      <c r="B32" t="str">
        <f t="shared" si="0"/>
        <v>millions of short tons / year</v>
      </c>
    </row>
    <row r="33" spans="1:2" x14ac:dyDescent="0.75">
      <c r="A33" s="68" t="s">
        <v>606</v>
      </c>
      <c r="B33" t="str">
        <f t="shared" si="0"/>
        <v>trillion cubic feet / year</v>
      </c>
    </row>
    <row r="34" spans="1:2" x14ac:dyDescent="0.75">
      <c r="A34" s="68" t="s">
        <v>1491</v>
      </c>
      <c r="B34" t="str">
        <f t="shared" si="0"/>
        <v>million barrels of oil / year</v>
      </c>
    </row>
    <row r="35" spans="1:2" x14ac:dyDescent="0.75">
      <c r="A35" s="68" t="s">
        <v>874</v>
      </c>
      <c r="B35" t="str">
        <f t="shared" si="0"/>
        <v>million gallons / year</v>
      </c>
    </row>
    <row r="36" spans="1:2" x14ac:dyDescent="0.75">
      <c r="A36" s="68" t="s">
        <v>667</v>
      </c>
      <c r="B36" t="str">
        <f t="shared" si="0"/>
        <v>trillion BTU / year</v>
      </c>
    </row>
    <row r="37" spans="1:2" x14ac:dyDescent="0.75">
      <c r="A37" s="68" t="s">
        <v>2611</v>
      </c>
      <c r="B37" t="str">
        <f t="shared" si="0"/>
        <v>2024 dollars / short ton</v>
      </c>
    </row>
    <row r="38" spans="1:2" x14ac:dyDescent="0.75">
      <c r="A38" s="68" t="s">
        <v>2612</v>
      </c>
      <c r="B38" t="str">
        <f t="shared" si="0"/>
        <v>2024 dollars / thousand cubic feet</v>
      </c>
    </row>
    <row r="39" spans="1:2" x14ac:dyDescent="0.75">
      <c r="A39" s="68" t="s">
        <v>2613</v>
      </c>
      <c r="B39" t="str">
        <f t="shared" si="0"/>
        <v>2024 dollars / gallon</v>
      </c>
    </row>
    <row r="40" spans="1:2" x14ac:dyDescent="0.75">
      <c r="A40" s="68" t="s">
        <v>2614</v>
      </c>
      <c r="B40" t="str">
        <f t="shared" si="0"/>
        <v>2024 dollars / barrel of oil</v>
      </c>
    </row>
    <row r="41" spans="1:2" x14ac:dyDescent="0.75">
      <c r="A41" s="68" t="s">
        <v>2615</v>
      </c>
      <c r="B41" t="str">
        <f t="shared" si="0"/>
        <v>2024 dollars / kg</v>
      </c>
    </row>
    <row r="42" spans="1:2" x14ac:dyDescent="0.75">
      <c r="A42" s="68" t="s">
        <v>2616</v>
      </c>
      <c r="B42" t="str">
        <f t="shared" si="0"/>
        <v>2024 dollars / kilowatt-hour (kWh)</v>
      </c>
    </row>
    <row r="43" spans="1:2" x14ac:dyDescent="0.75">
      <c r="A43" s="68" t="s">
        <v>2609</v>
      </c>
      <c r="B43" t="str">
        <f t="shared" ref="B43" si="1">A43</f>
        <v>2024 dollars / megawatt-hour (MWh)</v>
      </c>
    </row>
    <row r="44" spans="1:2" ht="29.5" x14ac:dyDescent="0.75">
      <c r="A44" s="68" t="s">
        <v>1480</v>
      </c>
      <c r="B44" t="str">
        <f t="shared" si="0"/>
        <v>cost of eqpt. to capture 1 metric ton CO2e/yr (2020 dollars)</v>
      </c>
    </row>
    <row r="45" spans="1:2" x14ac:dyDescent="0.75">
      <c r="A45" s="68" t="s">
        <v>2617</v>
      </c>
      <c r="B45" t="str">
        <f t="shared" si="0"/>
        <v>million 2024 dollars / megawatt (MW)</v>
      </c>
    </row>
    <row r="46" spans="1:2" x14ac:dyDescent="0.75">
      <c r="A46" s="68" t="s">
        <v>2618</v>
      </c>
      <c r="B46" t="str">
        <f t="shared" si="0"/>
        <v>cost of eqpt. to produce 1 kg H2/yr (2024 dollars)</v>
      </c>
    </row>
    <row r="48" spans="1:2" x14ac:dyDescent="0.75">
      <c r="A48" s="265" t="s">
        <v>1058</v>
      </c>
      <c r="B48" s="265"/>
    </row>
    <row r="49" spans="1:2" x14ac:dyDescent="0.75">
      <c r="A49" s="66" t="s">
        <v>1055</v>
      </c>
      <c r="B49" s="66" t="s">
        <v>1056</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39" t="s">
        <v>554</v>
      </c>
      <c r="B1" s="140" t="s">
        <v>555</v>
      </c>
      <c r="C1" s="141" t="s">
        <v>1057</v>
      </c>
      <c r="D1" s="140" t="s">
        <v>60</v>
      </c>
      <c r="E1" s="140" t="s">
        <v>62</v>
      </c>
      <c r="F1" s="140" t="s">
        <v>437</v>
      </c>
      <c r="G1" s="140" t="s">
        <v>61</v>
      </c>
      <c r="H1" s="140" t="s">
        <v>564</v>
      </c>
      <c r="I1" s="142" t="s">
        <v>301</v>
      </c>
      <c r="J1" s="98" t="s">
        <v>1733</v>
      </c>
    </row>
    <row r="2" spans="1:10" x14ac:dyDescent="0.75">
      <c r="A2" s="218" t="s">
        <v>569</v>
      </c>
      <c r="B2" s="58" t="s">
        <v>571</v>
      </c>
      <c r="C2" s="219">
        <v>1</v>
      </c>
      <c r="D2" s="218" t="s">
        <v>63</v>
      </c>
      <c r="E2" s="218" t="s">
        <v>64</v>
      </c>
      <c r="F2" s="58" t="str">
        <f>UnitControlCenter!$B$3</f>
        <v>million metric tons / year</v>
      </c>
      <c r="G2" s="58" t="s">
        <v>553</v>
      </c>
      <c r="H2" s="58"/>
      <c r="I2" s="58"/>
      <c r="J2" s="58" t="s">
        <v>1739</v>
      </c>
    </row>
    <row r="3" spans="1:10" x14ac:dyDescent="0.75">
      <c r="A3" s="218" t="s">
        <v>569</v>
      </c>
      <c r="B3" s="58" t="s">
        <v>570</v>
      </c>
      <c r="C3" s="158">
        <v>1</v>
      </c>
      <c r="D3" s="58" t="s">
        <v>63</v>
      </c>
      <c r="E3" s="58" t="s">
        <v>64</v>
      </c>
      <c r="F3" s="58" t="str">
        <f>UnitControlCenter!$B$3</f>
        <v>million metric tons / year</v>
      </c>
      <c r="G3" s="58" t="s">
        <v>173</v>
      </c>
      <c r="H3" s="58"/>
      <c r="I3" s="58"/>
      <c r="J3" s="58"/>
    </row>
    <row r="4" spans="1:10" x14ac:dyDescent="0.75">
      <c r="A4" s="143" t="s">
        <v>569</v>
      </c>
      <c r="B4" t="s">
        <v>1644</v>
      </c>
      <c r="C4" s="80">
        <v>1</v>
      </c>
      <c r="D4" s="143" t="s">
        <v>63</v>
      </c>
      <c r="E4" s="143" t="s">
        <v>64</v>
      </c>
      <c r="F4" t="str">
        <f>UnitControlCenter!B4</f>
        <v>million metric tons</v>
      </c>
      <c r="G4" t="s">
        <v>1647</v>
      </c>
    </row>
    <row r="5" spans="1:10" x14ac:dyDescent="0.75">
      <c r="A5" s="143" t="s">
        <v>569</v>
      </c>
      <c r="B5" t="s">
        <v>1643</v>
      </c>
      <c r="C5" s="15">
        <v>1</v>
      </c>
      <c r="D5" t="s">
        <v>63</v>
      </c>
      <c r="E5" t="s">
        <v>64</v>
      </c>
      <c r="F5" t="str">
        <f>UnitControlCenter!B4</f>
        <v>million metric tons</v>
      </c>
      <c r="G5" t="s">
        <v>1646</v>
      </c>
    </row>
    <row r="6" spans="1:10" x14ac:dyDescent="0.75">
      <c r="A6" s="143" t="s">
        <v>569</v>
      </c>
      <c r="B6" s="143" t="s">
        <v>572</v>
      </c>
      <c r="C6" s="15">
        <v>1</v>
      </c>
      <c r="D6" t="s">
        <v>65</v>
      </c>
      <c r="E6" t="s">
        <v>66</v>
      </c>
      <c r="F6" t="str">
        <f>UnitControlCenter!$B$3</f>
        <v>million metric tons / year</v>
      </c>
      <c r="G6" t="s">
        <v>1035</v>
      </c>
      <c r="H6" t="s">
        <v>1036</v>
      </c>
      <c r="I6" t="s">
        <v>1037</v>
      </c>
    </row>
    <row r="7" spans="1:10" x14ac:dyDescent="0.75">
      <c r="A7" s="143" t="s">
        <v>569</v>
      </c>
      <c r="B7" s="143" t="s">
        <v>573</v>
      </c>
      <c r="C7" s="15">
        <v>1</v>
      </c>
      <c r="D7" t="s">
        <v>65</v>
      </c>
      <c r="E7" t="s">
        <v>66</v>
      </c>
      <c r="F7" t="str">
        <f>UnitControlCenter!$B$3</f>
        <v>million metric tons / year</v>
      </c>
      <c r="G7" t="s">
        <v>1038</v>
      </c>
      <c r="H7" t="s">
        <v>1039</v>
      </c>
      <c r="I7" t="s">
        <v>1040</v>
      </c>
    </row>
    <row r="8" spans="1:10" x14ac:dyDescent="0.75">
      <c r="A8" s="143" t="s">
        <v>569</v>
      </c>
      <c r="B8" s="143" t="s">
        <v>574</v>
      </c>
      <c r="C8" s="15">
        <v>1</v>
      </c>
      <c r="D8" t="s">
        <v>65</v>
      </c>
      <c r="E8" t="s">
        <v>66</v>
      </c>
      <c r="F8" t="str">
        <f>UnitControlCenter!$B$3</f>
        <v>million metric tons / year</v>
      </c>
      <c r="G8" t="s">
        <v>842</v>
      </c>
      <c r="H8" t="s">
        <v>843</v>
      </c>
      <c r="I8" t="s">
        <v>844</v>
      </c>
    </row>
    <row r="9" spans="1:10" x14ac:dyDescent="0.75">
      <c r="A9" s="143" t="s">
        <v>569</v>
      </c>
      <c r="B9" s="143" t="s">
        <v>1106</v>
      </c>
      <c r="C9" s="15">
        <v>0</v>
      </c>
      <c r="D9" t="s">
        <v>63</v>
      </c>
      <c r="E9" t="s">
        <v>64</v>
      </c>
      <c r="F9" t="str">
        <f>UnitControlCenter!$B$5</f>
        <v>g CO2e / 2024 dollar</v>
      </c>
      <c r="G9" t="s">
        <v>1060</v>
      </c>
    </row>
    <row r="10" spans="1:10" x14ac:dyDescent="0.75">
      <c r="A10" s="143" t="s">
        <v>569</v>
      </c>
      <c r="B10" s="143" t="s">
        <v>131</v>
      </c>
      <c r="C10" s="15">
        <v>1</v>
      </c>
      <c r="D10" t="s">
        <v>63</v>
      </c>
      <c r="E10" t="s">
        <v>64</v>
      </c>
      <c r="F10" t="str">
        <f>UnitControlCenter!$B$3</f>
        <v>million metric tons / year</v>
      </c>
      <c r="G10" t="s">
        <v>672</v>
      </c>
    </row>
    <row r="11" spans="1:10" x14ac:dyDescent="0.75">
      <c r="A11" s="143" t="s">
        <v>569</v>
      </c>
      <c r="B11" s="143" t="s">
        <v>670</v>
      </c>
      <c r="C11" s="15">
        <v>1</v>
      </c>
      <c r="D11" t="s">
        <v>63</v>
      </c>
      <c r="E11" t="s">
        <v>64</v>
      </c>
      <c r="F11" t="str">
        <f>UnitControlCenter!$B$3</f>
        <v>million metric tons / year</v>
      </c>
      <c r="G11" t="s">
        <v>673</v>
      </c>
    </row>
    <row r="12" spans="1:10" x14ac:dyDescent="0.75">
      <c r="A12" s="143" t="s">
        <v>569</v>
      </c>
      <c r="B12" s="143" t="s">
        <v>728</v>
      </c>
      <c r="C12" s="15">
        <v>1</v>
      </c>
      <c r="D12" t="s">
        <v>63</v>
      </c>
      <c r="E12" t="s">
        <v>64</v>
      </c>
      <c r="F12" t="str">
        <f>UnitControlCenter!$B$3</f>
        <v>million metric tons / year</v>
      </c>
      <c r="G12" t="s">
        <v>736</v>
      </c>
    </row>
    <row r="13" spans="1:10" x14ac:dyDescent="0.75">
      <c r="A13" s="143" t="s">
        <v>569</v>
      </c>
      <c r="B13" s="143" t="s">
        <v>93</v>
      </c>
      <c r="C13" s="15">
        <v>1</v>
      </c>
      <c r="D13" t="s">
        <v>63</v>
      </c>
      <c r="E13" t="s">
        <v>64</v>
      </c>
      <c r="F13" t="str">
        <f>UnitControlCenter!$B$3</f>
        <v>million metric tons / year</v>
      </c>
      <c r="G13" t="s">
        <v>674</v>
      </c>
    </row>
    <row r="14" spans="1:10" x14ac:dyDescent="0.75">
      <c r="A14" s="143" t="s">
        <v>569</v>
      </c>
      <c r="B14" s="143" t="s">
        <v>9</v>
      </c>
      <c r="C14" s="15">
        <v>1</v>
      </c>
      <c r="D14" t="s">
        <v>63</v>
      </c>
      <c r="E14" t="s">
        <v>64</v>
      </c>
      <c r="F14" t="str">
        <f>UnitControlCenter!$B$3</f>
        <v>million metric tons / year</v>
      </c>
      <c r="G14" t="s">
        <v>693</v>
      </c>
    </row>
    <row r="15" spans="1:10" x14ac:dyDescent="0.75">
      <c r="A15" s="143" t="s">
        <v>569</v>
      </c>
      <c r="B15" s="143" t="s">
        <v>671</v>
      </c>
      <c r="C15" s="15">
        <v>1</v>
      </c>
      <c r="D15" t="s">
        <v>63</v>
      </c>
      <c r="E15" t="s">
        <v>64</v>
      </c>
      <c r="F15" t="str">
        <f>UnitControlCenter!$B$3</f>
        <v>million metric tons / year</v>
      </c>
      <c r="G15" t="s">
        <v>675</v>
      </c>
    </row>
    <row r="16" spans="1:10" x14ac:dyDescent="0.75">
      <c r="A16" s="143" t="s">
        <v>569</v>
      </c>
      <c r="B16" s="143" t="s">
        <v>4</v>
      </c>
      <c r="C16" s="15">
        <v>1</v>
      </c>
      <c r="D16" t="s">
        <v>63</v>
      </c>
      <c r="E16" t="s">
        <v>64</v>
      </c>
      <c r="F16" t="str">
        <f>UnitControlCenter!$B$3</f>
        <v>million metric tons / year</v>
      </c>
      <c r="G16" t="s">
        <v>676</v>
      </c>
    </row>
    <row r="17" spans="1:10" x14ac:dyDescent="0.75">
      <c r="A17" s="143" t="s">
        <v>569</v>
      </c>
      <c r="B17" s="143" t="s">
        <v>680</v>
      </c>
      <c r="C17" s="15">
        <v>1</v>
      </c>
      <c r="D17" t="s">
        <v>63</v>
      </c>
      <c r="E17" t="s">
        <v>64</v>
      </c>
      <c r="F17" t="str">
        <f>UnitControlCenter!$B$3</f>
        <v>million metric tons / year</v>
      </c>
      <c r="G17" t="s">
        <v>677</v>
      </c>
    </row>
    <row r="18" spans="1:10" ht="15.5" thickBot="1" x14ac:dyDescent="0.9">
      <c r="A18" s="144" t="s">
        <v>569</v>
      </c>
      <c r="B18" s="144" t="s">
        <v>1836</v>
      </c>
      <c r="C18" s="145">
        <v>1</v>
      </c>
      <c r="D18" s="146" t="s">
        <v>65</v>
      </c>
      <c r="E18" s="146" t="s">
        <v>66</v>
      </c>
      <c r="F18" s="146" t="s">
        <v>350</v>
      </c>
      <c r="G18" s="146" t="s">
        <v>1837</v>
      </c>
      <c r="H18" s="146" t="s">
        <v>1869</v>
      </c>
      <c r="I18" s="146" t="s">
        <v>1838</v>
      </c>
      <c r="J18" s="146"/>
    </row>
    <row r="19" spans="1:10" x14ac:dyDescent="0.75">
      <c r="A19" s="143" t="s">
        <v>575</v>
      </c>
      <c r="B19" s="143" t="s">
        <v>479</v>
      </c>
      <c r="C19" s="15">
        <v>1</v>
      </c>
      <c r="D19" t="s">
        <v>65</v>
      </c>
      <c r="E19" t="s">
        <v>66</v>
      </c>
      <c r="F19" t="str">
        <f>UnitControlCenter!$B$3</f>
        <v>million metric tons / year</v>
      </c>
      <c r="G19" t="s">
        <v>1496</v>
      </c>
      <c r="H19" t="s">
        <v>1036</v>
      </c>
      <c r="I19" t="s">
        <v>1037</v>
      </c>
    </row>
    <row r="20" spans="1:10" x14ac:dyDescent="0.75">
      <c r="A20" s="143" t="s">
        <v>575</v>
      </c>
      <c r="B20" s="143" t="s">
        <v>487</v>
      </c>
      <c r="C20" s="15">
        <v>1</v>
      </c>
      <c r="D20" t="s">
        <v>65</v>
      </c>
      <c r="E20" t="s">
        <v>66</v>
      </c>
      <c r="F20" t="str">
        <f>UnitControlCenter!$B$3</f>
        <v>million metric tons / year</v>
      </c>
      <c r="G20" t="s">
        <v>1508</v>
      </c>
      <c r="H20" t="s">
        <v>1036</v>
      </c>
      <c r="I20" t="s">
        <v>1497</v>
      </c>
    </row>
    <row r="21" spans="1:10" x14ac:dyDescent="0.75">
      <c r="A21" s="143" t="s">
        <v>575</v>
      </c>
      <c r="B21" s="143" t="s">
        <v>488</v>
      </c>
      <c r="C21" s="15">
        <v>1</v>
      </c>
      <c r="D21" t="s">
        <v>65</v>
      </c>
      <c r="E21" t="s">
        <v>66</v>
      </c>
      <c r="F21" t="str">
        <f>UnitControlCenter!$B$3</f>
        <v>million metric tons / year</v>
      </c>
      <c r="G21" t="s">
        <v>1509</v>
      </c>
      <c r="H21" t="s">
        <v>1036</v>
      </c>
      <c r="I21" t="s">
        <v>1498</v>
      </c>
    </row>
    <row r="22" spans="1:10" x14ac:dyDescent="0.75">
      <c r="A22" s="143" t="s">
        <v>575</v>
      </c>
      <c r="B22" s="143" t="s">
        <v>562</v>
      </c>
      <c r="C22" s="15">
        <v>1</v>
      </c>
      <c r="D22" t="s">
        <v>65</v>
      </c>
      <c r="E22" t="s">
        <v>66</v>
      </c>
      <c r="F22" t="str">
        <f>UnitControlCenter!$B$3</f>
        <v>million metric tons / year</v>
      </c>
      <c r="G22" t="s">
        <v>1510</v>
      </c>
      <c r="H22" t="s">
        <v>1036</v>
      </c>
      <c r="I22" t="s">
        <v>1499</v>
      </c>
    </row>
    <row r="23" spans="1:10" x14ac:dyDescent="0.75">
      <c r="A23" s="143" t="s">
        <v>575</v>
      </c>
      <c r="B23" s="143" t="s">
        <v>561</v>
      </c>
      <c r="C23" s="15">
        <v>1</v>
      </c>
      <c r="D23" t="s">
        <v>65</v>
      </c>
      <c r="E23" t="s">
        <v>66</v>
      </c>
      <c r="F23" t="str">
        <f>UnitControlCenter!$B$6</f>
        <v>thousand metric tons / year</v>
      </c>
      <c r="G23" t="s">
        <v>1511</v>
      </c>
      <c r="H23" t="s">
        <v>1036</v>
      </c>
      <c r="I23" t="s">
        <v>1500</v>
      </c>
    </row>
    <row r="24" spans="1:10" x14ac:dyDescent="0.75">
      <c r="A24" s="143" t="s">
        <v>575</v>
      </c>
      <c r="B24" s="143" t="s">
        <v>482</v>
      </c>
      <c r="C24" s="15">
        <v>1</v>
      </c>
      <c r="D24" t="s">
        <v>65</v>
      </c>
      <c r="E24" t="s">
        <v>66</v>
      </c>
      <c r="F24" t="str">
        <f>UnitControlCenter!$B$6</f>
        <v>thousand metric tons / year</v>
      </c>
      <c r="G24" t="s">
        <v>1512</v>
      </c>
      <c r="H24" t="s">
        <v>1036</v>
      </c>
      <c r="I24" t="s">
        <v>1501</v>
      </c>
    </row>
    <row r="25" spans="1:10" x14ac:dyDescent="0.75">
      <c r="A25" s="143" t="s">
        <v>575</v>
      </c>
      <c r="B25" s="143" t="s">
        <v>485</v>
      </c>
      <c r="C25" s="15">
        <v>1</v>
      </c>
      <c r="D25" t="s">
        <v>65</v>
      </c>
      <c r="E25" t="s">
        <v>66</v>
      </c>
      <c r="F25" t="str">
        <f>UnitControlCenter!$B$6</f>
        <v>thousand metric tons / year</v>
      </c>
      <c r="G25" t="s">
        <v>1513</v>
      </c>
      <c r="H25" t="s">
        <v>1036</v>
      </c>
      <c r="I25" t="s">
        <v>1502</v>
      </c>
    </row>
    <row r="26" spans="1:10" x14ac:dyDescent="0.75">
      <c r="A26" s="143" t="s">
        <v>575</v>
      </c>
      <c r="B26" s="143" t="s">
        <v>486</v>
      </c>
      <c r="C26" s="15">
        <v>1</v>
      </c>
      <c r="D26" t="s">
        <v>65</v>
      </c>
      <c r="E26" t="s">
        <v>66</v>
      </c>
      <c r="F26" t="str">
        <f>UnitControlCenter!$B$6</f>
        <v>thousand metric tons / year</v>
      </c>
      <c r="G26" t="s">
        <v>1514</v>
      </c>
      <c r="H26" t="s">
        <v>1036</v>
      </c>
      <c r="I26" t="s">
        <v>1503</v>
      </c>
    </row>
    <row r="27" spans="1:10" x14ac:dyDescent="0.75">
      <c r="A27" s="143" t="s">
        <v>575</v>
      </c>
      <c r="B27" s="143" t="s">
        <v>481</v>
      </c>
      <c r="C27" s="15">
        <v>1</v>
      </c>
      <c r="D27" t="s">
        <v>65</v>
      </c>
      <c r="E27" t="s">
        <v>66</v>
      </c>
      <c r="F27" t="str">
        <f>UnitControlCenter!$B$3</f>
        <v>million metric tons / year</v>
      </c>
      <c r="G27" t="s">
        <v>1515</v>
      </c>
      <c r="H27" t="s">
        <v>1036</v>
      </c>
      <c r="I27" t="s">
        <v>1504</v>
      </c>
    </row>
    <row r="28" spans="1:10" x14ac:dyDescent="0.75">
      <c r="A28" s="143" t="s">
        <v>575</v>
      </c>
      <c r="B28" s="143" t="s">
        <v>480</v>
      </c>
      <c r="C28" s="15">
        <v>1</v>
      </c>
      <c r="D28" t="s">
        <v>65</v>
      </c>
      <c r="E28" t="s">
        <v>66</v>
      </c>
      <c r="F28" t="str">
        <f>UnitControlCenter!$B$6</f>
        <v>thousand metric tons / year</v>
      </c>
      <c r="G28" t="s">
        <v>1516</v>
      </c>
      <c r="H28" t="s">
        <v>1036</v>
      </c>
      <c r="I28" t="s">
        <v>1505</v>
      </c>
    </row>
    <row r="29" spans="1:10" x14ac:dyDescent="0.75">
      <c r="A29" s="143" t="s">
        <v>575</v>
      </c>
      <c r="B29" s="143" t="s">
        <v>484</v>
      </c>
      <c r="C29" s="15">
        <v>1</v>
      </c>
      <c r="D29" t="s">
        <v>65</v>
      </c>
      <c r="E29" t="s">
        <v>66</v>
      </c>
      <c r="F29" t="str">
        <f>UnitControlCenter!$B$3</f>
        <v>million metric tons / year</v>
      </c>
      <c r="G29" t="s">
        <v>1517</v>
      </c>
      <c r="H29" t="s">
        <v>1036</v>
      </c>
      <c r="I29" t="s">
        <v>1506</v>
      </c>
    </row>
    <row r="30" spans="1:10" ht="15.5" thickBot="1" x14ac:dyDescent="0.9">
      <c r="A30" s="144" t="s">
        <v>575</v>
      </c>
      <c r="B30" s="144" t="s">
        <v>474</v>
      </c>
      <c r="C30" s="145">
        <v>1</v>
      </c>
      <c r="D30" t="s">
        <v>65</v>
      </c>
      <c r="E30" t="s">
        <v>66</v>
      </c>
      <c r="F30" s="146" t="str">
        <f>UnitControlCenter!$B$3</f>
        <v>million metric tons / year</v>
      </c>
      <c r="G30" t="s">
        <v>1518</v>
      </c>
      <c r="H30" t="s">
        <v>1036</v>
      </c>
      <c r="I30" t="s">
        <v>1507</v>
      </c>
    </row>
    <row r="31" spans="1:10" x14ac:dyDescent="0.75">
      <c r="A31" s="143" t="s">
        <v>576</v>
      </c>
      <c r="B31" s="143" t="s">
        <v>572</v>
      </c>
      <c r="C31" s="15">
        <v>1</v>
      </c>
      <c r="D31" t="s">
        <v>65</v>
      </c>
      <c r="E31" t="s">
        <v>66</v>
      </c>
      <c r="F31" t="str">
        <f>UnitControlCenter!$B$3</f>
        <v>million metric tons / year</v>
      </c>
      <c r="G31" t="s">
        <v>1118</v>
      </c>
      <c r="H31" t="s">
        <v>1119</v>
      </c>
      <c r="I31" t="s">
        <v>1120</v>
      </c>
    </row>
    <row r="32" spans="1:10" x14ac:dyDescent="0.75">
      <c r="A32" s="143" t="s">
        <v>576</v>
      </c>
      <c r="B32" s="143" t="s">
        <v>737</v>
      </c>
      <c r="C32" s="15">
        <v>1</v>
      </c>
      <c r="D32" t="s">
        <v>65</v>
      </c>
      <c r="E32" t="s">
        <v>66</v>
      </c>
      <c r="F32" t="str">
        <f>UnitControlCenter!$B$3</f>
        <v>million metric tons / year</v>
      </c>
      <c r="G32" t="s">
        <v>1121</v>
      </c>
      <c r="H32" t="s">
        <v>1122</v>
      </c>
      <c r="I32" t="s">
        <v>1123</v>
      </c>
    </row>
    <row r="33" spans="1:10" x14ac:dyDescent="0.75">
      <c r="A33" s="143" t="s">
        <v>576</v>
      </c>
      <c r="B33" s="143" t="s">
        <v>577</v>
      </c>
      <c r="C33" s="15">
        <v>1</v>
      </c>
      <c r="D33" t="s">
        <v>65</v>
      </c>
      <c r="E33" t="s">
        <v>66</v>
      </c>
      <c r="F33" t="str">
        <f>UnitControlCenter!$B$3</f>
        <v>million metric tons / year</v>
      </c>
      <c r="G33" t="s">
        <v>1124</v>
      </c>
      <c r="H33" t="s">
        <v>1125</v>
      </c>
      <c r="I33" t="s">
        <v>1126</v>
      </c>
    </row>
    <row r="34" spans="1:10" ht="15.5" thickBot="1" x14ac:dyDescent="0.9">
      <c r="A34" s="144" t="s">
        <v>576</v>
      </c>
      <c r="B34" s="144" t="s">
        <v>1106</v>
      </c>
      <c r="C34" s="145">
        <v>0</v>
      </c>
      <c r="D34" s="146" t="s">
        <v>63</v>
      </c>
      <c r="E34" s="146" t="s">
        <v>64</v>
      </c>
      <c r="F34" s="146" t="str">
        <f>UnitControlCenter!$B$7</f>
        <v>g CO2 / 2024 dollar</v>
      </c>
      <c r="G34" s="146" t="s">
        <v>1059</v>
      </c>
      <c r="H34" s="146"/>
      <c r="I34" s="146"/>
      <c r="J34" s="146"/>
    </row>
    <row r="35" spans="1:10" x14ac:dyDescent="0.75">
      <c r="A35" s="143" t="s">
        <v>968</v>
      </c>
      <c r="B35" s="143" t="s">
        <v>807</v>
      </c>
      <c r="C35" s="15">
        <v>1</v>
      </c>
      <c r="D35" t="s">
        <v>63</v>
      </c>
      <c r="E35" t="s">
        <v>1211</v>
      </c>
      <c r="F35" t="str">
        <f>UnitControlCenter!$B$3</f>
        <v>million metric tons / year</v>
      </c>
      <c r="G35" t="s">
        <v>1254</v>
      </c>
    </row>
    <row r="36" spans="1:10" x14ac:dyDescent="0.75">
      <c r="A36" s="143" t="s">
        <v>968</v>
      </c>
      <c r="B36" s="143" t="s">
        <v>131</v>
      </c>
      <c r="C36" s="15">
        <v>1</v>
      </c>
      <c r="D36" t="s">
        <v>63</v>
      </c>
      <c r="E36" t="s">
        <v>1211</v>
      </c>
      <c r="F36" t="str">
        <f>UnitControlCenter!$B$3</f>
        <v>million metric tons / year</v>
      </c>
      <c r="G36" t="s">
        <v>672</v>
      </c>
    </row>
    <row r="37" spans="1:10" x14ac:dyDescent="0.75">
      <c r="A37" s="143" t="s">
        <v>968</v>
      </c>
      <c r="B37" s="143" t="s">
        <v>670</v>
      </c>
      <c r="C37" s="15">
        <v>1</v>
      </c>
      <c r="D37" t="s">
        <v>63</v>
      </c>
      <c r="E37" t="s">
        <v>1211</v>
      </c>
      <c r="F37" t="str">
        <f>UnitControlCenter!$B$3</f>
        <v>million metric tons / year</v>
      </c>
      <c r="G37" t="s">
        <v>673</v>
      </c>
    </row>
    <row r="38" spans="1:10" x14ac:dyDescent="0.75">
      <c r="A38" s="143" t="s">
        <v>968</v>
      </c>
      <c r="B38" s="143" t="s">
        <v>728</v>
      </c>
      <c r="C38" s="15">
        <v>1</v>
      </c>
      <c r="D38" t="s">
        <v>63</v>
      </c>
      <c r="E38" t="s">
        <v>1211</v>
      </c>
      <c r="F38" t="str">
        <f>UnitControlCenter!$B$3</f>
        <v>million metric tons / year</v>
      </c>
      <c r="G38" t="s">
        <v>736</v>
      </c>
    </row>
    <row r="39" spans="1:10" x14ac:dyDescent="0.75">
      <c r="A39" s="143" t="s">
        <v>968</v>
      </c>
      <c r="B39" s="143" t="s">
        <v>93</v>
      </c>
      <c r="C39" s="15">
        <v>1</v>
      </c>
      <c r="D39" t="s">
        <v>63</v>
      </c>
      <c r="E39" t="s">
        <v>1211</v>
      </c>
      <c r="F39" t="str">
        <f>UnitControlCenter!$B$3</f>
        <v>million metric tons / year</v>
      </c>
      <c r="G39" t="s">
        <v>674</v>
      </c>
    </row>
    <row r="40" spans="1:10" x14ac:dyDescent="0.75">
      <c r="A40" s="143" t="s">
        <v>968</v>
      </c>
      <c r="B40" s="143" t="s">
        <v>9</v>
      </c>
      <c r="C40" s="15">
        <v>1</v>
      </c>
      <c r="D40" t="s">
        <v>63</v>
      </c>
      <c r="E40" t="s">
        <v>1211</v>
      </c>
      <c r="F40" t="str">
        <f>UnitControlCenter!$B$3</f>
        <v>million metric tons / year</v>
      </c>
      <c r="G40" t="s">
        <v>1255</v>
      </c>
    </row>
    <row r="41" spans="1:10" ht="15.5" thickBot="1" x14ac:dyDescent="0.9">
      <c r="A41" s="144" t="s">
        <v>968</v>
      </c>
      <c r="B41" s="144" t="s">
        <v>4</v>
      </c>
      <c r="C41" s="145">
        <v>1</v>
      </c>
      <c r="D41" s="146" t="s">
        <v>63</v>
      </c>
      <c r="E41" s="146" t="s">
        <v>1211</v>
      </c>
      <c r="F41" s="146" t="str">
        <f>UnitControlCenter!$B$3</f>
        <v>million metric tons / year</v>
      </c>
      <c r="G41" s="146" t="s">
        <v>676</v>
      </c>
      <c r="H41" s="146"/>
      <c r="I41" s="146"/>
      <c r="J41" s="146"/>
    </row>
    <row r="42" spans="1:10" x14ac:dyDescent="0.75">
      <c r="A42" s="143" t="s">
        <v>354</v>
      </c>
      <c r="B42" s="143" t="s">
        <v>1178</v>
      </c>
      <c r="C42" s="15">
        <v>1</v>
      </c>
      <c r="D42" t="s">
        <v>65</v>
      </c>
      <c r="E42" t="s">
        <v>436</v>
      </c>
      <c r="F42" t="str">
        <f>UnitControlCenter!$B$8</f>
        <v>2024 dollars / metric ton CO2e abated, Annual average abatement (million metric tons CO2e)</v>
      </c>
      <c r="G42" t="s">
        <v>1256</v>
      </c>
    </row>
    <row r="43" spans="1:10" ht="15.5" thickBot="1" x14ac:dyDescent="0.9">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75">
      <c r="A44" s="143" t="s">
        <v>578</v>
      </c>
      <c r="B44" s="143" t="s">
        <v>1182</v>
      </c>
      <c r="C44" s="15">
        <v>1</v>
      </c>
      <c r="D44" t="s">
        <v>65</v>
      </c>
      <c r="E44" t="s">
        <v>64</v>
      </c>
      <c r="F44" t="str">
        <f>UnitControlCenter!$B$9</f>
        <v>billion 2024 dollars / year</v>
      </c>
      <c r="G44" t="s">
        <v>1180</v>
      </c>
      <c r="H44" t="s">
        <v>656</v>
      </c>
      <c r="I44" t="s">
        <v>640</v>
      </c>
    </row>
    <row r="45" spans="1:10" x14ac:dyDescent="0.75">
      <c r="A45" s="143" t="s">
        <v>578</v>
      </c>
      <c r="B45" s="147" t="s">
        <v>987</v>
      </c>
      <c r="C45" s="15">
        <v>1</v>
      </c>
      <c r="D45" t="s">
        <v>63</v>
      </c>
      <c r="E45" t="s">
        <v>64</v>
      </c>
      <c r="F45" t="str">
        <f>UnitControlCenter!$B$9</f>
        <v>billion 2024 dollars / year</v>
      </c>
      <c r="G45" t="s">
        <v>981</v>
      </c>
    </row>
    <row r="46" spans="1:10" x14ac:dyDescent="0.75">
      <c r="A46" s="143" t="s">
        <v>578</v>
      </c>
      <c r="B46" s="143" t="s">
        <v>1169</v>
      </c>
      <c r="C46" s="15">
        <v>1</v>
      </c>
      <c r="D46" t="s">
        <v>65</v>
      </c>
      <c r="E46" t="s">
        <v>66</v>
      </c>
      <c r="F46" t="str">
        <f>UnitControlCenter!$B$9</f>
        <v>billion 2024 dollars / year</v>
      </c>
      <c r="G46" t="s">
        <v>1170</v>
      </c>
      <c r="H46" t="s">
        <v>1171</v>
      </c>
      <c r="I46" t="s">
        <v>1172</v>
      </c>
    </row>
    <row r="47" spans="1:10" x14ac:dyDescent="0.75">
      <c r="A47" s="143" t="s">
        <v>578</v>
      </c>
      <c r="B47" s="147" t="s">
        <v>1173</v>
      </c>
      <c r="C47" s="15">
        <v>0</v>
      </c>
      <c r="D47" t="s">
        <v>63</v>
      </c>
      <c r="E47" t="s">
        <v>64</v>
      </c>
      <c r="F47" t="str">
        <f>UnitControlCenter!$B$10</f>
        <v>billion 2024 dollars</v>
      </c>
      <c r="G47" t="s">
        <v>1174</v>
      </c>
    </row>
    <row r="48" spans="1:10" x14ac:dyDescent="0.75">
      <c r="A48" s="143" t="s">
        <v>578</v>
      </c>
      <c r="B48" s="147" t="s">
        <v>1175</v>
      </c>
      <c r="C48" s="15">
        <v>1</v>
      </c>
      <c r="D48" t="s">
        <v>63</v>
      </c>
      <c r="E48" t="s">
        <v>64</v>
      </c>
      <c r="F48" t="str">
        <f>UnitControlCenter!$B$9</f>
        <v>billion 2024 dollars / year</v>
      </c>
      <c r="G48" t="s">
        <v>1176</v>
      </c>
    </row>
    <row r="49" spans="1:10" ht="15.5" thickBot="1" x14ac:dyDescent="0.9">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75">
      <c r="A50" s="143" t="s">
        <v>1093</v>
      </c>
      <c r="B50" s="147" t="s">
        <v>1110</v>
      </c>
      <c r="C50" s="15">
        <v>1</v>
      </c>
      <c r="D50" t="s">
        <v>65</v>
      </c>
      <c r="E50" t="s">
        <v>64</v>
      </c>
      <c r="F50" t="str">
        <f>UnitControlCenter!$B$11</f>
        <v>jobs</v>
      </c>
      <c r="G50" t="s">
        <v>1101</v>
      </c>
      <c r="H50" t="s">
        <v>1100</v>
      </c>
      <c r="I50" t="s">
        <v>641</v>
      </c>
    </row>
    <row r="51" spans="1:10" x14ac:dyDescent="0.75">
      <c r="A51" s="143" t="s">
        <v>1093</v>
      </c>
      <c r="B51" s="147" t="s">
        <v>1460</v>
      </c>
      <c r="C51" s="15">
        <v>0</v>
      </c>
      <c r="D51" t="s">
        <v>65</v>
      </c>
      <c r="E51" t="s">
        <v>66</v>
      </c>
      <c r="F51" t="str">
        <f>UnitControlCenter!$B$11</f>
        <v>jobs</v>
      </c>
      <c r="G51" t="s">
        <v>1379</v>
      </c>
      <c r="H51" t="s">
        <v>1380</v>
      </c>
      <c r="I51" t="s">
        <v>1381</v>
      </c>
    </row>
    <row r="52" spans="1:10" x14ac:dyDescent="0.75">
      <c r="A52" s="143" t="s">
        <v>1093</v>
      </c>
      <c r="B52" s="147" t="s">
        <v>1461</v>
      </c>
      <c r="C52" s="15">
        <v>0</v>
      </c>
      <c r="D52" t="s">
        <v>65</v>
      </c>
      <c r="E52" t="s">
        <v>64</v>
      </c>
      <c r="F52" t="str">
        <f>UnitControlCenter!$B$13</f>
        <v>% change</v>
      </c>
      <c r="G52" t="s">
        <v>1398</v>
      </c>
      <c r="H52" t="s">
        <v>1380</v>
      </c>
      <c r="I52" t="s">
        <v>1381</v>
      </c>
    </row>
    <row r="53" spans="1:10" x14ac:dyDescent="0.75">
      <c r="A53" s="143" t="s">
        <v>1093</v>
      </c>
      <c r="B53" s="147" t="s">
        <v>1363</v>
      </c>
      <c r="C53" s="15">
        <v>0</v>
      </c>
      <c r="D53" t="s">
        <v>65</v>
      </c>
      <c r="E53" t="s">
        <v>66</v>
      </c>
      <c r="F53" t="str">
        <f>UnitControlCenter!$B$11</f>
        <v>jobs</v>
      </c>
      <c r="G53" t="s">
        <v>1402</v>
      </c>
      <c r="H53" t="s">
        <v>1382</v>
      </c>
      <c r="I53" s="15" t="s">
        <v>1383</v>
      </c>
      <c r="J53" s="15"/>
    </row>
    <row r="54" spans="1:10" x14ac:dyDescent="0.75">
      <c r="A54" s="143" t="s">
        <v>1093</v>
      </c>
      <c r="B54" s="147" t="s">
        <v>1395</v>
      </c>
      <c r="C54" s="15">
        <v>0</v>
      </c>
      <c r="D54" t="s">
        <v>65</v>
      </c>
      <c r="E54" t="s">
        <v>64</v>
      </c>
      <c r="F54" t="str">
        <f>UnitControlCenter!$B$13</f>
        <v>% change</v>
      </c>
      <c r="G54" t="s">
        <v>1401</v>
      </c>
      <c r="H54" t="s">
        <v>1382</v>
      </c>
      <c r="I54" s="15" t="s">
        <v>1383</v>
      </c>
      <c r="J54" s="15"/>
    </row>
    <row r="55" spans="1:10" x14ac:dyDescent="0.75">
      <c r="A55" s="143" t="s">
        <v>1093</v>
      </c>
      <c r="B55" s="147" t="s">
        <v>1368</v>
      </c>
      <c r="C55" s="15">
        <v>0</v>
      </c>
      <c r="D55" t="s">
        <v>65</v>
      </c>
      <c r="E55" t="s">
        <v>66</v>
      </c>
      <c r="F55" t="str">
        <f>UnitControlCenter!$B$11</f>
        <v>jobs</v>
      </c>
      <c r="G55" t="s">
        <v>1384</v>
      </c>
      <c r="H55" t="s">
        <v>1385</v>
      </c>
      <c r="I55" t="s">
        <v>1386</v>
      </c>
    </row>
    <row r="56" spans="1:10" x14ac:dyDescent="0.75">
      <c r="A56" s="143" t="s">
        <v>1093</v>
      </c>
      <c r="B56" s="147" t="s">
        <v>1396</v>
      </c>
      <c r="C56" s="15">
        <v>0</v>
      </c>
      <c r="D56" t="s">
        <v>65</v>
      </c>
      <c r="E56" t="s">
        <v>64</v>
      </c>
      <c r="F56" t="str">
        <f>UnitControlCenter!$B$13</f>
        <v>% change</v>
      </c>
      <c r="G56" t="s">
        <v>1399</v>
      </c>
      <c r="H56" t="s">
        <v>1385</v>
      </c>
      <c r="I56" t="s">
        <v>1386</v>
      </c>
    </row>
    <row r="57" spans="1:10" x14ac:dyDescent="0.75">
      <c r="A57" s="143" t="s">
        <v>1093</v>
      </c>
      <c r="B57" s="147" t="s">
        <v>1371</v>
      </c>
      <c r="C57" s="15">
        <v>0</v>
      </c>
      <c r="D57" t="s">
        <v>65</v>
      </c>
      <c r="E57" t="s">
        <v>66</v>
      </c>
      <c r="F57" t="str">
        <f>UnitControlCenter!$B$11</f>
        <v>jobs</v>
      </c>
      <c r="G57" t="s">
        <v>1387</v>
      </c>
      <c r="H57" t="s">
        <v>1388</v>
      </c>
      <c r="I57" t="s">
        <v>1389</v>
      </c>
    </row>
    <row r="58" spans="1:10" x14ac:dyDescent="0.75">
      <c r="A58" s="143" t="s">
        <v>1093</v>
      </c>
      <c r="B58" s="147" t="s">
        <v>1397</v>
      </c>
      <c r="C58" s="15">
        <v>0</v>
      </c>
      <c r="D58" t="s">
        <v>65</v>
      </c>
      <c r="E58" t="s">
        <v>64</v>
      </c>
      <c r="F58" t="str">
        <f>UnitControlCenter!$B$13</f>
        <v>% change</v>
      </c>
      <c r="G58" t="s">
        <v>1400</v>
      </c>
      <c r="H58" t="s">
        <v>1388</v>
      </c>
      <c r="I58" t="s">
        <v>1389</v>
      </c>
    </row>
    <row r="59" spans="1:10" x14ac:dyDescent="0.75">
      <c r="A59" s="143" t="s">
        <v>1093</v>
      </c>
      <c r="B59" s="147" t="s">
        <v>1448</v>
      </c>
      <c r="C59" s="15">
        <v>1</v>
      </c>
      <c r="D59" t="s">
        <v>65</v>
      </c>
      <c r="E59" t="s">
        <v>66</v>
      </c>
      <c r="F59" t="str">
        <f>UnitControlCenter!$B$11</f>
        <v>jobs</v>
      </c>
      <c r="G59" t="s">
        <v>1449</v>
      </c>
      <c r="H59" t="s">
        <v>1450</v>
      </c>
      <c r="I59" t="s">
        <v>1451</v>
      </c>
    </row>
    <row r="60" spans="1:10" x14ac:dyDescent="0.75">
      <c r="A60" s="143" t="s">
        <v>1093</v>
      </c>
      <c r="B60" s="147" t="s">
        <v>1452</v>
      </c>
      <c r="C60" s="15">
        <v>1</v>
      </c>
      <c r="D60" t="s">
        <v>65</v>
      </c>
      <c r="E60" t="s">
        <v>64</v>
      </c>
      <c r="F60" t="str">
        <f>UnitControlCenter!$B$13</f>
        <v>% change</v>
      </c>
      <c r="G60" t="s">
        <v>1453</v>
      </c>
      <c r="H60" t="s">
        <v>1450</v>
      </c>
      <c r="I60" t="s">
        <v>1451</v>
      </c>
    </row>
    <row r="61" spans="1:10" x14ac:dyDescent="0.75">
      <c r="A61" s="143" t="s">
        <v>1093</v>
      </c>
      <c r="B61" s="147" t="s">
        <v>1154</v>
      </c>
      <c r="C61" s="15">
        <v>1</v>
      </c>
      <c r="D61" t="s">
        <v>65</v>
      </c>
      <c r="E61" t="s">
        <v>64</v>
      </c>
      <c r="F61" t="str">
        <f>UnitControlCenter!$B$11</f>
        <v>jobs</v>
      </c>
      <c r="G61" t="s">
        <v>1158</v>
      </c>
      <c r="H61" t="s">
        <v>1157</v>
      </c>
      <c r="I61" t="s">
        <v>1168</v>
      </c>
    </row>
    <row r="62" spans="1:10" x14ac:dyDescent="0.75">
      <c r="A62" s="143" t="s">
        <v>1093</v>
      </c>
      <c r="B62" s="147" t="s">
        <v>1209</v>
      </c>
      <c r="C62" s="15">
        <v>1</v>
      </c>
      <c r="D62" t="s">
        <v>65</v>
      </c>
      <c r="E62" t="s">
        <v>64</v>
      </c>
      <c r="F62" t="str">
        <f>UnitControlCenter!$B$11</f>
        <v>jobs</v>
      </c>
      <c r="G62" t="s">
        <v>1208</v>
      </c>
      <c r="H62" t="s">
        <v>1100</v>
      </c>
      <c r="I62" t="s">
        <v>641</v>
      </c>
    </row>
    <row r="63" spans="1:10" x14ac:dyDescent="0.75">
      <c r="A63" s="143" t="s">
        <v>1093</v>
      </c>
      <c r="B63" s="147" t="s">
        <v>1095</v>
      </c>
      <c r="C63" s="15">
        <v>1</v>
      </c>
      <c r="D63" t="s">
        <v>65</v>
      </c>
      <c r="E63" t="s">
        <v>64</v>
      </c>
      <c r="F63" t="str">
        <f>UnitControlCenter!$B$9</f>
        <v>billion 2024 dollars / year</v>
      </c>
      <c r="G63" t="s">
        <v>1102</v>
      </c>
      <c r="H63" t="s">
        <v>1104</v>
      </c>
      <c r="I63" t="s">
        <v>641</v>
      </c>
    </row>
    <row r="64" spans="1:10" x14ac:dyDescent="0.75">
      <c r="A64" s="143" t="s">
        <v>1093</v>
      </c>
      <c r="B64" s="147" t="s">
        <v>1114</v>
      </c>
      <c r="C64" s="15">
        <v>1</v>
      </c>
      <c r="D64" t="s">
        <v>65</v>
      </c>
      <c r="E64" t="s">
        <v>64</v>
      </c>
      <c r="F64" t="str">
        <f>UnitControlCenter!$B$13</f>
        <v>% change</v>
      </c>
      <c r="G64" t="s">
        <v>1116</v>
      </c>
      <c r="H64" t="s">
        <v>1104</v>
      </c>
      <c r="I64" t="s">
        <v>641</v>
      </c>
    </row>
    <row r="65" spans="1:10" x14ac:dyDescent="0.75">
      <c r="A65" s="143" t="s">
        <v>1093</v>
      </c>
      <c r="B65" s="147" t="s">
        <v>1155</v>
      </c>
      <c r="C65" s="15">
        <v>1</v>
      </c>
      <c r="D65" t="s">
        <v>65</v>
      </c>
      <c r="E65" t="s">
        <v>64</v>
      </c>
      <c r="F65" t="str">
        <f>UnitControlCenter!$B$9</f>
        <v>billion 2024 dollars / year</v>
      </c>
      <c r="G65" t="s">
        <v>1159</v>
      </c>
      <c r="H65" t="s">
        <v>1157</v>
      </c>
      <c r="I65" t="s">
        <v>1168</v>
      </c>
    </row>
    <row r="66" spans="1:10" x14ac:dyDescent="0.75">
      <c r="A66" s="143" t="s">
        <v>1093</v>
      </c>
      <c r="B66" s="147" t="s">
        <v>1109</v>
      </c>
      <c r="C66" s="15">
        <v>1</v>
      </c>
      <c r="D66" t="s">
        <v>65</v>
      </c>
      <c r="E66" t="s">
        <v>64</v>
      </c>
      <c r="F66" t="str">
        <f>UnitControlCenter!$B$9</f>
        <v>billion 2024 dollars / year</v>
      </c>
      <c r="G66" t="s">
        <v>1105</v>
      </c>
      <c r="H66" t="s">
        <v>1103</v>
      </c>
      <c r="I66" t="s">
        <v>641</v>
      </c>
    </row>
    <row r="67" spans="1:10" x14ac:dyDescent="0.75">
      <c r="A67" s="143" t="s">
        <v>1093</v>
      </c>
      <c r="B67" s="147" t="s">
        <v>1107</v>
      </c>
      <c r="C67" s="15">
        <v>1</v>
      </c>
      <c r="D67" t="s">
        <v>63</v>
      </c>
      <c r="E67" t="s">
        <v>64</v>
      </c>
      <c r="F67" t="str">
        <f>UnitControlCenter!$B$14</f>
        <v>2024 dollars / employee-year</v>
      </c>
      <c r="G67" t="s">
        <v>1108</v>
      </c>
    </row>
    <row r="68" spans="1:10" ht="15.5" thickBot="1" x14ac:dyDescent="0.9">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75">
      <c r="A69" s="143" t="s">
        <v>1094</v>
      </c>
      <c r="B69" s="143" t="s">
        <v>900</v>
      </c>
      <c r="C69" s="15">
        <v>0</v>
      </c>
      <c r="D69" t="s">
        <v>65</v>
      </c>
      <c r="E69" t="s">
        <v>64</v>
      </c>
      <c r="F69" t="str">
        <f>UnitControlCenter!$B$9</f>
        <v>billion 2024 dollars / year</v>
      </c>
      <c r="G69" t="s">
        <v>901</v>
      </c>
      <c r="H69" t="s">
        <v>902</v>
      </c>
      <c r="I69" t="s">
        <v>881</v>
      </c>
    </row>
    <row r="70" spans="1:10" x14ac:dyDescent="0.75">
      <c r="A70" s="143" t="s">
        <v>1094</v>
      </c>
      <c r="B70" s="143" t="s">
        <v>904</v>
      </c>
      <c r="C70" s="15">
        <v>0</v>
      </c>
      <c r="D70" t="s">
        <v>65</v>
      </c>
      <c r="E70" t="s">
        <v>64</v>
      </c>
      <c r="F70" t="str">
        <f>UnitControlCenter!$B$9</f>
        <v>billion 2024 dollars / year</v>
      </c>
      <c r="G70" t="s">
        <v>914</v>
      </c>
      <c r="H70" t="s">
        <v>915</v>
      </c>
      <c r="I70" t="s">
        <v>916</v>
      </c>
    </row>
    <row r="71" spans="1:10" x14ac:dyDescent="0.75">
      <c r="A71" s="143" t="s">
        <v>1094</v>
      </c>
      <c r="B71" s="143" t="s">
        <v>905</v>
      </c>
      <c r="C71" s="15">
        <v>0</v>
      </c>
      <c r="D71" t="s">
        <v>65</v>
      </c>
      <c r="E71" t="s">
        <v>64</v>
      </c>
      <c r="F71" t="str">
        <f>UnitControlCenter!$B$9</f>
        <v>billion 2024 dollars / year</v>
      </c>
      <c r="G71" t="s">
        <v>925</v>
      </c>
      <c r="H71" t="s">
        <v>923</v>
      </c>
      <c r="I71" t="s">
        <v>924</v>
      </c>
    </row>
    <row r="72" spans="1:10" x14ac:dyDescent="0.75">
      <c r="A72" s="143" t="s">
        <v>1094</v>
      </c>
      <c r="B72" s="143" t="s">
        <v>906</v>
      </c>
      <c r="C72" s="15">
        <v>0</v>
      </c>
      <c r="D72" t="s">
        <v>65</v>
      </c>
      <c r="E72" t="s">
        <v>64</v>
      </c>
      <c r="F72" t="str">
        <f>UnitControlCenter!$B$9</f>
        <v>billion 2024 dollars / year</v>
      </c>
      <c r="G72" t="s">
        <v>919</v>
      </c>
      <c r="H72" t="s">
        <v>915</v>
      </c>
      <c r="I72" t="s">
        <v>917</v>
      </c>
    </row>
    <row r="73" spans="1:10" x14ac:dyDescent="0.75">
      <c r="A73" s="143" t="s">
        <v>1094</v>
      </c>
      <c r="B73" s="143" t="s">
        <v>907</v>
      </c>
      <c r="C73" s="15">
        <v>0</v>
      </c>
      <c r="D73" t="s">
        <v>65</v>
      </c>
      <c r="E73" t="s">
        <v>64</v>
      </c>
      <c r="F73" t="str">
        <f>UnitControlCenter!$B$9</f>
        <v>billion 2024 dollars / year</v>
      </c>
      <c r="G73" t="s">
        <v>920</v>
      </c>
      <c r="H73" t="s">
        <v>915</v>
      </c>
      <c r="I73" t="s">
        <v>918</v>
      </c>
    </row>
    <row r="74" spans="1:10" x14ac:dyDescent="0.75">
      <c r="A74" s="143" t="s">
        <v>1094</v>
      </c>
      <c r="B74" s="143" t="s">
        <v>908</v>
      </c>
      <c r="C74" s="15">
        <v>0</v>
      </c>
      <c r="D74" t="s">
        <v>65</v>
      </c>
      <c r="E74" t="s">
        <v>64</v>
      </c>
      <c r="F74" t="str">
        <f>UnitControlCenter!$B$9</f>
        <v>billion 2024 dollars / year</v>
      </c>
      <c r="G74" t="s">
        <v>926</v>
      </c>
      <c r="H74" t="s">
        <v>923</v>
      </c>
      <c r="I74" t="s">
        <v>924</v>
      </c>
    </row>
    <row r="75" spans="1:10" x14ac:dyDescent="0.75">
      <c r="A75" s="143" t="s">
        <v>1094</v>
      </c>
      <c r="B75" s="143" t="s">
        <v>909</v>
      </c>
      <c r="C75" s="15">
        <v>0</v>
      </c>
      <c r="D75" t="s">
        <v>65</v>
      </c>
      <c r="E75" t="s">
        <v>64</v>
      </c>
      <c r="F75" t="str">
        <f>UnitControlCenter!$B$9</f>
        <v>billion 2024 dollars / year</v>
      </c>
      <c r="G75" t="s">
        <v>927</v>
      </c>
      <c r="H75" t="s">
        <v>923</v>
      </c>
      <c r="I75" t="s">
        <v>924</v>
      </c>
    </row>
    <row r="76" spans="1:10" x14ac:dyDescent="0.75">
      <c r="A76" s="143" t="s">
        <v>1094</v>
      </c>
      <c r="B76" s="143" t="s">
        <v>910</v>
      </c>
      <c r="C76" s="15">
        <v>0</v>
      </c>
      <c r="D76" t="s">
        <v>65</v>
      </c>
      <c r="E76" t="s">
        <v>64</v>
      </c>
      <c r="F76" t="str">
        <f>UnitControlCenter!$B$9</f>
        <v>billion 2024 dollars / year</v>
      </c>
      <c r="G76" t="s">
        <v>928</v>
      </c>
      <c r="H76" t="s">
        <v>923</v>
      </c>
      <c r="I76" t="s">
        <v>924</v>
      </c>
    </row>
    <row r="77" spans="1:10" x14ac:dyDescent="0.75">
      <c r="A77" s="143" t="s">
        <v>1094</v>
      </c>
      <c r="B77" s="143" t="s">
        <v>933</v>
      </c>
      <c r="C77" s="15">
        <v>0</v>
      </c>
      <c r="D77" t="s">
        <v>65</v>
      </c>
      <c r="E77" t="s">
        <v>64</v>
      </c>
      <c r="F77" t="str">
        <f>UnitControlCenter!$B$9</f>
        <v>billion 2024 dollars / year</v>
      </c>
      <c r="G77" t="s">
        <v>931</v>
      </c>
      <c r="H77" t="s">
        <v>923</v>
      </c>
      <c r="I77" t="s">
        <v>929</v>
      </c>
    </row>
    <row r="78" spans="1:10" ht="15.5" thickBot="1" x14ac:dyDescent="0.9">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75">
      <c r="A79" s="143" t="s">
        <v>579</v>
      </c>
      <c r="B79" s="143" t="s">
        <v>1210</v>
      </c>
      <c r="C79" s="15">
        <v>0</v>
      </c>
      <c r="D79" t="s">
        <v>63</v>
      </c>
      <c r="E79" t="s">
        <v>1212</v>
      </c>
      <c r="F79" t="str">
        <f>UnitControlCenter!$B$12</f>
        <v>incidents / year</v>
      </c>
      <c r="G79" t="s">
        <v>1139</v>
      </c>
    </row>
    <row r="80" spans="1:10" x14ac:dyDescent="0.75">
      <c r="A80" s="143" t="s">
        <v>579</v>
      </c>
      <c r="B80" s="143" t="s">
        <v>1408</v>
      </c>
      <c r="C80" s="15">
        <v>1</v>
      </c>
      <c r="D80" t="s">
        <v>63</v>
      </c>
      <c r="E80" t="s">
        <v>64</v>
      </c>
      <c r="F80" t="str">
        <f>UnitControlCenter!$B$13</f>
        <v>% change</v>
      </c>
      <c r="G80" t="s">
        <v>1409</v>
      </c>
    </row>
    <row r="81" spans="1:10" x14ac:dyDescent="0.75">
      <c r="A81" s="143" t="s">
        <v>579</v>
      </c>
      <c r="B81" s="143" t="s">
        <v>1458</v>
      </c>
      <c r="C81" s="15">
        <v>1</v>
      </c>
      <c r="D81" t="s">
        <v>65</v>
      </c>
      <c r="E81" t="s">
        <v>66</v>
      </c>
      <c r="F81" t="str">
        <f>UnitControlCenter!$B$12</f>
        <v>incidents / year</v>
      </c>
      <c r="G81" t="s">
        <v>1392</v>
      </c>
      <c r="H81" t="s">
        <v>1380</v>
      </c>
      <c r="I81" t="s">
        <v>1381</v>
      </c>
    </row>
    <row r="82" spans="1:10" x14ac:dyDescent="0.75">
      <c r="A82" s="143" t="s">
        <v>579</v>
      </c>
      <c r="B82" s="143" t="s">
        <v>1459</v>
      </c>
      <c r="C82" s="15">
        <v>1</v>
      </c>
      <c r="D82" t="s">
        <v>65</v>
      </c>
      <c r="E82" t="s">
        <v>64</v>
      </c>
      <c r="F82" t="str">
        <f>UnitControlCenter!$B$13</f>
        <v>% change</v>
      </c>
      <c r="G82" t="s">
        <v>1403</v>
      </c>
      <c r="H82" t="s">
        <v>1380</v>
      </c>
      <c r="I82" t="s">
        <v>1381</v>
      </c>
    </row>
    <row r="83" spans="1:10" x14ac:dyDescent="0.75">
      <c r="A83" s="143" t="s">
        <v>579</v>
      </c>
      <c r="B83" s="143" t="s">
        <v>1390</v>
      </c>
      <c r="C83" s="15">
        <v>1</v>
      </c>
      <c r="D83" t="s">
        <v>65</v>
      </c>
      <c r="E83" t="s">
        <v>66</v>
      </c>
      <c r="F83" t="str">
        <f>UnitControlCenter!$B$12</f>
        <v>incidents / year</v>
      </c>
      <c r="G83" t="s">
        <v>1393</v>
      </c>
      <c r="H83" t="s">
        <v>1382</v>
      </c>
      <c r="I83" s="15" t="s">
        <v>1383</v>
      </c>
      <c r="J83" s="15"/>
    </row>
    <row r="84" spans="1:10" x14ac:dyDescent="0.75">
      <c r="A84" s="143" t="s">
        <v>579</v>
      </c>
      <c r="B84" s="143" t="s">
        <v>1406</v>
      </c>
      <c r="C84" s="15">
        <v>1</v>
      </c>
      <c r="D84" t="s">
        <v>65</v>
      </c>
      <c r="E84" t="s">
        <v>64</v>
      </c>
      <c r="F84" t="str">
        <f>UnitControlCenter!$B$13</f>
        <v>% change</v>
      </c>
      <c r="G84" t="s">
        <v>1404</v>
      </c>
      <c r="H84" t="s">
        <v>1382</v>
      </c>
      <c r="I84" s="15" t="s">
        <v>1383</v>
      </c>
      <c r="J84" s="15"/>
    </row>
    <row r="85" spans="1:10" x14ac:dyDescent="0.75">
      <c r="A85" s="143" t="s">
        <v>579</v>
      </c>
      <c r="B85" s="143" t="s">
        <v>1391</v>
      </c>
      <c r="C85" s="15">
        <v>1</v>
      </c>
      <c r="D85" t="s">
        <v>65</v>
      </c>
      <c r="E85" t="s">
        <v>66</v>
      </c>
      <c r="F85" t="str">
        <f>UnitControlCenter!$B$12</f>
        <v>incidents / year</v>
      </c>
      <c r="G85" t="s">
        <v>1394</v>
      </c>
      <c r="H85" t="s">
        <v>1385</v>
      </c>
      <c r="I85" t="s">
        <v>1386</v>
      </c>
    </row>
    <row r="86" spans="1:10" x14ac:dyDescent="0.75">
      <c r="A86" s="143" t="s">
        <v>579</v>
      </c>
      <c r="B86" s="143" t="s">
        <v>1407</v>
      </c>
      <c r="C86" s="15">
        <v>1</v>
      </c>
      <c r="D86" t="s">
        <v>65</v>
      </c>
      <c r="E86" t="s">
        <v>64</v>
      </c>
      <c r="F86" t="str">
        <f>UnitControlCenter!$B$13</f>
        <v>% change</v>
      </c>
      <c r="G86" t="s">
        <v>1405</v>
      </c>
      <c r="H86" t="s">
        <v>1385</v>
      </c>
      <c r="I86" t="s">
        <v>1386</v>
      </c>
    </row>
    <row r="87" spans="1:10" x14ac:dyDescent="0.75">
      <c r="A87" s="143" t="s">
        <v>579</v>
      </c>
      <c r="B87" s="143" t="s">
        <v>1131</v>
      </c>
      <c r="C87" s="15">
        <v>0</v>
      </c>
      <c r="D87" t="s">
        <v>63</v>
      </c>
      <c r="E87" t="s">
        <v>64</v>
      </c>
      <c r="F87" t="str">
        <f>UnitControlCenter!$B$12</f>
        <v>incidents / year</v>
      </c>
      <c r="G87" t="s">
        <v>1139</v>
      </c>
    </row>
    <row r="88" spans="1:10" x14ac:dyDescent="0.75">
      <c r="A88" s="143" t="s">
        <v>579</v>
      </c>
      <c r="B88" s="143" t="s">
        <v>580</v>
      </c>
      <c r="C88" s="15">
        <v>1</v>
      </c>
      <c r="D88" t="s">
        <v>63</v>
      </c>
      <c r="E88" t="s">
        <v>64</v>
      </c>
      <c r="F88" t="str">
        <f>UnitControlCenter!$B$9</f>
        <v>billion 2024 dollars / year</v>
      </c>
      <c r="G88" t="s">
        <v>67</v>
      </c>
    </row>
    <row r="89" spans="1:10" x14ac:dyDescent="0.75">
      <c r="A89" s="143" t="s">
        <v>579</v>
      </c>
      <c r="B89" s="143" t="s">
        <v>1132</v>
      </c>
      <c r="C89" s="15">
        <v>1</v>
      </c>
      <c r="D89" t="s">
        <v>63</v>
      </c>
      <c r="E89" t="s">
        <v>64</v>
      </c>
      <c r="F89" t="str">
        <f>UnitControlCenter!$B$12</f>
        <v>incidents / year</v>
      </c>
      <c r="G89" t="s">
        <v>1140</v>
      </c>
    </row>
    <row r="90" spans="1:10" x14ac:dyDescent="0.75">
      <c r="A90" s="143" t="s">
        <v>579</v>
      </c>
      <c r="B90" s="143" t="s">
        <v>1133</v>
      </c>
      <c r="C90" s="15">
        <v>1</v>
      </c>
      <c r="D90" t="s">
        <v>63</v>
      </c>
      <c r="E90" t="s">
        <v>64</v>
      </c>
      <c r="F90" t="str">
        <f>UnitControlCenter!$B$12</f>
        <v>incidents / year</v>
      </c>
      <c r="G90" t="s">
        <v>1141</v>
      </c>
    </row>
    <row r="91" spans="1:10" x14ac:dyDescent="0.75">
      <c r="A91" s="143" t="s">
        <v>579</v>
      </c>
      <c r="B91" s="143" t="s">
        <v>1146</v>
      </c>
      <c r="C91" s="15">
        <v>1</v>
      </c>
      <c r="D91" t="s">
        <v>63</v>
      </c>
      <c r="E91" t="s">
        <v>64</v>
      </c>
      <c r="F91" t="str">
        <f>UnitControlCenter!$B$12</f>
        <v>incidents / year</v>
      </c>
      <c r="G91" t="s">
        <v>1147</v>
      </c>
    </row>
    <row r="92" spans="1:10" x14ac:dyDescent="0.75">
      <c r="A92" s="143" t="s">
        <v>579</v>
      </c>
      <c r="B92" s="143" t="s">
        <v>1134</v>
      </c>
      <c r="C92" s="15">
        <v>1</v>
      </c>
      <c r="D92" t="s">
        <v>63</v>
      </c>
      <c r="E92" t="s">
        <v>64</v>
      </c>
      <c r="F92" t="str">
        <f>UnitControlCenter!$B$12</f>
        <v>incidents / year</v>
      </c>
      <c r="G92" t="s">
        <v>1142</v>
      </c>
    </row>
    <row r="93" spans="1:10" x14ac:dyDescent="0.75">
      <c r="A93" s="143" t="s">
        <v>579</v>
      </c>
      <c r="B93" s="143" t="s">
        <v>1135</v>
      </c>
      <c r="C93" s="15">
        <v>1</v>
      </c>
      <c r="D93" t="s">
        <v>63</v>
      </c>
      <c r="E93" t="s">
        <v>64</v>
      </c>
      <c r="F93" t="str">
        <f>UnitControlCenter!$B$12</f>
        <v>incidents / year</v>
      </c>
      <c r="G93" t="s">
        <v>1143</v>
      </c>
    </row>
    <row r="94" spans="1:10" x14ac:dyDescent="0.75">
      <c r="A94" s="143" t="s">
        <v>579</v>
      </c>
      <c r="B94" s="143" t="s">
        <v>1136</v>
      </c>
      <c r="C94" s="15">
        <v>1</v>
      </c>
      <c r="D94" t="s">
        <v>63</v>
      </c>
      <c r="E94" t="s">
        <v>64</v>
      </c>
      <c r="F94" t="str">
        <f>UnitControlCenter!$B$12</f>
        <v>incidents / year</v>
      </c>
      <c r="G94" t="s">
        <v>1144</v>
      </c>
    </row>
    <row r="95" spans="1:10" ht="15.5" thickBot="1" x14ac:dyDescent="0.9">
      <c r="A95" s="144" t="s">
        <v>579</v>
      </c>
      <c r="B95" s="144" t="s">
        <v>1137</v>
      </c>
      <c r="C95" s="145">
        <v>1</v>
      </c>
      <c r="D95" s="146" t="s">
        <v>63</v>
      </c>
      <c r="E95" s="146" t="s">
        <v>64</v>
      </c>
      <c r="F95" s="146" t="str">
        <f>UnitControlCenter!$B$12</f>
        <v>incidents / year</v>
      </c>
      <c r="G95" s="146" t="s">
        <v>1145</v>
      </c>
      <c r="H95" s="146"/>
      <c r="I95" s="146"/>
      <c r="J95" s="146"/>
    </row>
    <row r="96" spans="1:10" x14ac:dyDescent="0.75">
      <c r="A96" s="143" t="s">
        <v>706</v>
      </c>
      <c r="B96" s="143" t="s">
        <v>581</v>
      </c>
      <c r="C96" s="15">
        <v>1</v>
      </c>
      <c r="D96" t="s">
        <v>65</v>
      </c>
      <c r="E96" t="s">
        <v>66</v>
      </c>
      <c r="F96" t="str">
        <f>UnitControlCenter!$B$16</f>
        <v>terawatt-hours (TWh) / year</v>
      </c>
      <c r="G96" s="58" t="s">
        <v>2421</v>
      </c>
      <c r="H96" s="58" t="s">
        <v>2422</v>
      </c>
      <c r="I96" t="s">
        <v>2423</v>
      </c>
    </row>
    <row r="97" spans="1:10" x14ac:dyDescent="0.75">
      <c r="A97" s="143" t="s">
        <v>706</v>
      </c>
      <c r="B97" s="143" t="s">
        <v>582</v>
      </c>
      <c r="C97" s="15">
        <v>1</v>
      </c>
      <c r="D97" t="s">
        <v>65</v>
      </c>
      <c r="E97" t="s">
        <v>64</v>
      </c>
      <c r="F97" t="str">
        <f>UnitControlCenter!$B$16</f>
        <v>terawatt-hours (TWh) / year</v>
      </c>
      <c r="G97" s="58" t="s">
        <v>2424</v>
      </c>
      <c r="H97" s="58" t="s">
        <v>2425</v>
      </c>
      <c r="I97" t="s">
        <v>2423</v>
      </c>
    </row>
    <row r="98" spans="1:10" x14ac:dyDescent="0.75">
      <c r="A98" s="143" t="s">
        <v>706</v>
      </c>
      <c r="B98" s="143" t="s">
        <v>583</v>
      </c>
      <c r="C98" s="15">
        <v>1</v>
      </c>
      <c r="D98" t="s">
        <v>65</v>
      </c>
      <c r="E98" t="s">
        <v>66</v>
      </c>
      <c r="F98" t="str">
        <f>UnitControlCenter!$B$21</f>
        <v>gigawatts (GW) / year</v>
      </c>
      <c r="G98" s="58" t="s">
        <v>2426</v>
      </c>
      <c r="H98" s="58" t="s">
        <v>2427</v>
      </c>
      <c r="I98" t="s">
        <v>2428</v>
      </c>
    </row>
    <row r="99" spans="1:10" x14ac:dyDescent="0.75">
      <c r="A99" s="143" t="s">
        <v>706</v>
      </c>
      <c r="B99" s="143" t="s">
        <v>584</v>
      </c>
      <c r="C99" s="15">
        <v>1</v>
      </c>
      <c r="D99" t="s">
        <v>65</v>
      </c>
      <c r="E99" t="s">
        <v>64</v>
      </c>
      <c r="F99" t="str">
        <f>UnitControlCenter!$B$21</f>
        <v>gigawatts (GW) / year</v>
      </c>
      <c r="G99" s="58" t="s">
        <v>2429</v>
      </c>
      <c r="H99" s="58" t="s">
        <v>2430</v>
      </c>
      <c r="I99" t="s">
        <v>2431</v>
      </c>
    </row>
    <row r="100" spans="1:10" x14ac:dyDescent="0.75">
      <c r="A100" s="143" t="s">
        <v>706</v>
      </c>
      <c r="B100" s="143" t="s">
        <v>707</v>
      </c>
      <c r="C100" s="15">
        <v>1</v>
      </c>
      <c r="D100" t="s">
        <v>65</v>
      </c>
      <c r="E100" t="s">
        <v>66</v>
      </c>
      <c r="F100" t="str">
        <f>UnitControlCenter!$B$16</f>
        <v>terawatt-hours (TWh) / year</v>
      </c>
      <c r="G100" t="s">
        <v>1918</v>
      </c>
      <c r="H100" t="s">
        <v>1919</v>
      </c>
      <c r="I100" t="s">
        <v>1920</v>
      </c>
    </row>
    <row r="101" spans="1:10" x14ac:dyDescent="0.75">
      <c r="A101" s="143" t="s">
        <v>706</v>
      </c>
      <c r="B101" s="143" t="s">
        <v>1894</v>
      </c>
      <c r="C101" s="15">
        <v>0</v>
      </c>
      <c r="D101" t="s">
        <v>63</v>
      </c>
      <c r="E101" t="s">
        <v>64</v>
      </c>
      <c r="F101" t="str">
        <f>UnitControlCenter!B18</f>
        <v>%</v>
      </c>
      <c r="G101" t="s">
        <v>1523</v>
      </c>
    </row>
    <row r="102" spans="1:10" x14ac:dyDescent="0.75">
      <c r="A102" s="143" t="s">
        <v>706</v>
      </c>
      <c r="B102" s="143" t="s">
        <v>1525</v>
      </c>
      <c r="C102" s="15">
        <v>1</v>
      </c>
      <c r="D102" t="s">
        <v>63</v>
      </c>
      <c r="E102" t="s">
        <v>64</v>
      </c>
      <c r="F102" t="str">
        <f>UnitControlCenter!B19</f>
        <v>metric tons CO2e / megawatt-hour (MWh)</v>
      </c>
      <c r="G102" t="s">
        <v>1524</v>
      </c>
    </row>
    <row r="103" spans="1:10" ht="15.5" thickBot="1" x14ac:dyDescent="0.9">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75">
      <c r="A104" s="143" t="s">
        <v>1351</v>
      </c>
      <c r="B104" s="143" t="s">
        <v>585</v>
      </c>
      <c r="C104" s="15">
        <v>0</v>
      </c>
      <c r="D104" t="s">
        <v>65</v>
      </c>
      <c r="E104" t="s">
        <v>597</v>
      </c>
      <c r="F104" t="str">
        <f>UnitControlCenter!$B$22</f>
        <v>2024 dollars / megawatt-hour (MWh)</v>
      </c>
      <c r="G104" t="s">
        <v>1752</v>
      </c>
      <c r="H104" t="s">
        <v>1818</v>
      </c>
      <c r="I104" s="15" t="s">
        <v>1820</v>
      </c>
    </row>
    <row r="105" spans="1:10" x14ac:dyDescent="0.75">
      <c r="A105" s="143" t="s">
        <v>1351</v>
      </c>
      <c r="B105" s="143" t="s">
        <v>1921</v>
      </c>
      <c r="C105" s="15">
        <v>0</v>
      </c>
      <c r="D105" t="s">
        <v>63</v>
      </c>
      <c r="E105" t="s">
        <v>64</v>
      </c>
      <c r="F105" t="str">
        <f>UnitControlCenter!B22</f>
        <v>2024 dollars / megawatt-hour (MWh)</v>
      </c>
      <c r="G105" t="s">
        <v>1922</v>
      </c>
    </row>
    <row r="106" spans="1:10" x14ac:dyDescent="0.75">
      <c r="A106" s="143" t="s">
        <v>1351</v>
      </c>
      <c r="B106" s="143" t="s">
        <v>586</v>
      </c>
      <c r="C106" s="15">
        <v>1</v>
      </c>
      <c r="D106" t="s">
        <v>65</v>
      </c>
      <c r="E106" t="s">
        <v>66</v>
      </c>
      <c r="F106" t="str">
        <f>UnitControlCenter!$B$16</f>
        <v>terawatt-hours (TWh) / year</v>
      </c>
      <c r="G106" t="s">
        <v>1005</v>
      </c>
      <c r="H106" t="s">
        <v>1006</v>
      </c>
      <c r="I106" t="s">
        <v>1007</v>
      </c>
    </row>
    <row r="107" spans="1:10" x14ac:dyDescent="0.75">
      <c r="A107" s="143" t="s">
        <v>1351</v>
      </c>
      <c r="B107" s="143" t="s">
        <v>1352</v>
      </c>
      <c r="C107" s="15">
        <v>1</v>
      </c>
      <c r="D107" t="s">
        <v>65</v>
      </c>
      <c r="E107" t="s">
        <v>66</v>
      </c>
      <c r="F107" t="str">
        <f>UnitControlCenter!$B$3</f>
        <v>million metric tons / year</v>
      </c>
      <c r="G107" t="s">
        <v>1754</v>
      </c>
      <c r="H107" t="s">
        <v>1819</v>
      </c>
      <c r="I107" s="15" t="s">
        <v>1821</v>
      </c>
    </row>
    <row r="108" spans="1:10" x14ac:dyDescent="0.75">
      <c r="A108" s="143" t="s">
        <v>1351</v>
      </c>
      <c r="B108" s="143" t="s">
        <v>700</v>
      </c>
      <c r="C108" s="15">
        <v>1</v>
      </c>
      <c r="D108" t="s">
        <v>65</v>
      </c>
      <c r="E108" t="s">
        <v>66</v>
      </c>
      <c r="F108" t="str">
        <f>UnitControlCenter!$B$23</f>
        <v>cubic km / yr</v>
      </c>
      <c r="G108" t="s">
        <v>1753</v>
      </c>
      <c r="H108" t="s">
        <v>1818</v>
      </c>
      <c r="I108" s="15" t="s">
        <v>1820</v>
      </c>
    </row>
    <row r="109" spans="1:10" s="146" customFormat="1" ht="15.5" thickBot="1" x14ac:dyDescent="0.9">
      <c r="A109" s="144" t="s">
        <v>1351</v>
      </c>
      <c r="B109" s="144" t="s">
        <v>701</v>
      </c>
      <c r="C109" s="145">
        <v>1</v>
      </c>
      <c r="D109" s="146" t="s">
        <v>65</v>
      </c>
      <c r="E109" s="146" t="s">
        <v>66</v>
      </c>
      <c r="F109" s="146" t="str">
        <f>UnitControlCenter!$B$23</f>
        <v>cubic km / yr</v>
      </c>
      <c r="G109" s="146" t="s">
        <v>1755</v>
      </c>
      <c r="H109" t="s">
        <v>1818</v>
      </c>
      <c r="I109" s="15" t="s">
        <v>1820</v>
      </c>
    </row>
    <row r="110" spans="1:10" x14ac:dyDescent="0.75">
      <c r="A110" s="143" t="s">
        <v>1714</v>
      </c>
      <c r="B110" s="143" t="s">
        <v>1715</v>
      </c>
      <c r="C110" s="15">
        <v>1</v>
      </c>
      <c r="D110" t="s">
        <v>65</v>
      </c>
      <c r="E110" t="s">
        <v>1721</v>
      </c>
      <c r="F110" t="str">
        <f>UnitControlCenter!$B$17</f>
        <v>terawatt-hours (TWh)</v>
      </c>
      <c r="G110" t="s">
        <v>1780</v>
      </c>
      <c r="H110" s="58" t="s">
        <v>2432</v>
      </c>
      <c r="I110" t="s">
        <v>1777</v>
      </c>
    </row>
    <row r="111" spans="1:10" x14ac:dyDescent="0.7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7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7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7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7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5" thickBot="1" x14ac:dyDescent="0.9">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75">
      <c r="A122" s="143" t="s">
        <v>982</v>
      </c>
      <c r="B122" s="143" t="s">
        <v>983</v>
      </c>
      <c r="C122" s="15">
        <v>1</v>
      </c>
      <c r="D122" t="s">
        <v>65</v>
      </c>
      <c r="E122" t="s">
        <v>66</v>
      </c>
      <c r="F122" t="str">
        <f>UnitControlCenter!$B$26</f>
        <v>million vehicles / year</v>
      </c>
      <c r="G122" t="s">
        <v>847</v>
      </c>
      <c r="H122" t="s">
        <v>848</v>
      </c>
      <c r="I122" t="s">
        <v>849</v>
      </c>
    </row>
    <row r="123" spans="1:10" x14ac:dyDescent="0.75">
      <c r="A123" s="143" t="s">
        <v>982</v>
      </c>
      <c r="B123" s="143" t="s">
        <v>984</v>
      </c>
      <c r="C123" s="15">
        <v>1</v>
      </c>
      <c r="D123" t="s">
        <v>65</v>
      </c>
      <c r="E123" t="s">
        <v>66</v>
      </c>
      <c r="F123" t="str">
        <f>UnitControlCenter!$B$27</f>
        <v>thousand vehicles / year</v>
      </c>
      <c r="G123" t="s">
        <v>850</v>
      </c>
      <c r="H123" t="s">
        <v>851</v>
      </c>
      <c r="I123" t="s">
        <v>852</v>
      </c>
    </row>
    <row r="124" spans="1:10" x14ac:dyDescent="0.75">
      <c r="A124" s="143" t="s">
        <v>982</v>
      </c>
      <c r="B124" s="143" t="s">
        <v>1353</v>
      </c>
      <c r="C124" s="15">
        <v>1</v>
      </c>
      <c r="D124" t="s">
        <v>65</v>
      </c>
      <c r="E124" t="s">
        <v>66</v>
      </c>
      <c r="F124" t="str">
        <f>UnitControlCenter!$B$27</f>
        <v>thousand vehicles / year</v>
      </c>
      <c r="G124" t="s">
        <v>853</v>
      </c>
      <c r="H124" t="s">
        <v>848</v>
      </c>
      <c r="I124" t="s">
        <v>849</v>
      </c>
    </row>
    <row r="125" spans="1:10" x14ac:dyDescent="0.75">
      <c r="A125" s="143" t="s">
        <v>982</v>
      </c>
      <c r="B125" s="143" t="s">
        <v>1356</v>
      </c>
      <c r="C125" s="15">
        <v>1</v>
      </c>
      <c r="D125" t="s">
        <v>65</v>
      </c>
      <c r="E125" t="s">
        <v>66</v>
      </c>
      <c r="F125" t="str">
        <f>UnitControlCenter!$B$27</f>
        <v>thousand vehicles / year</v>
      </c>
      <c r="G125" t="s">
        <v>854</v>
      </c>
      <c r="H125" t="s">
        <v>851</v>
      </c>
      <c r="I125" t="s">
        <v>852</v>
      </c>
    </row>
    <row r="126" spans="1:10" x14ac:dyDescent="0.75">
      <c r="A126" s="143" t="s">
        <v>982</v>
      </c>
      <c r="B126" s="143" t="s">
        <v>1555</v>
      </c>
      <c r="C126" s="15">
        <v>1</v>
      </c>
      <c r="D126" t="s">
        <v>65</v>
      </c>
      <c r="E126" t="s">
        <v>66</v>
      </c>
      <c r="F126" t="str">
        <f>UnitControlCenter!$B$27</f>
        <v>thousand vehicles / year</v>
      </c>
      <c r="G126" t="s">
        <v>738</v>
      </c>
      <c r="H126" t="s">
        <v>739</v>
      </c>
      <c r="I126" t="s">
        <v>838</v>
      </c>
    </row>
    <row r="127" spans="1:10" x14ac:dyDescent="0.75">
      <c r="A127" s="143" t="s">
        <v>982</v>
      </c>
      <c r="B127" s="143" t="s">
        <v>1556</v>
      </c>
      <c r="C127" s="15">
        <v>0</v>
      </c>
      <c r="D127" t="s">
        <v>65</v>
      </c>
      <c r="E127" t="s">
        <v>66</v>
      </c>
      <c r="F127" t="str">
        <f>UnitControlCenter!$B$27</f>
        <v>thousand vehicles / year</v>
      </c>
      <c r="G127" t="s">
        <v>1557</v>
      </c>
      <c r="H127" t="s">
        <v>739</v>
      </c>
      <c r="I127" t="s">
        <v>838</v>
      </c>
    </row>
    <row r="128" spans="1:10" x14ac:dyDescent="0.75">
      <c r="A128" s="143" t="s">
        <v>982</v>
      </c>
      <c r="B128" s="143" t="s">
        <v>985</v>
      </c>
      <c r="C128" s="15">
        <v>1</v>
      </c>
      <c r="D128" t="s">
        <v>65</v>
      </c>
      <c r="E128" t="s">
        <v>66</v>
      </c>
      <c r="F128" t="str">
        <f>UnitControlCenter!$B$28</f>
        <v>million vehicles</v>
      </c>
      <c r="G128" t="s">
        <v>855</v>
      </c>
      <c r="H128" t="s">
        <v>848</v>
      </c>
      <c r="I128" t="s">
        <v>849</v>
      </c>
    </row>
    <row r="129" spans="1:10" x14ac:dyDescent="0.75">
      <c r="A129" s="143" t="s">
        <v>982</v>
      </c>
      <c r="B129" s="143" t="s">
        <v>986</v>
      </c>
      <c r="C129" s="15">
        <v>1</v>
      </c>
      <c r="D129" t="s">
        <v>65</v>
      </c>
      <c r="E129" t="s">
        <v>66</v>
      </c>
      <c r="F129" t="str">
        <f>UnitControlCenter!$B$29</f>
        <v>thousand vehicles</v>
      </c>
      <c r="G129" t="s">
        <v>1065</v>
      </c>
      <c r="H129" t="s">
        <v>851</v>
      </c>
      <c r="I129" t="s">
        <v>852</v>
      </c>
    </row>
    <row r="130" spans="1:10" x14ac:dyDescent="0.75">
      <c r="A130" s="143" t="s">
        <v>982</v>
      </c>
      <c r="B130" s="143" t="s">
        <v>1354</v>
      </c>
      <c r="C130" s="15">
        <v>1</v>
      </c>
      <c r="D130" t="s">
        <v>65</v>
      </c>
      <c r="E130" t="s">
        <v>66</v>
      </c>
      <c r="F130" t="str">
        <f>UnitControlCenter!$B$28</f>
        <v>million vehicles</v>
      </c>
      <c r="G130" t="s">
        <v>856</v>
      </c>
      <c r="H130" t="s">
        <v>848</v>
      </c>
      <c r="I130" t="s">
        <v>849</v>
      </c>
    </row>
    <row r="131" spans="1:10" x14ac:dyDescent="0.75">
      <c r="A131" s="143" t="s">
        <v>982</v>
      </c>
      <c r="B131" s="143" t="s">
        <v>1357</v>
      </c>
      <c r="C131" s="15">
        <v>1</v>
      </c>
      <c r="D131" t="s">
        <v>65</v>
      </c>
      <c r="E131" t="s">
        <v>66</v>
      </c>
      <c r="F131" t="str">
        <f>UnitControlCenter!$B$28</f>
        <v>million vehicles</v>
      </c>
      <c r="G131" t="s">
        <v>857</v>
      </c>
      <c r="H131" t="s">
        <v>851</v>
      </c>
      <c r="I131" t="s">
        <v>852</v>
      </c>
    </row>
    <row r="132" spans="1:10" x14ac:dyDescent="0.75">
      <c r="A132" s="143" t="s">
        <v>982</v>
      </c>
      <c r="B132" s="143" t="s">
        <v>1558</v>
      </c>
      <c r="C132" s="15">
        <v>1</v>
      </c>
      <c r="D132" t="s">
        <v>65</v>
      </c>
      <c r="E132" t="s">
        <v>66</v>
      </c>
      <c r="F132" t="str">
        <f>UnitControlCenter!$B$28</f>
        <v>million vehicles</v>
      </c>
      <c r="G132" t="s">
        <v>839</v>
      </c>
      <c r="H132" t="s">
        <v>739</v>
      </c>
      <c r="I132" t="s">
        <v>838</v>
      </c>
    </row>
    <row r="133" spans="1:10" s="146" customFormat="1" ht="15.5" thickBot="1" x14ac:dyDescent="0.9">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75">
      <c r="A134" s="143" t="s">
        <v>1090</v>
      </c>
      <c r="B134" s="143" t="s">
        <v>588</v>
      </c>
      <c r="C134" s="15">
        <v>1</v>
      </c>
      <c r="D134" t="s">
        <v>65</v>
      </c>
      <c r="E134" t="s">
        <v>66</v>
      </c>
      <c r="F134" t="str">
        <f>UnitControlCenter!$B$3</f>
        <v>million metric tons / year</v>
      </c>
      <c r="G134" t="s">
        <v>1463</v>
      </c>
      <c r="H134" t="s">
        <v>1462</v>
      </c>
      <c r="I134" t="s">
        <v>840</v>
      </c>
    </row>
    <row r="135" spans="1:10" x14ac:dyDescent="0.75">
      <c r="A135" s="143" t="s">
        <v>1090</v>
      </c>
      <c r="B135" s="143" t="s">
        <v>589</v>
      </c>
      <c r="C135" s="15">
        <v>1</v>
      </c>
      <c r="D135" t="s">
        <v>65</v>
      </c>
      <c r="E135" t="s">
        <v>66</v>
      </c>
      <c r="F135" t="str">
        <f>UnitControlCenter!$B$30</f>
        <v>quads / year</v>
      </c>
      <c r="G135" t="s">
        <v>1004</v>
      </c>
      <c r="H135" t="s">
        <v>858</v>
      </c>
      <c r="I135" t="s">
        <v>859</v>
      </c>
    </row>
    <row r="136" spans="1:10" x14ac:dyDescent="0.75">
      <c r="A136" s="143" t="s">
        <v>1090</v>
      </c>
      <c r="B136" s="143" t="s">
        <v>639</v>
      </c>
      <c r="C136" s="15">
        <v>1</v>
      </c>
      <c r="D136" t="s">
        <v>65</v>
      </c>
      <c r="E136" t="s">
        <v>66</v>
      </c>
      <c r="F136" t="str">
        <f>UnitControlCenter!$B$30</f>
        <v>quads / year</v>
      </c>
      <c r="G136" t="s">
        <v>1464</v>
      </c>
      <c r="H136" t="s">
        <v>1462</v>
      </c>
      <c r="I136" t="s">
        <v>840</v>
      </c>
    </row>
    <row r="137" spans="1:10" x14ac:dyDescent="0.75">
      <c r="A137" s="143" t="s">
        <v>1090</v>
      </c>
      <c r="B137" s="143" t="s">
        <v>1470</v>
      </c>
      <c r="C137" s="15">
        <v>1</v>
      </c>
      <c r="D137" t="s">
        <v>63</v>
      </c>
      <c r="E137" t="s">
        <v>64</v>
      </c>
      <c r="F137" t="str">
        <f>UnitControlCenter!$B$30</f>
        <v>quads / year</v>
      </c>
      <c r="G137" t="s">
        <v>1471</v>
      </c>
    </row>
    <row r="138" spans="1:10" x14ac:dyDescent="0.75">
      <c r="A138" s="143" t="s">
        <v>1090</v>
      </c>
      <c r="B138" s="143" t="s">
        <v>1091</v>
      </c>
      <c r="C138" s="15">
        <v>1</v>
      </c>
      <c r="D138" t="s">
        <v>65</v>
      </c>
      <c r="E138" t="s">
        <v>66</v>
      </c>
      <c r="F138" t="str">
        <f>UnitControlCenter!$B$24</f>
        <v>trillion passenger-miles / year</v>
      </c>
      <c r="G138" t="s">
        <v>598</v>
      </c>
      <c r="H138" t="s">
        <v>799</v>
      </c>
      <c r="I138" t="s">
        <v>800</v>
      </c>
    </row>
    <row r="139" spans="1:10" ht="15.5" thickBot="1" x14ac:dyDescent="0.9">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75">
      <c r="A140" s="143" t="s">
        <v>590</v>
      </c>
      <c r="B140" s="143" t="s">
        <v>974</v>
      </c>
      <c r="C140" s="15">
        <v>1</v>
      </c>
      <c r="D140" t="s">
        <v>65</v>
      </c>
      <c r="E140" t="s">
        <v>66</v>
      </c>
      <c r="F140" t="str">
        <f>UnitControlCenter!$B$30</f>
        <v>quads / year</v>
      </c>
      <c r="G140" t="s">
        <v>1297</v>
      </c>
      <c r="H140" t="s">
        <v>1295</v>
      </c>
      <c r="I140" s="12" t="s">
        <v>1296</v>
      </c>
      <c r="J140" s="12"/>
    </row>
    <row r="141" spans="1:10" x14ac:dyDescent="0.75">
      <c r="A141" s="143" t="s">
        <v>590</v>
      </c>
      <c r="B141" s="143" t="s">
        <v>975</v>
      </c>
      <c r="C141" s="15">
        <v>1</v>
      </c>
      <c r="D141" t="s">
        <v>65</v>
      </c>
      <c r="E141" t="s">
        <v>66</v>
      </c>
      <c r="F141" t="str">
        <f>UnitControlCenter!$B$30</f>
        <v>quads / year</v>
      </c>
      <c r="G141" t="s">
        <v>976</v>
      </c>
      <c r="H141" t="s">
        <v>970</v>
      </c>
      <c r="I141" t="s">
        <v>971</v>
      </c>
    </row>
    <row r="142" spans="1:10" x14ac:dyDescent="0.75">
      <c r="A142" s="143" t="s">
        <v>590</v>
      </c>
      <c r="B142" s="143" t="s">
        <v>1472</v>
      </c>
      <c r="C142" s="15">
        <v>1</v>
      </c>
      <c r="D142" t="s">
        <v>63</v>
      </c>
      <c r="E142" t="s">
        <v>64</v>
      </c>
      <c r="F142" t="str">
        <f>UnitControlCenter!$B$30</f>
        <v>quads / year</v>
      </c>
      <c r="G142" t="s">
        <v>1473</v>
      </c>
    </row>
    <row r="143" spans="1:10" x14ac:dyDescent="0.75">
      <c r="A143" s="143" t="s">
        <v>590</v>
      </c>
      <c r="B143" s="143" t="s">
        <v>972</v>
      </c>
      <c r="C143" s="15">
        <v>1</v>
      </c>
      <c r="D143" t="s">
        <v>65</v>
      </c>
      <c r="E143" t="s">
        <v>66</v>
      </c>
      <c r="F143" t="str">
        <f>UnitControlCenter!$B$30</f>
        <v>quads / year</v>
      </c>
      <c r="G143" t="s">
        <v>1294</v>
      </c>
      <c r="H143" t="s">
        <v>1295</v>
      </c>
      <c r="I143" s="12" t="s">
        <v>1296</v>
      </c>
      <c r="J143" s="12"/>
    </row>
    <row r="144" spans="1:10" x14ac:dyDescent="0.75">
      <c r="A144" s="143" t="s">
        <v>590</v>
      </c>
      <c r="B144" s="143" t="s">
        <v>973</v>
      </c>
      <c r="C144" s="15">
        <v>1</v>
      </c>
      <c r="D144" t="s">
        <v>65</v>
      </c>
      <c r="E144" t="s">
        <v>66</v>
      </c>
      <c r="F144" t="str">
        <f>UnitControlCenter!$B$30</f>
        <v>quads / year</v>
      </c>
      <c r="G144" t="s">
        <v>969</v>
      </c>
      <c r="H144" t="s">
        <v>970</v>
      </c>
      <c r="I144" t="s">
        <v>971</v>
      </c>
    </row>
    <row r="145" spans="1:10" x14ac:dyDescent="0.75">
      <c r="A145" s="143" t="s">
        <v>590</v>
      </c>
      <c r="B145" s="143" t="s">
        <v>1474</v>
      </c>
      <c r="C145" s="15">
        <v>1</v>
      </c>
      <c r="D145" t="s">
        <v>63</v>
      </c>
      <c r="E145" t="s">
        <v>64</v>
      </c>
      <c r="F145" t="str">
        <f>UnitControlCenter!$B$30</f>
        <v>quads / year</v>
      </c>
      <c r="G145" t="s">
        <v>1475</v>
      </c>
    </row>
    <row r="146" spans="1:10" x14ac:dyDescent="0.75">
      <c r="A146" s="143" t="s">
        <v>590</v>
      </c>
      <c r="B146" s="143" t="s">
        <v>1697</v>
      </c>
      <c r="C146" s="15">
        <v>1</v>
      </c>
      <c r="D146" t="s">
        <v>65</v>
      </c>
      <c r="E146" t="s">
        <v>66</v>
      </c>
      <c r="F146" t="str">
        <f>UnitControlCenter!$B$30</f>
        <v>quads / year</v>
      </c>
      <c r="G146" t="s">
        <v>1829</v>
      </c>
      <c r="H146" t="s">
        <v>1701</v>
      </c>
      <c r="I146" t="s">
        <v>1702</v>
      </c>
    </row>
    <row r="147" spans="1:10" s="146" customFormat="1" ht="15.5" thickBot="1" x14ac:dyDescent="0.9">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7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75">
      <c r="A149" s="143" t="s">
        <v>1050</v>
      </c>
      <c r="B149" s="143" t="s">
        <v>636</v>
      </c>
      <c r="C149" s="15">
        <v>1</v>
      </c>
      <c r="D149" t="s">
        <v>65</v>
      </c>
      <c r="E149" t="s">
        <v>66</v>
      </c>
      <c r="F149" t="str">
        <f>UnitControlCenter!$B$3</f>
        <v>million metric tons / year</v>
      </c>
      <c r="G149" t="s">
        <v>845</v>
      </c>
      <c r="H149" t="s">
        <v>843</v>
      </c>
      <c r="I149" t="s">
        <v>844</v>
      </c>
    </row>
    <row r="150" spans="1:10" x14ac:dyDescent="0.7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75">
      <c r="A151" s="143" t="s">
        <v>1050</v>
      </c>
      <c r="B151" s="143" t="s">
        <v>638</v>
      </c>
      <c r="C151" s="15">
        <v>1</v>
      </c>
      <c r="D151" t="s">
        <v>65</v>
      </c>
      <c r="E151" t="s">
        <v>66</v>
      </c>
      <c r="F151" t="str">
        <f>UnitControlCenter!$B$3</f>
        <v>million metric tons / year</v>
      </c>
      <c r="G151" t="s">
        <v>846</v>
      </c>
      <c r="H151" t="s">
        <v>843</v>
      </c>
      <c r="I151" t="s">
        <v>844</v>
      </c>
    </row>
    <row r="152" spans="1:10" x14ac:dyDescent="0.7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75">
      <c r="A153" s="143" t="s">
        <v>1050</v>
      </c>
      <c r="B153" s="143" t="s">
        <v>1049</v>
      </c>
      <c r="C153" s="15">
        <v>1</v>
      </c>
      <c r="D153" t="s">
        <v>65</v>
      </c>
      <c r="E153" t="s">
        <v>66</v>
      </c>
      <c r="F153" t="str">
        <f>UnitControlCenter!$B$3</f>
        <v>million metric tons / year</v>
      </c>
      <c r="G153" t="s">
        <v>1087</v>
      </c>
      <c r="H153" t="s">
        <v>1051</v>
      </c>
      <c r="I153" t="s">
        <v>1052</v>
      </c>
    </row>
    <row r="154" spans="1:10" x14ac:dyDescent="0.75">
      <c r="A154" s="143" t="s">
        <v>1050</v>
      </c>
      <c r="B154" s="143" t="s">
        <v>1534</v>
      </c>
      <c r="C154" s="15">
        <v>1</v>
      </c>
      <c r="D154" t="s">
        <v>65</v>
      </c>
      <c r="E154" t="s">
        <v>66</v>
      </c>
      <c r="F154" t="str">
        <f>UnitControlCenter!$B$3</f>
        <v>million metric tons / year</v>
      </c>
      <c r="G154" t="s">
        <v>1608</v>
      </c>
      <c r="H154" t="s">
        <v>1528</v>
      </c>
      <c r="I154" t="s">
        <v>1531</v>
      </c>
    </row>
    <row r="155" spans="1:10" x14ac:dyDescent="0.75">
      <c r="A155" s="143" t="s">
        <v>1050</v>
      </c>
      <c r="B155" s="143" t="s">
        <v>1526</v>
      </c>
      <c r="C155" s="15">
        <v>1</v>
      </c>
      <c r="D155" t="s">
        <v>65</v>
      </c>
      <c r="E155" t="s">
        <v>66</v>
      </c>
      <c r="F155" t="str">
        <f>UnitControlCenter!$B$3</f>
        <v>million metric tons / year</v>
      </c>
      <c r="G155" t="s">
        <v>1529</v>
      </c>
      <c r="H155" t="s">
        <v>1295</v>
      </c>
      <c r="I155" s="12" t="s">
        <v>1296</v>
      </c>
      <c r="J155" s="12"/>
    </row>
    <row r="156" spans="1:10" ht="15.5" thickBot="1" x14ac:dyDescent="0.9">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75">
      <c r="A157" s="143" t="s">
        <v>1634</v>
      </c>
      <c r="B157" s="143" t="s">
        <v>1635</v>
      </c>
      <c r="C157" s="15">
        <v>1</v>
      </c>
      <c r="D157" t="s">
        <v>65</v>
      </c>
      <c r="E157" t="s">
        <v>66</v>
      </c>
      <c r="F157" t="str">
        <f>UnitControlCenter!$B$30</f>
        <v>quads / year</v>
      </c>
      <c r="G157" t="s">
        <v>601</v>
      </c>
      <c r="H157" t="s">
        <v>602</v>
      </c>
      <c r="I157" t="s">
        <v>829</v>
      </c>
    </row>
    <row r="158" spans="1:10" s="143" customFormat="1" x14ac:dyDescent="0.7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75">
      <c r="A159" s="143" t="s">
        <v>1634</v>
      </c>
      <c r="B159" s="143" t="s">
        <v>1637</v>
      </c>
      <c r="C159" s="15">
        <v>1</v>
      </c>
      <c r="D159" t="s">
        <v>65</v>
      </c>
      <c r="E159" t="s">
        <v>66</v>
      </c>
      <c r="F159" t="str">
        <f>UnitControlCenter!$B$30</f>
        <v>quads / year</v>
      </c>
      <c r="G159" t="s">
        <v>868</v>
      </c>
      <c r="H159" t="s">
        <v>870</v>
      </c>
      <c r="I159" t="s">
        <v>869</v>
      </c>
    </row>
    <row r="160" spans="1:10" s="143" customFormat="1" x14ac:dyDescent="0.75">
      <c r="A160" s="143" t="s">
        <v>1634</v>
      </c>
      <c r="B160" s="143" t="s">
        <v>1638</v>
      </c>
      <c r="C160" s="15">
        <v>1</v>
      </c>
      <c r="D160" s="143" t="s">
        <v>63</v>
      </c>
      <c r="E160" s="143" t="s">
        <v>64</v>
      </c>
      <c r="F160" s="143" t="str">
        <f>UnitControlCenter!$B$30</f>
        <v>quads / year</v>
      </c>
      <c r="G160" s="143" t="s">
        <v>1476</v>
      </c>
    </row>
    <row r="161" spans="1:10" x14ac:dyDescent="0.7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5" thickBot="1" x14ac:dyDescent="0.9">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75">
      <c r="A163" s="143" t="s">
        <v>657</v>
      </c>
      <c r="B163" s="143" t="s">
        <v>658</v>
      </c>
      <c r="C163" s="15">
        <v>1</v>
      </c>
      <c r="D163" t="s">
        <v>65</v>
      </c>
      <c r="E163" t="s">
        <v>66</v>
      </c>
      <c r="F163" t="str">
        <f>UnitControlCenter!$B$30</f>
        <v>quads / year</v>
      </c>
      <c r="G163" t="s">
        <v>1812</v>
      </c>
      <c r="H163" t="s">
        <v>1811</v>
      </c>
      <c r="I163" t="s">
        <v>1810</v>
      </c>
    </row>
    <row r="164" spans="1:10" x14ac:dyDescent="0.75">
      <c r="A164" s="143" t="s">
        <v>657</v>
      </c>
      <c r="B164" s="143" t="s">
        <v>659</v>
      </c>
      <c r="C164" s="15">
        <v>1</v>
      </c>
      <c r="D164" t="s">
        <v>65</v>
      </c>
      <c r="E164" t="s">
        <v>66</v>
      </c>
      <c r="F164" t="str">
        <f>UnitControlCenter!$B$30</f>
        <v>quads / year</v>
      </c>
      <c r="G164" t="s">
        <v>1813</v>
      </c>
      <c r="H164" t="s">
        <v>1468</v>
      </c>
      <c r="I164" t="s">
        <v>1469</v>
      </c>
    </row>
    <row r="165" spans="1:10" x14ac:dyDescent="0.75">
      <c r="A165" s="143" t="s">
        <v>657</v>
      </c>
      <c r="B165" s="143" t="s">
        <v>1808</v>
      </c>
      <c r="C165" s="15">
        <v>1</v>
      </c>
      <c r="D165" t="s">
        <v>65</v>
      </c>
      <c r="E165" t="s">
        <v>66</v>
      </c>
      <c r="F165" t="str">
        <f>UnitControlCenter!$B$30</f>
        <v>quads / year</v>
      </c>
      <c r="G165" t="s">
        <v>1822</v>
      </c>
      <c r="H165" t="s">
        <v>1814</v>
      </c>
      <c r="I165" s="15" t="s">
        <v>1815</v>
      </c>
    </row>
    <row r="166" spans="1:10" x14ac:dyDescent="0.75">
      <c r="A166" s="143" t="s">
        <v>657</v>
      </c>
      <c r="B166" s="143" t="s">
        <v>1809</v>
      </c>
      <c r="C166" s="15">
        <v>1</v>
      </c>
      <c r="D166" t="s">
        <v>65</v>
      </c>
      <c r="E166" t="s">
        <v>66</v>
      </c>
      <c r="F166" t="str">
        <f>UnitControlCenter!$B$30</f>
        <v>quads / year</v>
      </c>
      <c r="G166" t="s">
        <v>1823</v>
      </c>
      <c r="H166" t="s">
        <v>1468</v>
      </c>
      <c r="I166" t="s">
        <v>1469</v>
      </c>
    </row>
    <row r="167" spans="1:10" x14ac:dyDescent="0.75">
      <c r="A167" s="143" t="s">
        <v>657</v>
      </c>
      <c r="B167" s="143" t="s">
        <v>1106</v>
      </c>
      <c r="C167" s="15">
        <v>0</v>
      </c>
      <c r="D167" t="s">
        <v>63</v>
      </c>
      <c r="E167" t="s">
        <v>64</v>
      </c>
      <c r="F167" t="str">
        <f>UnitControlCenter!$B$31</f>
        <v>thousand BTU / 2024 dollar</v>
      </c>
      <c r="G167" t="s">
        <v>1061</v>
      </c>
    </row>
    <row r="168" spans="1:10" x14ac:dyDescent="0.75">
      <c r="A168" s="143" t="s">
        <v>657</v>
      </c>
      <c r="B168" s="143" t="s">
        <v>660</v>
      </c>
      <c r="C168" s="15">
        <v>1</v>
      </c>
      <c r="D168" t="s">
        <v>63</v>
      </c>
      <c r="E168" t="s">
        <v>64</v>
      </c>
      <c r="F168" t="str">
        <f>UnitControlCenter!$B$16</f>
        <v>terawatt-hours (TWh) / year</v>
      </c>
      <c r="G168" t="s">
        <v>560</v>
      </c>
    </row>
    <row r="169" spans="1:10" x14ac:dyDescent="0.75">
      <c r="A169" s="143" t="s">
        <v>657</v>
      </c>
      <c r="B169" s="143" t="s">
        <v>661</v>
      </c>
      <c r="C169" s="15">
        <v>1</v>
      </c>
      <c r="D169" t="s">
        <v>63</v>
      </c>
      <c r="E169" t="s">
        <v>64</v>
      </c>
      <c r="F169" t="str">
        <f>UnitControlCenter!$B$32</f>
        <v>millions of short tons / year</v>
      </c>
      <c r="G169" t="s">
        <v>559</v>
      </c>
    </row>
    <row r="170" spans="1:10" x14ac:dyDescent="0.75">
      <c r="A170" s="143" t="s">
        <v>657</v>
      </c>
      <c r="B170" s="143" t="s">
        <v>662</v>
      </c>
      <c r="C170" s="15">
        <v>1</v>
      </c>
      <c r="D170" t="s">
        <v>63</v>
      </c>
      <c r="E170" t="s">
        <v>64</v>
      </c>
      <c r="F170" t="str">
        <f>UnitControlCenter!$B$32</f>
        <v>millions of short tons / year</v>
      </c>
      <c r="G170" t="s">
        <v>558</v>
      </c>
    </row>
    <row r="171" spans="1:10" x14ac:dyDescent="0.75">
      <c r="A171" s="143" t="s">
        <v>657</v>
      </c>
      <c r="B171" s="143" t="s">
        <v>663</v>
      </c>
      <c r="C171" s="15">
        <v>1</v>
      </c>
      <c r="D171" t="s">
        <v>63</v>
      </c>
      <c r="E171" t="s">
        <v>64</v>
      </c>
      <c r="F171" t="str">
        <f>UnitControlCenter!$B$33</f>
        <v>trillion cubic feet / year</v>
      </c>
      <c r="G171" t="s">
        <v>557</v>
      </c>
    </row>
    <row r="172" spans="1:10" x14ac:dyDescent="0.75">
      <c r="A172" s="143" t="s">
        <v>657</v>
      </c>
      <c r="B172" s="143" t="s">
        <v>664</v>
      </c>
      <c r="C172" s="15">
        <v>1</v>
      </c>
      <c r="D172" t="s">
        <v>63</v>
      </c>
      <c r="E172" t="s">
        <v>64</v>
      </c>
      <c r="F172" t="str">
        <f>UnitControlCenter!$B$34</f>
        <v>million barrels of oil / year</v>
      </c>
      <c r="G172" t="s">
        <v>556</v>
      </c>
    </row>
    <row r="173" spans="1:10" x14ac:dyDescent="0.75">
      <c r="A173" s="143" t="s">
        <v>657</v>
      </c>
      <c r="B173" s="143" t="s">
        <v>665</v>
      </c>
      <c r="C173" s="15">
        <v>1</v>
      </c>
      <c r="D173" t="s">
        <v>63</v>
      </c>
      <c r="E173" t="s">
        <v>64</v>
      </c>
      <c r="F173" t="str">
        <f>UnitControlCenter!$B$34</f>
        <v>million barrels of oil / year</v>
      </c>
      <c r="G173" t="s">
        <v>607</v>
      </c>
    </row>
    <row r="174" spans="1:10" x14ac:dyDescent="0.75">
      <c r="A174" s="143" t="s">
        <v>657</v>
      </c>
      <c r="B174" s="143" t="s">
        <v>666</v>
      </c>
      <c r="C174" s="15">
        <v>1</v>
      </c>
      <c r="D174" t="s">
        <v>63</v>
      </c>
      <c r="E174" t="s">
        <v>64</v>
      </c>
      <c r="F174" t="str">
        <f>UnitControlCenter!$B$32</f>
        <v>millions of short tons / year</v>
      </c>
      <c r="G174" t="s">
        <v>608</v>
      </c>
    </row>
    <row r="175" spans="1:10" x14ac:dyDescent="0.75">
      <c r="A175" s="143" t="s">
        <v>657</v>
      </c>
      <c r="B175" s="143" t="s">
        <v>871</v>
      </c>
      <c r="C175" s="15">
        <v>1</v>
      </c>
      <c r="D175" t="s">
        <v>63</v>
      </c>
      <c r="E175" t="s">
        <v>64</v>
      </c>
      <c r="F175" t="str">
        <f>UnitControlCenter!$B$35</f>
        <v>million gallons / year</v>
      </c>
      <c r="G175" t="s">
        <v>875</v>
      </c>
    </row>
    <row r="176" spans="1:10" x14ac:dyDescent="0.75">
      <c r="A176" s="143" t="s">
        <v>657</v>
      </c>
      <c r="B176" s="143" t="s">
        <v>872</v>
      </c>
      <c r="C176" s="15">
        <v>1</v>
      </c>
      <c r="D176" t="s">
        <v>63</v>
      </c>
      <c r="E176" t="s">
        <v>64</v>
      </c>
      <c r="F176" t="str">
        <f>UnitControlCenter!$B$32</f>
        <v>millions of short tons / year</v>
      </c>
      <c r="G176" t="s">
        <v>876</v>
      </c>
    </row>
    <row r="177" spans="1:10" ht="15.5" thickBot="1" x14ac:dyDescent="0.9">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75">
      <c r="A178" s="143" t="s">
        <v>1537</v>
      </c>
      <c r="B178" s="143" t="s">
        <v>1564</v>
      </c>
      <c r="C178" s="15">
        <v>1</v>
      </c>
      <c r="D178" t="s">
        <v>65</v>
      </c>
      <c r="E178" t="s">
        <v>66</v>
      </c>
      <c r="F178" t="str">
        <f>UnitControlCenter!$B$36</f>
        <v>trillion BTU / year</v>
      </c>
      <c r="G178" t="s">
        <v>882</v>
      </c>
      <c r="H178" t="s">
        <v>883</v>
      </c>
      <c r="I178" t="s">
        <v>884</v>
      </c>
    </row>
    <row r="179" spans="1:10" x14ac:dyDescent="0.75">
      <c r="A179" s="143" t="s">
        <v>1537</v>
      </c>
      <c r="B179" s="143" t="s">
        <v>1565</v>
      </c>
      <c r="C179" s="15">
        <v>1</v>
      </c>
      <c r="D179" t="s">
        <v>65</v>
      </c>
      <c r="E179" t="s">
        <v>66</v>
      </c>
      <c r="F179" t="str">
        <f>UnitControlCenter!$B$36</f>
        <v>trillion BTU / year</v>
      </c>
      <c r="G179" t="s">
        <v>885</v>
      </c>
      <c r="H179" t="s">
        <v>883</v>
      </c>
      <c r="I179" t="s">
        <v>884</v>
      </c>
    </row>
    <row r="180" spans="1:10" x14ac:dyDescent="0.75">
      <c r="A180" s="143" t="s">
        <v>1537</v>
      </c>
      <c r="B180" s="143" t="s">
        <v>1566</v>
      </c>
      <c r="C180" s="15">
        <v>1</v>
      </c>
      <c r="D180" t="s">
        <v>65</v>
      </c>
      <c r="E180" t="s">
        <v>66</v>
      </c>
      <c r="F180" t="str">
        <f>UnitControlCenter!$B$9</f>
        <v>billion 2024 dollars / year</v>
      </c>
      <c r="G180" t="s">
        <v>886</v>
      </c>
      <c r="H180" t="s">
        <v>883</v>
      </c>
      <c r="I180" t="s">
        <v>884</v>
      </c>
    </row>
    <row r="181" spans="1:10" x14ac:dyDescent="0.75">
      <c r="A181" s="143" t="s">
        <v>1537</v>
      </c>
      <c r="B181" s="143" t="s">
        <v>1567</v>
      </c>
      <c r="C181" s="15">
        <v>1</v>
      </c>
      <c r="D181" t="s">
        <v>65</v>
      </c>
      <c r="E181" t="s">
        <v>66</v>
      </c>
      <c r="F181" t="str">
        <f>UnitControlCenter!$B$9</f>
        <v>billion 2024 dollars / year</v>
      </c>
      <c r="G181" t="s">
        <v>887</v>
      </c>
      <c r="H181" t="s">
        <v>883</v>
      </c>
      <c r="I181" t="s">
        <v>884</v>
      </c>
    </row>
    <row r="182" spans="1:10" x14ac:dyDescent="0.75">
      <c r="A182" s="143" t="s">
        <v>1537</v>
      </c>
      <c r="B182" s="143" t="s">
        <v>1568</v>
      </c>
      <c r="C182" s="15">
        <v>1</v>
      </c>
      <c r="D182" t="s">
        <v>65</v>
      </c>
      <c r="E182" t="s">
        <v>66</v>
      </c>
      <c r="F182" t="str">
        <f>UnitControlCenter!B3</f>
        <v>million metric tons / year</v>
      </c>
      <c r="G182" t="s">
        <v>1129</v>
      </c>
      <c r="H182" t="s">
        <v>1127</v>
      </c>
      <c r="I182" t="s">
        <v>1128</v>
      </c>
    </row>
    <row r="183" spans="1:10" x14ac:dyDescent="0.75">
      <c r="A183" s="143" t="s">
        <v>1537</v>
      </c>
      <c r="B183" s="143" t="s">
        <v>1569</v>
      </c>
      <c r="C183" s="15">
        <v>1</v>
      </c>
      <c r="D183" t="s">
        <v>65</v>
      </c>
      <c r="E183" t="s">
        <v>66</v>
      </c>
      <c r="F183" t="str">
        <f>UnitControlCenter!B3</f>
        <v>million metric tons / year</v>
      </c>
      <c r="G183" t="s">
        <v>1130</v>
      </c>
      <c r="H183" t="s">
        <v>1127</v>
      </c>
      <c r="I183" t="s">
        <v>1128</v>
      </c>
    </row>
    <row r="184" spans="1:10" x14ac:dyDescent="0.75">
      <c r="A184" s="143" t="s">
        <v>1537</v>
      </c>
      <c r="B184" s="143" t="s">
        <v>1570</v>
      </c>
      <c r="C184" s="15">
        <v>1</v>
      </c>
      <c r="D184" t="s">
        <v>65</v>
      </c>
      <c r="E184" t="s">
        <v>66</v>
      </c>
      <c r="F184" t="str">
        <f>UnitControlCenter!$B$36</f>
        <v>trillion BTU / year</v>
      </c>
      <c r="G184" t="s">
        <v>964</v>
      </c>
      <c r="H184" t="s">
        <v>959</v>
      </c>
      <c r="I184" t="s">
        <v>960</v>
      </c>
    </row>
    <row r="185" spans="1:10" x14ac:dyDescent="0.75">
      <c r="A185" s="143" t="s">
        <v>1537</v>
      </c>
      <c r="B185" s="143" t="s">
        <v>1571</v>
      </c>
      <c r="C185" s="15">
        <v>1</v>
      </c>
      <c r="D185" t="s">
        <v>65</v>
      </c>
      <c r="E185" t="s">
        <v>66</v>
      </c>
      <c r="F185" t="str">
        <f>UnitControlCenter!$B$36</f>
        <v>trillion BTU / year</v>
      </c>
      <c r="G185" t="s">
        <v>965</v>
      </c>
      <c r="H185" t="s">
        <v>959</v>
      </c>
      <c r="I185" t="s">
        <v>961</v>
      </c>
    </row>
    <row r="186" spans="1:10" x14ac:dyDescent="0.75">
      <c r="A186" s="143" t="s">
        <v>1537</v>
      </c>
      <c r="B186" s="143" t="s">
        <v>1572</v>
      </c>
      <c r="C186" s="15">
        <v>1</v>
      </c>
      <c r="D186" t="s">
        <v>65</v>
      </c>
      <c r="E186" t="s">
        <v>66</v>
      </c>
      <c r="F186" t="str">
        <f>UnitControlCenter!$B$9</f>
        <v>billion 2024 dollars / year</v>
      </c>
      <c r="G186" t="s">
        <v>966</v>
      </c>
      <c r="H186" t="s">
        <v>959</v>
      </c>
      <c r="I186" t="s">
        <v>962</v>
      </c>
    </row>
    <row r="187" spans="1:10" x14ac:dyDescent="0.75">
      <c r="A187" s="143" t="s">
        <v>1537</v>
      </c>
      <c r="B187" s="143" t="s">
        <v>1573</v>
      </c>
      <c r="C187" s="15">
        <v>1</v>
      </c>
      <c r="D187" t="s">
        <v>65</v>
      </c>
      <c r="E187" t="s">
        <v>66</v>
      </c>
      <c r="F187" t="str">
        <f>UnitControlCenter!$B$9</f>
        <v>billion 2024 dollars / year</v>
      </c>
      <c r="G187" t="s">
        <v>967</v>
      </c>
      <c r="H187" t="s">
        <v>959</v>
      </c>
      <c r="I187" t="s">
        <v>963</v>
      </c>
    </row>
    <row r="188" spans="1:10" x14ac:dyDescent="0.75">
      <c r="A188" s="143" t="s">
        <v>1537</v>
      </c>
      <c r="B188" s="143" t="s">
        <v>1574</v>
      </c>
      <c r="C188" s="15">
        <v>1</v>
      </c>
      <c r="D188" t="s">
        <v>65</v>
      </c>
      <c r="E188" t="s">
        <v>66</v>
      </c>
      <c r="F188" t="str">
        <f>UnitControlCenter!$B$30</f>
        <v>quads / year</v>
      </c>
      <c r="G188" t="s">
        <v>992</v>
      </c>
      <c r="H188" t="s">
        <v>994</v>
      </c>
      <c r="I188" t="s">
        <v>995</v>
      </c>
    </row>
    <row r="189" spans="1:10" x14ac:dyDescent="0.75">
      <c r="A189" s="143" t="s">
        <v>1537</v>
      </c>
      <c r="B189" s="143" t="s">
        <v>1575</v>
      </c>
      <c r="C189" s="15">
        <v>1</v>
      </c>
      <c r="D189" t="s">
        <v>65</v>
      </c>
      <c r="E189" t="s">
        <v>66</v>
      </c>
      <c r="F189" t="str">
        <f>UnitControlCenter!$B$30</f>
        <v>quads / year</v>
      </c>
      <c r="G189" t="s">
        <v>993</v>
      </c>
      <c r="H189" t="s">
        <v>994</v>
      </c>
      <c r="I189" t="s">
        <v>995</v>
      </c>
    </row>
    <row r="190" spans="1:10" ht="101.45" customHeight="1" x14ac:dyDescent="0.75">
      <c r="A190" s="143" t="s">
        <v>1537</v>
      </c>
      <c r="B190" s="143" t="s">
        <v>1839</v>
      </c>
      <c r="C190" s="15">
        <v>1</v>
      </c>
      <c r="D190" t="s">
        <v>65</v>
      </c>
      <c r="E190" t="s">
        <v>66</v>
      </c>
      <c r="F190" t="s">
        <v>350</v>
      </c>
      <c r="G190" t="s">
        <v>1923</v>
      </c>
      <c r="H190" t="s">
        <v>1924</v>
      </c>
      <c r="I190" t="s">
        <v>1937</v>
      </c>
    </row>
    <row r="191" spans="1:10" x14ac:dyDescent="0.7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7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7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7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7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7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75">
      <c r="A197" s="143" t="s">
        <v>1537</v>
      </c>
      <c r="B197" s="143" t="s">
        <v>1581</v>
      </c>
      <c r="C197" s="15">
        <v>1</v>
      </c>
      <c r="D197" t="s">
        <v>65</v>
      </c>
      <c r="E197" t="s">
        <v>66</v>
      </c>
      <c r="F197" t="str">
        <f>UnitControlCenter!$B$10</f>
        <v>billion 2024 dollars</v>
      </c>
      <c r="G197" t="s">
        <v>1551</v>
      </c>
      <c r="H197" t="s">
        <v>1539</v>
      </c>
      <c r="I197" s="12" t="s">
        <v>1546</v>
      </c>
      <c r="J197" s="12"/>
    </row>
    <row r="198" spans="1:10" ht="15.5" thickBot="1" x14ac:dyDescent="0.9">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75">
      <c r="A199" s="143" t="s">
        <v>591</v>
      </c>
      <c r="B199" s="143" t="s">
        <v>93</v>
      </c>
      <c r="C199" s="15">
        <v>1</v>
      </c>
      <c r="D199" t="s">
        <v>65</v>
      </c>
      <c r="E199" t="s">
        <v>597</v>
      </c>
      <c r="F199" t="str">
        <f>UnitControlCenter!$B$22</f>
        <v>2024 dollars / megawatt-hour (MWh)</v>
      </c>
      <c r="G199" t="s">
        <v>1493</v>
      </c>
      <c r="H199" t="s">
        <v>1492</v>
      </c>
      <c r="I199" t="s">
        <v>1816</v>
      </c>
    </row>
    <row r="200" spans="1:10" x14ac:dyDescent="0.75">
      <c r="A200" s="143" t="s">
        <v>591</v>
      </c>
      <c r="B200" s="143" t="s">
        <v>444</v>
      </c>
      <c r="C200" s="15">
        <v>1</v>
      </c>
      <c r="D200" t="s">
        <v>65</v>
      </c>
      <c r="E200" t="s">
        <v>597</v>
      </c>
      <c r="F200" t="str">
        <f>UnitControlCenter!$B$37</f>
        <v>2024 dollars / short ton</v>
      </c>
      <c r="G200" t="s">
        <v>895</v>
      </c>
      <c r="H200" t="s">
        <v>896</v>
      </c>
      <c r="I200" t="s">
        <v>897</v>
      </c>
    </row>
    <row r="201" spans="1:10" x14ac:dyDescent="0.75">
      <c r="A201" s="143" t="s">
        <v>591</v>
      </c>
      <c r="B201" s="143" t="s">
        <v>441</v>
      </c>
      <c r="C201" s="15">
        <v>1</v>
      </c>
      <c r="D201" t="s">
        <v>65</v>
      </c>
      <c r="E201" t="s">
        <v>597</v>
      </c>
      <c r="F201" t="str">
        <f>UnitControlCenter!$B$37</f>
        <v>2024 dollars / short ton</v>
      </c>
      <c r="G201" t="s">
        <v>610</v>
      </c>
      <c r="H201" t="s">
        <v>339</v>
      </c>
      <c r="I201" t="s">
        <v>782</v>
      </c>
    </row>
    <row r="202" spans="1:10" x14ac:dyDescent="0.75">
      <c r="A202" s="143" t="s">
        <v>591</v>
      </c>
      <c r="B202" s="143" t="s">
        <v>87</v>
      </c>
      <c r="C202" s="15">
        <v>1</v>
      </c>
      <c r="D202" t="s">
        <v>65</v>
      </c>
      <c r="E202" t="s">
        <v>597</v>
      </c>
      <c r="F202" t="str">
        <f>UnitControlCenter!$B$38</f>
        <v>2024 dollars / thousand cubic feet</v>
      </c>
      <c r="G202" t="s">
        <v>1495</v>
      </c>
      <c r="H202" t="s">
        <v>1494</v>
      </c>
      <c r="I202" t="s">
        <v>1817</v>
      </c>
    </row>
    <row r="203" spans="1:10" x14ac:dyDescent="0.75">
      <c r="A203" s="143" t="s">
        <v>591</v>
      </c>
      <c r="B203" s="143" t="s">
        <v>95</v>
      </c>
      <c r="C203" s="15">
        <v>1</v>
      </c>
      <c r="D203" t="s">
        <v>65</v>
      </c>
      <c r="E203" t="s">
        <v>597</v>
      </c>
      <c r="F203" t="str">
        <f>UnitControlCenter!$B$39</f>
        <v>2024 dollars / gallon</v>
      </c>
      <c r="G203" t="s">
        <v>612</v>
      </c>
      <c r="H203" t="s">
        <v>334</v>
      </c>
      <c r="I203" s="15">
        <v>969696</v>
      </c>
      <c r="J203" s="15"/>
    </row>
    <row r="204" spans="1:10" x14ac:dyDescent="0.75">
      <c r="A204" s="143" t="s">
        <v>591</v>
      </c>
      <c r="B204" s="143" t="s">
        <v>96</v>
      </c>
      <c r="C204" s="15">
        <v>1</v>
      </c>
      <c r="D204" t="s">
        <v>65</v>
      </c>
      <c r="E204" t="s">
        <v>597</v>
      </c>
      <c r="F204" t="str">
        <f>UnitControlCenter!$B$39</f>
        <v>2024 dollars / gallon</v>
      </c>
      <c r="G204" t="s">
        <v>890</v>
      </c>
      <c r="H204" t="s">
        <v>888</v>
      </c>
      <c r="I204" t="s">
        <v>889</v>
      </c>
    </row>
    <row r="205" spans="1:10" x14ac:dyDescent="0.75">
      <c r="A205" s="143" t="s">
        <v>591</v>
      </c>
      <c r="B205" s="143" t="s">
        <v>92</v>
      </c>
      <c r="C205" s="15">
        <v>1</v>
      </c>
      <c r="D205" t="s">
        <v>65</v>
      </c>
      <c r="E205" t="s">
        <v>597</v>
      </c>
      <c r="F205" t="str">
        <f>UnitControlCenter!$B$37</f>
        <v>2024 dollars / short ton</v>
      </c>
      <c r="G205" t="s">
        <v>891</v>
      </c>
      <c r="H205" t="s">
        <v>892</v>
      </c>
      <c r="I205" t="s">
        <v>893</v>
      </c>
    </row>
    <row r="206" spans="1:10" x14ac:dyDescent="0.75">
      <c r="A206" s="143" t="s">
        <v>591</v>
      </c>
      <c r="B206" s="143" t="s">
        <v>832</v>
      </c>
      <c r="C206" s="15">
        <v>1</v>
      </c>
      <c r="D206" t="s">
        <v>65</v>
      </c>
      <c r="E206" t="s">
        <v>597</v>
      </c>
      <c r="F206" t="str">
        <f>UnitControlCenter!$B$40</f>
        <v>2024 dollars / barrel of oil</v>
      </c>
      <c r="G206" t="s">
        <v>956</v>
      </c>
      <c r="H206" t="s">
        <v>957</v>
      </c>
      <c r="I206" t="s">
        <v>958</v>
      </c>
    </row>
    <row r="207" spans="1:10" x14ac:dyDescent="0.75">
      <c r="A207" s="143" t="s">
        <v>591</v>
      </c>
      <c r="B207" s="143" t="s">
        <v>894</v>
      </c>
      <c r="C207" s="15">
        <v>1</v>
      </c>
      <c r="D207" t="s">
        <v>65</v>
      </c>
      <c r="E207" t="s">
        <v>597</v>
      </c>
      <c r="F207" t="str">
        <f>UnitControlCenter!$B$39</f>
        <v>2024 dollars / gallon</v>
      </c>
      <c r="G207" t="s">
        <v>898</v>
      </c>
      <c r="H207" t="s">
        <v>609</v>
      </c>
      <c r="I207" t="s">
        <v>828</v>
      </c>
    </row>
    <row r="208" spans="1:10" ht="15.5" thickBot="1" x14ac:dyDescent="0.9">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75">
      <c r="A209" s="143" t="s">
        <v>592</v>
      </c>
      <c r="B209" s="143" t="s">
        <v>1648</v>
      </c>
      <c r="C209" s="15">
        <v>1</v>
      </c>
      <c r="D209" t="s">
        <v>63</v>
      </c>
      <c r="E209" t="s">
        <v>64</v>
      </c>
      <c r="F209" t="str">
        <f>UnitControlCenter!$B$42</f>
        <v>2024 dollars / kilowatt-hour (kWh)</v>
      </c>
      <c r="G209" t="s">
        <v>613</v>
      </c>
    </row>
    <row r="210" spans="1:10" x14ac:dyDescent="0.7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75">
      <c r="A211" s="143" t="s">
        <v>592</v>
      </c>
      <c r="B211" s="143" t="s">
        <v>594</v>
      </c>
      <c r="C211" s="15">
        <v>1</v>
      </c>
      <c r="D211" t="s">
        <v>63</v>
      </c>
      <c r="E211" t="s">
        <v>64</v>
      </c>
      <c r="F211" t="str">
        <f>UnitControlCenter!$B$45</f>
        <v>million 2024 dollars / megawatt (MW)</v>
      </c>
      <c r="G211" t="s">
        <v>614</v>
      </c>
    </row>
    <row r="212" spans="1:10" x14ac:dyDescent="0.75">
      <c r="A212" s="143" t="s">
        <v>592</v>
      </c>
      <c r="B212" s="143" t="s">
        <v>595</v>
      </c>
      <c r="C212" s="15">
        <v>1</v>
      </c>
      <c r="D212" t="s">
        <v>63</v>
      </c>
      <c r="E212" t="s">
        <v>64</v>
      </c>
      <c r="F212" t="str">
        <f>UnitControlCenter!$B$45</f>
        <v>million 2024 dollars / megawatt (MW)</v>
      </c>
      <c r="G212" t="s">
        <v>615</v>
      </c>
    </row>
    <row r="213" spans="1:10" x14ac:dyDescent="0.75">
      <c r="A213" s="143" t="s">
        <v>592</v>
      </c>
      <c r="B213" s="143" t="s">
        <v>596</v>
      </c>
      <c r="C213" s="15">
        <v>1</v>
      </c>
      <c r="D213" t="s">
        <v>63</v>
      </c>
      <c r="E213" t="s">
        <v>64</v>
      </c>
      <c r="F213" t="str">
        <f>UnitControlCenter!$B$45</f>
        <v>million 2024 dollars / megawatt (MW)</v>
      </c>
      <c r="G213" t="s">
        <v>616</v>
      </c>
    </row>
    <row r="214" spans="1:10" ht="15.5" thickBot="1" x14ac:dyDescent="0.9">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777</v>
      </c>
      <c r="B1" s="43"/>
      <c r="C1" s="38"/>
      <c r="D1" s="38"/>
    </row>
    <row r="2" spans="1:5" x14ac:dyDescent="0.75">
      <c r="A2" s="4" t="s">
        <v>741</v>
      </c>
      <c r="B2" s="44" t="s">
        <v>742</v>
      </c>
      <c r="C2" s="4" t="s">
        <v>743</v>
      </c>
      <c r="D2" s="4" t="s">
        <v>744</v>
      </c>
    </row>
    <row r="3" spans="1:5" x14ac:dyDescent="0.75">
      <c r="A3" s="89" t="s">
        <v>1757</v>
      </c>
      <c r="B3" s="92" t="s">
        <v>1759</v>
      </c>
      <c r="C3" s="90"/>
      <c r="D3" s="91" t="s">
        <v>1758</v>
      </c>
    </row>
    <row r="4" spans="1:5" x14ac:dyDescent="0.75">
      <c r="A4" t="s">
        <v>791</v>
      </c>
      <c r="B4" s="15" t="s">
        <v>785</v>
      </c>
      <c r="C4" s="62"/>
      <c r="D4" s="93" t="s">
        <v>1761</v>
      </c>
      <c r="E4" t="s">
        <v>1764</v>
      </c>
    </row>
    <row r="5" spans="1:5" x14ac:dyDescent="0.75">
      <c r="A5" t="s">
        <v>1768</v>
      </c>
      <c r="B5" s="45" t="s">
        <v>1769</v>
      </c>
      <c r="C5" s="94"/>
      <c r="D5" s="93" t="s">
        <v>1763</v>
      </c>
      <c r="E5" t="s">
        <v>1767</v>
      </c>
    </row>
    <row r="6" spans="1:5" x14ac:dyDescent="0.75">
      <c r="A6" t="s">
        <v>1914</v>
      </c>
      <c r="B6" s="45" t="s">
        <v>1913</v>
      </c>
      <c r="C6" s="112"/>
      <c r="D6" s="109" t="s">
        <v>1907</v>
      </c>
    </row>
    <row r="7" spans="1:5" x14ac:dyDescent="0.75">
      <c r="A7" t="s">
        <v>1911</v>
      </c>
      <c r="B7" s="45" t="s">
        <v>1910</v>
      </c>
      <c r="C7" s="110"/>
      <c r="D7" s="109" t="s">
        <v>1908</v>
      </c>
    </row>
    <row r="8" spans="1:5" x14ac:dyDescent="0.75">
      <c r="A8" t="s">
        <v>1912</v>
      </c>
      <c r="B8" s="15">
        <v>6699</v>
      </c>
      <c r="C8" s="111"/>
      <c r="D8" s="109" t="s">
        <v>1909</v>
      </c>
    </row>
    <row r="9" spans="1:5" x14ac:dyDescent="0.75">
      <c r="A9" t="s">
        <v>1914</v>
      </c>
      <c r="B9" s="45" t="s">
        <v>1770</v>
      </c>
      <c r="C9" s="73"/>
      <c r="D9" t="s">
        <v>1774</v>
      </c>
    </row>
    <row r="10" spans="1:5" x14ac:dyDescent="0.75">
      <c r="A10" t="s">
        <v>1775</v>
      </c>
      <c r="B10" s="45" t="s">
        <v>1776</v>
      </c>
      <c r="C10" s="96"/>
      <c r="D10" s="95" t="s">
        <v>1747</v>
      </c>
    </row>
    <row r="11" spans="1:5" x14ac:dyDescent="0.75">
      <c r="A11" t="s">
        <v>751</v>
      </c>
      <c r="B11" s="15" t="s">
        <v>762</v>
      </c>
      <c r="C11" s="50"/>
      <c r="D11" t="s">
        <v>434</v>
      </c>
    </row>
    <row r="12" spans="1:5" x14ac:dyDescent="0.75">
      <c r="A12" t="s">
        <v>1732</v>
      </c>
      <c r="B12" s="15" t="s">
        <v>1731</v>
      </c>
      <c r="C12" s="83"/>
      <c r="D12" t="s">
        <v>1664</v>
      </c>
    </row>
    <row r="13" spans="1:5" x14ac:dyDescent="0.75">
      <c r="A13" t="s">
        <v>759</v>
      </c>
      <c r="B13" s="45" t="s">
        <v>760</v>
      </c>
      <c r="C13" s="49"/>
      <c r="D13" t="s">
        <v>92</v>
      </c>
    </row>
    <row r="14" spans="1:5" x14ac:dyDescent="0.75">
      <c r="A14" t="s">
        <v>787</v>
      </c>
      <c r="B14" s="15" t="s">
        <v>781</v>
      </c>
      <c r="C14" s="59"/>
      <c r="D14" t="s">
        <v>91</v>
      </c>
    </row>
    <row r="15" spans="1:5" x14ac:dyDescent="0.75">
      <c r="A15" t="s">
        <v>766</v>
      </c>
      <c r="B15" s="15" t="s">
        <v>782</v>
      </c>
      <c r="C15" s="54"/>
      <c r="D15" t="s">
        <v>778</v>
      </c>
    </row>
    <row r="16" spans="1:5" x14ac:dyDescent="0.75">
      <c r="A16" t="s">
        <v>788</v>
      </c>
      <c r="B16" s="15" t="s">
        <v>611</v>
      </c>
      <c r="C16" s="58"/>
      <c r="D16" t="s">
        <v>779</v>
      </c>
    </row>
    <row r="17" spans="1:4" x14ac:dyDescent="0.75">
      <c r="A17" t="s">
        <v>786</v>
      </c>
      <c r="B17" s="15" t="s">
        <v>783</v>
      </c>
      <c r="C17" s="61"/>
      <c r="D17" t="s">
        <v>449</v>
      </c>
    </row>
    <row r="18" spans="1:4" x14ac:dyDescent="0.75">
      <c r="A18" t="s">
        <v>767</v>
      </c>
      <c r="B18" s="15" t="s">
        <v>763</v>
      </c>
      <c r="C18" s="53"/>
      <c r="D18" t="s">
        <v>452</v>
      </c>
    </row>
    <row r="19" spans="1:4" x14ac:dyDescent="0.75">
      <c r="A19" t="s">
        <v>740</v>
      </c>
      <c r="B19" s="46" t="s">
        <v>747</v>
      </c>
      <c r="C19" s="42"/>
      <c r="D19" t="s">
        <v>89</v>
      </c>
    </row>
    <row r="20" spans="1:4" x14ac:dyDescent="0.75">
      <c r="A20" t="s">
        <v>1291</v>
      </c>
      <c r="B20" t="s">
        <v>1771</v>
      </c>
      <c r="C20" s="74"/>
      <c r="D20" t="s">
        <v>1666</v>
      </c>
    </row>
    <row r="21" spans="1:4" x14ac:dyDescent="0.75">
      <c r="A21" t="s">
        <v>768</v>
      </c>
      <c r="B21" s="15" t="s">
        <v>764</v>
      </c>
      <c r="C21" s="55"/>
      <c r="D21" t="s">
        <v>1667</v>
      </c>
    </row>
    <row r="22" spans="1:4" x14ac:dyDescent="0.75">
      <c r="A22" t="s">
        <v>750</v>
      </c>
      <c r="B22" s="45" t="s">
        <v>755</v>
      </c>
      <c r="C22" s="51"/>
      <c r="D22" t="s">
        <v>780</v>
      </c>
    </row>
    <row r="23" spans="1:4" x14ac:dyDescent="0.75">
      <c r="A23" t="s">
        <v>790</v>
      </c>
      <c r="B23" s="15" t="s">
        <v>784</v>
      </c>
      <c r="C23" s="60"/>
      <c r="D23" t="s">
        <v>714</v>
      </c>
    </row>
    <row r="24" spans="1:4" x14ac:dyDescent="0.75">
      <c r="A24" t="s">
        <v>753</v>
      </c>
      <c r="B24" s="45" t="s">
        <v>754</v>
      </c>
      <c r="C24" s="41"/>
      <c r="D24" t="s">
        <v>865</v>
      </c>
    </row>
    <row r="25" spans="1:4" x14ac:dyDescent="0.75">
      <c r="A25" t="s">
        <v>833</v>
      </c>
      <c r="B25" s="45" t="s">
        <v>835</v>
      </c>
      <c r="C25" s="63"/>
      <c r="D25" t="s">
        <v>832</v>
      </c>
    </row>
    <row r="26" spans="1:4" x14ac:dyDescent="0.75">
      <c r="A26" t="s">
        <v>834</v>
      </c>
      <c r="B26" s="45">
        <v>740000</v>
      </c>
      <c r="C26" s="64"/>
      <c r="D26" t="s">
        <v>712</v>
      </c>
    </row>
    <row r="27" spans="1:4" x14ac:dyDescent="0.75">
      <c r="A27" t="s">
        <v>769</v>
      </c>
      <c r="B27" s="15" t="s">
        <v>765</v>
      </c>
      <c r="C27" s="56"/>
      <c r="D27" t="s">
        <v>309</v>
      </c>
    </row>
    <row r="28" spans="1:4" x14ac:dyDescent="0.75">
      <c r="A28" t="s">
        <v>1730</v>
      </c>
      <c r="B28" s="15" t="s">
        <v>1772</v>
      </c>
      <c r="C28" s="82"/>
      <c r="D28" t="s">
        <v>1663</v>
      </c>
    </row>
    <row r="29" spans="1:4" x14ac:dyDescent="0.75">
      <c r="A29" t="s">
        <v>752</v>
      </c>
      <c r="B29" s="45" t="s">
        <v>757</v>
      </c>
      <c r="C29" s="48"/>
      <c r="D29" t="s">
        <v>1598</v>
      </c>
    </row>
    <row r="30" spans="1:4" x14ac:dyDescent="0.75">
      <c r="A30" t="s">
        <v>1599</v>
      </c>
      <c r="B30" s="45" t="s">
        <v>1600</v>
      </c>
      <c r="C30" s="81"/>
      <c r="D30" t="s">
        <v>1597</v>
      </c>
    </row>
    <row r="31" spans="1:4" x14ac:dyDescent="0.75">
      <c r="A31" t="s">
        <v>1292</v>
      </c>
      <c r="B31" s="12" t="s">
        <v>1773</v>
      </c>
      <c r="C31" s="75"/>
      <c r="D31" t="s">
        <v>1665</v>
      </c>
    </row>
    <row r="32" spans="1:4" x14ac:dyDescent="0.75">
      <c r="A32" t="s">
        <v>776</v>
      </c>
      <c r="B32" s="15" t="s">
        <v>775</v>
      </c>
      <c r="C32" s="57"/>
      <c r="D32" t="s">
        <v>441</v>
      </c>
    </row>
    <row r="33" spans="1:5" x14ac:dyDescent="0.75">
      <c r="A33" t="s">
        <v>1293</v>
      </c>
      <c r="B33" s="72" t="s">
        <v>1286</v>
      </c>
      <c r="C33" s="71"/>
      <c r="D33" t="s">
        <v>1662</v>
      </c>
    </row>
    <row r="34" spans="1:5" x14ac:dyDescent="0.75">
      <c r="A34" t="s">
        <v>746</v>
      </c>
      <c r="B34" s="45" t="s">
        <v>756</v>
      </c>
      <c r="C34" s="47"/>
      <c r="D34" t="s">
        <v>444</v>
      </c>
    </row>
    <row r="35" spans="1:5" x14ac:dyDescent="0.75">
      <c r="A35" t="s">
        <v>1768</v>
      </c>
      <c r="B35" s="45" t="s">
        <v>1769</v>
      </c>
      <c r="C35" s="94"/>
      <c r="D35" t="s">
        <v>1762</v>
      </c>
      <c r="E35" t="s">
        <v>1766</v>
      </c>
    </row>
    <row r="36" spans="1:5" x14ac:dyDescent="0.75">
      <c r="A36" t="s">
        <v>791</v>
      </c>
      <c r="B36" s="15" t="s">
        <v>785</v>
      </c>
      <c r="C36" s="62"/>
      <c r="D36" s="93" t="s">
        <v>1760</v>
      </c>
      <c r="E36" t="s">
        <v>1765</v>
      </c>
    </row>
    <row r="38" spans="1:5" x14ac:dyDescent="0.75">
      <c r="A38" s="37" t="s">
        <v>761</v>
      </c>
      <c r="B38" s="43"/>
      <c r="C38" s="38"/>
      <c r="D38" s="38"/>
    </row>
    <row r="39" spans="1:5" s="4" customFormat="1" x14ac:dyDescent="0.75">
      <c r="A39" s="4" t="s">
        <v>741</v>
      </c>
      <c r="B39" s="44" t="s">
        <v>742</v>
      </c>
      <c r="C39" s="4" t="s">
        <v>743</v>
      </c>
      <c r="D39" s="4" t="s">
        <v>825</v>
      </c>
    </row>
    <row r="40" spans="1:5" x14ac:dyDescent="0.75">
      <c r="A40" t="s">
        <v>767</v>
      </c>
      <c r="B40" s="15" t="s">
        <v>763</v>
      </c>
      <c r="C40" s="53"/>
      <c r="D40" t="s">
        <v>827</v>
      </c>
    </row>
    <row r="41" spans="1:5" x14ac:dyDescent="0.75">
      <c r="A41" t="s">
        <v>740</v>
      </c>
      <c r="B41" s="46" t="s">
        <v>747</v>
      </c>
      <c r="C41" s="42"/>
      <c r="D41" t="s">
        <v>826</v>
      </c>
    </row>
    <row r="42" spans="1:5" x14ac:dyDescent="0.75">
      <c r="A42" t="s">
        <v>752</v>
      </c>
      <c r="B42" s="15" t="s">
        <v>757</v>
      </c>
      <c r="C42" s="48"/>
      <c r="D42" t="s">
        <v>4</v>
      </c>
    </row>
    <row r="43" spans="1:5" x14ac:dyDescent="0.75">
      <c r="A43" t="s">
        <v>766</v>
      </c>
      <c r="B43" s="15" t="s">
        <v>782</v>
      </c>
      <c r="C43" s="54"/>
      <c r="D43" t="s">
        <v>93</v>
      </c>
    </row>
    <row r="44" spans="1:5" x14ac:dyDescent="0.75">
      <c r="A44" t="s">
        <v>746</v>
      </c>
      <c r="B44" s="15">
        <v>969696</v>
      </c>
      <c r="C44" s="47"/>
      <c r="D44" t="s">
        <v>9</v>
      </c>
    </row>
    <row r="45" spans="1:5" x14ac:dyDescent="0.75">
      <c r="A45" t="s">
        <v>759</v>
      </c>
      <c r="B45" s="15" t="s">
        <v>760</v>
      </c>
      <c r="C45" s="49"/>
      <c r="D45" t="s">
        <v>671</v>
      </c>
    </row>
    <row r="46" spans="1:5" x14ac:dyDescent="0.75">
      <c r="A46" t="s">
        <v>768</v>
      </c>
      <c r="B46" s="15" t="s">
        <v>764</v>
      </c>
      <c r="C46" s="55"/>
      <c r="D46" t="s">
        <v>131</v>
      </c>
    </row>
    <row r="47" spans="1:5" x14ac:dyDescent="0.75">
      <c r="A47" t="s">
        <v>769</v>
      </c>
      <c r="B47" s="15" t="s">
        <v>765</v>
      </c>
      <c r="C47" s="56"/>
      <c r="D47" t="s">
        <v>680</v>
      </c>
    </row>
    <row r="48" spans="1:5" x14ac:dyDescent="0.75">
      <c r="A48" t="s">
        <v>751</v>
      </c>
      <c r="B48" s="15" t="s">
        <v>762</v>
      </c>
      <c r="C48" s="52"/>
      <c r="D48" t="s">
        <v>1915</v>
      </c>
    </row>
    <row r="49" spans="1:4" x14ac:dyDescent="0.75">
      <c r="A49" t="s">
        <v>787</v>
      </c>
      <c r="B49" s="15" t="s">
        <v>781</v>
      </c>
      <c r="C49" s="59"/>
      <c r="D49" t="s">
        <v>1916</v>
      </c>
    </row>
    <row r="50" spans="1:4" x14ac:dyDescent="0.75">
      <c r="A50" t="s">
        <v>766</v>
      </c>
      <c r="B50" s="15" t="s">
        <v>782</v>
      </c>
      <c r="C50" s="54"/>
      <c r="D50" t="s">
        <v>1917</v>
      </c>
    </row>
    <row r="51" spans="1:4" x14ac:dyDescent="0.75">
      <c r="A51" t="s">
        <v>833</v>
      </c>
      <c r="B51" s="45" t="s">
        <v>835</v>
      </c>
      <c r="C51" s="63"/>
      <c r="D51" t="s">
        <v>1033</v>
      </c>
    </row>
    <row r="53" spans="1:4" x14ac:dyDescent="0.75">
      <c r="A53" s="37" t="s">
        <v>770</v>
      </c>
      <c r="B53" s="43"/>
      <c r="C53" s="38"/>
      <c r="D53" s="38"/>
    </row>
    <row r="54" spans="1:4" x14ac:dyDescent="0.75">
      <c r="A54" s="4" t="s">
        <v>741</v>
      </c>
      <c r="B54" s="44" t="s">
        <v>742</v>
      </c>
      <c r="C54" s="4" t="s">
        <v>743</v>
      </c>
      <c r="D54" s="4" t="s">
        <v>744</v>
      </c>
    </row>
    <row r="55" spans="1:4" x14ac:dyDescent="0.75">
      <c r="A55" t="s">
        <v>752</v>
      </c>
      <c r="B55" s="45" t="s">
        <v>757</v>
      </c>
      <c r="C55" s="48"/>
      <c r="D55" t="s">
        <v>771</v>
      </c>
    </row>
    <row r="56" spans="1:4" x14ac:dyDescent="0.75">
      <c r="A56" t="s">
        <v>746</v>
      </c>
      <c r="B56" s="15">
        <v>969696</v>
      </c>
      <c r="C56" s="47"/>
      <c r="D56" t="s">
        <v>772</v>
      </c>
    </row>
    <row r="57" spans="1:4" x14ac:dyDescent="0.75">
      <c r="A57" t="s">
        <v>759</v>
      </c>
      <c r="B57" s="15" t="s">
        <v>760</v>
      </c>
      <c r="C57" s="49"/>
      <c r="D57" t="s">
        <v>773</v>
      </c>
    </row>
    <row r="58" spans="1:4" x14ac:dyDescent="0.75">
      <c r="A58" t="s">
        <v>833</v>
      </c>
      <c r="B58" s="45" t="s">
        <v>835</v>
      </c>
      <c r="C58" s="63"/>
      <c r="D58" t="s">
        <v>1034</v>
      </c>
    </row>
    <row r="60" spans="1:4" x14ac:dyDescent="0.75">
      <c r="A60" s="37" t="s">
        <v>774</v>
      </c>
      <c r="B60" s="43"/>
      <c r="C60" s="38"/>
      <c r="D60" s="38"/>
    </row>
    <row r="61" spans="1:4" x14ac:dyDescent="0.75">
      <c r="A61" s="4" t="s">
        <v>741</v>
      </c>
      <c r="B61" s="44" t="s">
        <v>742</v>
      </c>
      <c r="C61" s="4" t="s">
        <v>743</v>
      </c>
      <c r="D61" s="4" t="s">
        <v>744</v>
      </c>
    </row>
    <row r="62" spans="1:4" x14ac:dyDescent="0.75">
      <c r="A62" t="s">
        <v>759</v>
      </c>
      <c r="B62" s="15" t="s">
        <v>760</v>
      </c>
      <c r="C62" s="49"/>
      <c r="D62" t="s">
        <v>488</v>
      </c>
    </row>
    <row r="63" spans="1:4" x14ac:dyDescent="0.75">
      <c r="A63" t="s">
        <v>753</v>
      </c>
      <c r="B63" s="45" t="s">
        <v>754</v>
      </c>
      <c r="C63" s="41"/>
      <c r="D63" t="s">
        <v>478</v>
      </c>
    </row>
    <row r="64" spans="1:4" x14ac:dyDescent="0.75">
      <c r="A64" t="s">
        <v>752</v>
      </c>
      <c r="B64" s="45" t="s">
        <v>757</v>
      </c>
      <c r="C64" s="48"/>
      <c r="D64" t="s">
        <v>487</v>
      </c>
    </row>
    <row r="65" spans="1:4" x14ac:dyDescent="0.75">
      <c r="A65" t="s">
        <v>746</v>
      </c>
      <c r="B65" s="45" t="s">
        <v>756</v>
      </c>
      <c r="C65" s="47"/>
      <c r="D65" t="s">
        <v>479</v>
      </c>
    </row>
    <row r="66" spans="1:4" x14ac:dyDescent="0.75">
      <c r="B66" s="45"/>
    </row>
    <row r="67" spans="1:4" x14ac:dyDescent="0.75">
      <c r="A67" s="37" t="s">
        <v>911</v>
      </c>
      <c r="B67" s="43"/>
      <c r="C67" s="38"/>
      <c r="D67" s="38"/>
    </row>
    <row r="68" spans="1:4" x14ac:dyDescent="0.75">
      <c r="A68" s="4" t="s">
        <v>741</v>
      </c>
      <c r="B68" s="44" t="s">
        <v>742</v>
      </c>
      <c r="C68" s="4" t="s">
        <v>743</v>
      </c>
      <c r="D68" s="4" t="s">
        <v>744</v>
      </c>
    </row>
    <row r="69" spans="1:4" x14ac:dyDescent="0.75">
      <c r="A69" t="s">
        <v>752</v>
      </c>
      <c r="B69" s="45" t="s">
        <v>757</v>
      </c>
      <c r="C69" s="48"/>
      <c r="D69" t="s">
        <v>803</v>
      </c>
    </row>
    <row r="70" spans="1:4" x14ac:dyDescent="0.75">
      <c r="A70" t="s">
        <v>767</v>
      </c>
      <c r="B70" s="15" t="s">
        <v>763</v>
      </c>
      <c r="C70" s="53"/>
      <c r="D70" t="s">
        <v>804</v>
      </c>
    </row>
    <row r="71" spans="1:4" x14ac:dyDescent="0.75">
      <c r="A71" t="s">
        <v>766</v>
      </c>
      <c r="B71" s="15" t="s">
        <v>782</v>
      </c>
      <c r="C71" s="54"/>
      <c r="D71" t="s">
        <v>805</v>
      </c>
    </row>
    <row r="72" spans="1:4" x14ac:dyDescent="0.75">
      <c r="A72" t="s">
        <v>759</v>
      </c>
      <c r="B72" s="45" t="s">
        <v>760</v>
      </c>
      <c r="C72" s="49"/>
      <c r="D72" t="s">
        <v>806</v>
      </c>
    </row>
    <row r="73" spans="1:4" x14ac:dyDescent="0.75">
      <c r="A73" t="s">
        <v>753</v>
      </c>
      <c r="B73" s="45" t="s">
        <v>754</v>
      </c>
      <c r="C73" s="41"/>
      <c r="D73" t="s">
        <v>807</v>
      </c>
    </row>
    <row r="75" spans="1:4" x14ac:dyDescent="0.75">
      <c r="A75" s="37" t="s">
        <v>1177</v>
      </c>
      <c r="B75" s="43"/>
      <c r="C75" s="38"/>
      <c r="D75" s="38"/>
    </row>
    <row r="76" spans="1:4" x14ac:dyDescent="0.75">
      <c r="A76" s="4" t="s">
        <v>741</v>
      </c>
      <c r="B76" s="44" t="s">
        <v>742</v>
      </c>
      <c r="C76" s="4" t="s">
        <v>743</v>
      </c>
      <c r="D76" s="4" t="s">
        <v>744</v>
      </c>
    </row>
    <row r="77" spans="1:4" x14ac:dyDescent="0.75">
      <c r="A77" t="s">
        <v>767</v>
      </c>
      <c r="B77" s="15" t="s">
        <v>763</v>
      </c>
      <c r="C77" s="53"/>
      <c r="D77" t="s">
        <v>1167</v>
      </c>
    </row>
    <row r="78" spans="1:4" x14ac:dyDescent="0.75">
      <c r="A78" t="s">
        <v>752</v>
      </c>
      <c r="B78" s="45" t="s">
        <v>757</v>
      </c>
      <c r="C78" s="48"/>
      <c r="D78" t="s">
        <v>1166</v>
      </c>
    </row>
    <row r="79" spans="1:4" x14ac:dyDescent="0.75">
      <c r="A79" t="s">
        <v>751</v>
      </c>
      <c r="B79" s="15" t="s">
        <v>762</v>
      </c>
      <c r="C79" s="52"/>
      <c r="D79" t="s">
        <v>1163</v>
      </c>
    </row>
    <row r="80" spans="1:4" x14ac:dyDescent="0.75">
      <c r="A80" t="s">
        <v>791</v>
      </c>
      <c r="B80" s="15" t="s">
        <v>785</v>
      </c>
      <c r="C80" s="62"/>
      <c r="D80" t="s">
        <v>1164</v>
      </c>
    </row>
    <row r="81" spans="1:4" x14ac:dyDescent="0.75">
      <c r="A81" t="s">
        <v>769</v>
      </c>
      <c r="B81" s="15" t="s">
        <v>765</v>
      </c>
      <c r="C81" s="56"/>
      <c r="D81" t="s">
        <v>1165</v>
      </c>
    </row>
    <row r="83" spans="1:4" x14ac:dyDescent="0.75">
      <c r="A83" s="37" t="s">
        <v>1251</v>
      </c>
      <c r="B83" s="43"/>
      <c r="C83" s="38"/>
      <c r="D83" s="38"/>
    </row>
    <row r="84" spans="1:4" x14ac:dyDescent="0.75">
      <c r="A84" s="4" t="s">
        <v>741</v>
      </c>
      <c r="B84" s="44" t="s">
        <v>742</v>
      </c>
      <c r="C84" s="4" t="s">
        <v>743</v>
      </c>
      <c r="D84" s="4" t="s">
        <v>744</v>
      </c>
    </row>
    <row r="85" spans="1:4" x14ac:dyDescent="0.75">
      <c r="A85" t="s">
        <v>833</v>
      </c>
      <c r="B85" s="45" t="s">
        <v>835</v>
      </c>
      <c r="C85" s="63"/>
      <c r="D85" t="s">
        <v>1184</v>
      </c>
    </row>
    <row r="86" spans="1:4" x14ac:dyDescent="0.75">
      <c r="A86" t="s">
        <v>767</v>
      </c>
      <c r="B86" s="15" t="s">
        <v>763</v>
      </c>
      <c r="C86" s="53"/>
      <c r="D86" t="s">
        <v>1185</v>
      </c>
    </row>
    <row r="87" spans="1:4" x14ac:dyDescent="0.75">
      <c r="A87" t="s">
        <v>769</v>
      </c>
      <c r="B87" s="15" t="s">
        <v>765</v>
      </c>
      <c r="C87" s="56"/>
      <c r="D87" t="s">
        <v>456</v>
      </c>
    </row>
    <row r="88" spans="1:4" x14ac:dyDescent="0.75">
      <c r="A88" t="s">
        <v>768</v>
      </c>
      <c r="B88" s="15" t="s">
        <v>764</v>
      </c>
      <c r="C88" s="55"/>
      <c r="D88" t="s">
        <v>1186</v>
      </c>
    </row>
    <row r="89" spans="1:4" x14ac:dyDescent="0.75">
      <c r="A89" t="s">
        <v>766</v>
      </c>
      <c r="B89" s="15" t="s">
        <v>782</v>
      </c>
      <c r="C89" s="54"/>
      <c r="D89" t="s">
        <v>1187</v>
      </c>
    </row>
    <row r="90" spans="1:4" x14ac:dyDescent="0.75">
      <c r="A90" t="s">
        <v>746</v>
      </c>
      <c r="B90" s="45" t="s">
        <v>756</v>
      </c>
      <c r="C90" s="47"/>
      <c r="D90" t="s">
        <v>261</v>
      </c>
    </row>
    <row r="91" spans="1:4" x14ac:dyDescent="0.75">
      <c r="A91" t="s">
        <v>752</v>
      </c>
      <c r="B91" s="45" t="s">
        <v>757</v>
      </c>
      <c r="C91" s="48"/>
      <c r="D91" t="s">
        <v>1188</v>
      </c>
    </row>
    <row r="92" spans="1:4" x14ac:dyDescent="0.75">
      <c r="A92" t="s">
        <v>759</v>
      </c>
      <c r="B92" s="45" t="s">
        <v>760</v>
      </c>
      <c r="C92" s="49"/>
      <c r="D92" t="s">
        <v>1189</v>
      </c>
    </row>
    <row r="93" spans="1:4" x14ac:dyDescent="0.75">
      <c r="A93" t="s">
        <v>751</v>
      </c>
      <c r="B93" s="15" t="s">
        <v>762</v>
      </c>
      <c r="C93" s="52"/>
      <c r="D93" t="s">
        <v>1190</v>
      </c>
    </row>
    <row r="94" spans="1:4" x14ac:dyDescent="0.75">
      <c r="A94" t="s">
        <v>753</v>
      </c>
      <c r="B94" s="45" t="s">
        <v>754</v>
      </c>
      <c r="C94" s="41"/>
      <c r="D94" t="s">
        <v>807</v>
      </c>
    </row>
    <row r="95" spans="1:4" x14ac:dyDescent="0.75">
      <c r="B95" s="45"/>
    </row>
    <row r="96" spans="1:4" x14ac:dyDescent="0.75">
      <c r="A96" s="37" t="s">
        <v>1149</v>
      </c>
      <c r="B96" s="43"/>
      <c r="C96" s="38"/>
      <c r="D96" s="38"/>
    </row>
    <row r="97" spans="1:4" x14ac:dyDescent="0.75">
      <c r="A97" s="4" t="s">
        <v>741</v>
      </c>
      <c r="B97" s="44" t="s">
        <v>742</v>
      </c>
      <c r="C97" s="4" t="s">
        <v>743</v>
      </c>
      <c r="D97" s="4" t="s">
        <v>744</v>
      </c>
    </row>
    <row r="98" spans="1:4" x14ac:dyDescent="0.75">
      <c r="A98" t="s">
        <v>752</v>
      </c>
      <c r="B98" s="45" t="s">
        <v>757</v>
      </c>
      <c r="C98" s="48"/>
      <c r="D98" t="s">
        <v>1097</v>
      </c>
    </row>
    <row r="99" spans="1:4" x14ac:dyDescent="0.75">
      <c r="A99" t="s">
        <v>767</v>
      </c>
      <c r="B99" s="15" t="s">
        <v>763</v>
      </c>
      <c r="C99" s="53"/>
      <c r="D99" t="s">
        <v>1098</v>
      </c>
    </row>
    <row r="100" spans="1:4" x14ac:dyDescent="0.75">
      <c r="A100" t="s">
        <v>766</v>
      </c>
      <c r="B100" s="15" t="s">
        <v>782</v>
      </c>
      <c r="C100" s="54"/>
      <c r="D100" t="s">
        <v>1099</v>
      </c>
    </row>
    <row r="101" spans="1:4" x14ac:dyDescent="0.75">
      <c r="A101" t="s">
        <v>753</v>
      </c>
      <c r="B101" s="45" t="s">
        <v>754</v>
      </c>
      <c r="C101" s="41"/>
      <c r="D101" t="s">
        <v>807</v>
      </c>
    </row>
    <row r="103" spans="1:4" x14ac:dyDescent="0.75">
      <c r="A103" s="37" t="s">
        <v>1460</v>
      </c>
      <c r="B103" s="43"/>
      <c r="C103" s="38"/>
      <c r="D103" s="38"/>
    </row>
    <row r="104" spans="1:4" x14ac:dyDescent="0.75">
      <c r="A104" s="4" t="s">
        <v>741</v>
      </c>
      <c r="B104" s="44" t="s">
        <v>742</v>
      </c>
      <c r="C104" s="4" t="s">
        <v>743</v>
      </c>
      <c r="D104" s="4" t="s">
        <v>744</v>
      </c>
    </row>
    <row r="105" spans="1:4" x14ac:dyDescent="0.75">
      <c r="A105" t="s">
        <v>787</v>
      </c>
      <c r="B105" s="15" t="s">
        <v>781</v>
      </c>
      <c r="C105" s="59"/>
      <c r="D105" t="s">
        <v>1361</v>
      </c>
    </row>
    <row r="106" spans="1:4" x14ac:dyDescent="0.75">
      <c r="A106" t="s">
        <v>759</v>
      </c>
      <c r="B106" s="45" t="s">
        <v>760</v>
      </c>
      <c r="C106" s="49"/>
      <c r="D106" t="s">
        <v>1362</v>
      </c>
    </row>
    <row r="108" spans="1:4" x14ac:dyDescent="0.75">
      <c r="A108" s="37" t="s">
        <v>1363</v>
      </c>
      <c r="B108" s="43"/>
      <c r="C108" s="38"/>
      <c r="D108" s="38"/>
    </row>
    <row r="109" spans="1:4" x14ac:dyDescent="0.75">
      <c r="A109" s="4" t="s">
        <v>741</v>
      </c>
      <c r="B109" s="44" t="s">
        <v>742</v>
      </c>
      <c r="C109" s="4" t="s">
        <v>743</v>
      </c>
      <c r="D109" s="4" t="s">
        <v>744</v>
      </c>
    </row>
    <row r="110" spans="1:4" x14ac:dyDescent="0.75">
      <c r="A110" t="s">
        <v>752</v>
      </c>
      <c r="B110" s="45" t="s">
        <v>757</v>
      </c>
      <c r="C110" s="48"/>
      <c r="D110" t="s">
        <v>1364</v>
      </c>
    </row>
    <row r="111" spans="1:4" x14ac:dyDescent="0.75">
      <c r="A111" t="s">
        <v>766</v>
      </c>
      <c r="B111" s="15" t="s">
        <v>782</v>
      </c>
      <c r="C111" s="54"/>
      <c r="D111" t="s">
        <v>1365</v>
      </c>
    </row>
    <row r="112" spans="1:4" x14ac:dyDescent="0.75">
      <c r="A112" t="s">
        <v>759</v>
      </c>
      <c r="B112" s="45" t="s">
        <v>760</v>
      </c>
      <c r="C112" s="49"/>
      <c r="D112" t="s">
        <v>1366</v>
      </c>
    </row>
    <row r="113" spans="1:4" x14ac:dyDescent="0.75">
      <c r="A113" t="s">
        <v>767</v>
      </c>
      <c r="B113" s="15" t="s">
        <v>763</v>
      </c>
      <c r="C113" s="53"/>
      <c r="D113" t="s">
        <v>1367</v>
      </c>
    </row>
    <row r="115" spans="1:4" x14ac:dyDescent="0.75">
      <c r="A115" s="37" t="s">
        <v>1368</v>
      </c>
      <c r="B115" s="43"/>
      <c r="C115" s="38"/>
      <c r="D115" s="38"/>
    </row>
    <row r="116" spans="1:4" x14ac:dyDescent="0.75">
      <c r="A116" s="4" t="s">
        <v>741</v>
      </c>
      <c r="B116" s="44" t="s">
        <v>742</v>
      </c>
      <c r="C116" s="4" t="s">
        <v>743</v>
      </c>
      <c r="D116" s="4" t="s">
        <v>744</v>
      </c>
    </row>
    <row r="117" spans="1:4" x14ac:dyDescent="0.75">
      <c r="A117" t="s">
        <v>791</v>
      </c>
      <c r="B117" s="15" t="s">
        <v>785</v>
      </c>
      <c r="C117" s="62"/>
      <c r="D117" t="s">
        <v>1369</v>
      </c>
    </row>
    <row r="118" spans="1:4" x14ac:dyDescent="0.75">
      <c r="A118" t="s">
        <v>768</v>
      </c>
      <c r="B118" s="15" t="s">
        <v>764</v>
      </c>
      <c r="C118" s="55"/>
      <c r="D118" t="s">
        <v>1370</v>
      </c>
    </row>
    <row r="120" spans="1:4" x14ac:dyDescent="0.75">
      <c r="A120" s="37" t="s">
        <v>1371</v>
      </c>
      <c r="B120" s="43"/>
      <c r="C120" s="38"/>
      <c r="D120" s="38"/>
    </row>
    <row r="121" spans="1:4" x14ac:dyDescent="0.75">
      <c r="A121" s="4" t="s">
        <v>741</v>
      </c>
      <c r="B121" s="44" t="s">
        <v>742</v>
      </c>
      <c r="C121" s="4" t="s">
        <v>743</v>
      </c>
      <c r="D121" s="4" t="s">
        <v>744</v>
      </c>
    </row>
    <row r="122" spans="1:4" x14ac:dyDescent="0.75">
      <c r="A122" t="s">
        <v>787</v>
      </c>
      <c r="B122" s="15" t="s">
        <v>781</v>
      </c>
      <c r="C122" s="59"/>
      <c r="D122" t="s">
        <v>1372</v>
      </c>
    </row>
    <row r="123" spans="1:4" x14ac:dyDescent="0.75">
      <c r="A123" t="s">
        <v>767</v>
      </c>
      <c r="B123" s="15" t="s">
        <v>763</v>
      </c>
      <c r="C123" s="53"/>
      <c r="D123" t="s">
        <v>1373</v>
      </c>
    </row>
    <row r="124" spans="1:4" x14ac:dyDescent="0.75">
      <c r="A124" t="s">
        <v>769</v>
      </c>
      <c r="B124" s="15" t="s">
        <v>765</v>
      </c>
      <c r="C124" s="56"/>
      <c r="D124" t="s">
        <v>1374</v>
      </c>
    </row>
    <row r="125" spans="1:4" x14ac:dyDescent="0.75">
      <c r="A125" t="s">
        <v>759</v>
      </c>
      <c r="B125" s="45" t="s">
        <v>760</v>
      </c>
      <c r="C125" s="49"/>
      <c r="D125" t="s">
        <v>1375</v>
      </c>
    </row>
    <row r="126" spans="1:4" x14ac:dyDescent="0.75">
      <c r="A126" t="s">
        <v>766</v>
      </c>
      <c r="B126" s="15" t="s">
        <v>782</v>
      </c>
      <c r="C126" s="54"/>
      <c r="D126" t="s">
        <v>1376</v>
      </c>
    </row>
    <row r="127" spans="1:4" x14ac:dyDescent="0.75">
      <c r="A127" t="s">
        <v>746</v>
      </c>
      <c r="B127" s="45" t="s">
        <v>756</v>
      </c>
      <c r="C127" s="47"/>
      <c r="D127" t="s">
        <v>1377</v>
      </c>
    </row>
    <row r="128" spans="1:4" x14ac:dyDescent="0.75">
      <c r="A128" t="s">
        <v>752</v>
      </c>
      <c r="B128" s="45" t="s">
        <v>757</v>
      </c>
      <c r="C128" s="48"/>
      <c r="D128" t="s">
        <v>1378</v>
      </c>
    </row>
    <row r="130" spans="1:4" x14ac:dyDescent="0.75">
      <c r="A130" s="37" t="s">
        <v>1111</v>
      </c>
      <c r="B130" s="43"/>
      <c r="C130" s="38"/>
      <c r="D130" s="38"/>
    </row>
    <row r="131" spans="1:4" x14ac:dyDescent="0.75">
      <c r="A131" s="4" t="s">
        <v>741</v>
      </c>
      <c r="B131" s="44" t="s">
        <v>742</v>
      </c>
      <c r="C131" s="4" t="s">
        <v>743</v>
      </c>
      <c r="D131" s="4" t="s">
        <v>744</v>
      </c>
    </row>
    <row r="132" spans="1:4" x14ac:dyDescent="0.75">
      <c r="A132" t="s">
        <v>767</v>
      </c>
      <c r="B132" s="15" t="s">
        <v>763</v>
      </c>
      <c r="C132" s="53"/>
      <c r="D132" t="s">
        <v>1112</v>
      </c>
    </row>
    <row r="133" spans="1:4" x14ac:dyDescent="0.75">
      <c r="A133" t="s">
        <v>759</v>
      </c>
      <c r="B133" s="45" t="s">
        <v>760</v>
      </c>
      <c r="C133" s="49"/>
      <c r="D133" t="s">
        <v>1113</v>
      </c>
    </row>
    <row r="134" spans="1:4" x14ac:dyDescent="0.75">
      <c r="A134" t="s">
        <v>753</v>
      </c>
      <c r="B134" s="45" t="s">
        <v>754</v>
      </c>
      <c r="C134" s="41"/>
      <c r="D134" t="s">
        <v>807</v>
      </c>
    </row>
    <row r="135" spans="1:4" x14ac:dyDescent="0.75">
      <c r="B135" s="45"/>
    </row>
    <row r="136" spans="1:4" x14ac:dyDescent="0.75">
      <c r="A136" s="37" t="s">
        <v>1150</v>
      </c>
      <c r="B136" s="43"/>
      <c r="C136" s="38"/>
      <c r="D136" s="38"/>
    </row>
    <row r="137" spans="1:4" x14ac:dyDescent="0.75">
      <c r="A137" s="4" t="s">
        <v>741</v>
      </c>
      <c r="B137" s="44" t="s">
        <v>742</v>
      </c>
      <c r="C137" s="4" t="s">
        <v>743</v>
      </c>
      <c r="D137" s="4" t="s">
        <v>744</v>
      </c>
    </row>
    <row r="138" spans="1:4" x14ac:dyDescent="0.75">
      <c r="A138" t="s">
        <v>752</v>
      </c>
      <c r="B138" s="45" t="s">
        <v>757</v>
      </c>
      <c r="C138" s="48"/>
      <c r="D138" t="s">
        <v>1151</v>
      </c>
    </row>
    <row r="139" spans="1:4" x14ac:dyDescent="0.75">
      <c r="A139" t="s">
        <v>791</v>
      </c>
      <c r="B139" s="15" t="s">
        <v>785</v>
      </c>
      <c r="C139" s="62"/>
      <c r="D139" t="s">
        <v>1152</v>
      </c>
    </row>
    <row r="140" spans="1:4" x14ac:dyDescent="0.75">
      <c r="A140" t="s">
        <v>769</v>
      </c>
      <c r="B140" s="15" t="s">
        <v>765</v>
      </c>
      <c r="C140" s="56"/>
      <c r="D140" t="s">
        <v>1153</v>
      </c>
    </row>
    <row r="141" spans="1:4" x14ac:dyDescent="0.75">
      <c r="A141" t="s">
        <v>753</v>
      </c>
      <c r="B141" s="45" t="s">
        <v>754</v>
      </c>
      <c r="C141" s="41"/>
      <c r="D141" t="s">
        <v>807</v>
      </c>
    </row>
    <row r="143" spans="1:4" x14ac:dyDescent="0.75">
      <c r="A143" s="37" t="s">
        <v>809</v>
      </c>
      <c r="B143" s="43"/>
      <c r="C143" s="38"/>
      <c r="D143" s="38"/>
    </row>
    <row r="144" spans="1:4" x14ac:dyDescent="0.75">
      <c r="A144" s="4" t="s">
        <v>741</v>
      </c>
      <c r="B144" s="44" t="s">
        <v>742</v>
      </c>
      <c r="C144" s="4" t="s">
        <v>743</v>
      </c>
      <c r="D144" s="4" t="s">
        <v>744</v>
      </c>
    </row>
    <row r="145" spans="1:4" x14ac:dyDescent="0.75">
      <c r="A145" t="s">
        <v>753</v>
      </c>
      <c r="B145" s="45" t="s">
        <v>754</v>
      </c>
      <c r="C145" s="41"/>
      <c r="D145" t="s">
        <v>810</v>
      </c>
    </row>
    <row r="146" spans="1:4" x14ac:dyDescent="0.75">
      <c r="A146" t="s">
        <v>767</v>
      </c>
      <c r="B146" s="15" t="s">
        <v>763</v>
      </c>
      <c r="C146" s="53"/>
      <c r="D146" t="s">
        <v>811</v>
      </c>
    </row>
    <row r="147" spans="1:4" x14ac:dyDescent="0.75">
      <c r="A147" t="s">
        <v>769</v>
      </c>
      <c r="B147" s="15" t="s">
        <v>765</v>
      </c>
      <c r="C147" s="56"/>
      <c r="D147" t="s">
        <v>903</v>
      </c>
    </row>
    <row r="148" spans="1:4" x14ac:dyDescent="0.75">
      <c r="A148" t="s">
        <v>768</v>
      </c>
      <c r="B148" s="15" t="s">
        <v>764</v>
      </c>
      <c r="C148" s="55"/>
      <c r="D148" t="s">
        <v>812</v>
      </c>
    </row>
    <row r="149" spans="1:4" x14ac:dyDescent="0.75">
      <c r="A149" t="s">
        <v>766</v>
      </c>
      <c r="B149" s="15" t="s">
        <v>782</v>
      </c>
      <c r="C149" s="54"/>
      <c r="D149" t="s">
        <v>813</v>
      </c>
    </row>
    <row r="150" spans="1:4" x14ac:dyDescent="0.75">
      <c r="A150" t="s">
        <v>746</v>
      </c>
      <c r="B150" s="45" t="s">
        <v>756</v>
      </c>
      <c r="C150" s="47"/>
      <c r="D150" t="s">
        <v>814</v>
      </c>
    </row>
    <row r="151" spans="1:4" x14ac:dyDescent="0.75">
      <c r="A151" t="s">
        <v>752</v>
      </c>
      <c r="B151" s="45" t="s">
        <v>757</v>
      </c>
      <c r="C151" s="48"/>
      <c r="D151" t="s">
        <v>815</v>
      </c>
    </row>
    <row r="152" spans="1:4" x14ac:dyDescent="0.75">
      <c r="A152" t="s">
        <v>759</v>
      </c>
      <c r="B152" s="45" t="s">
        <v>760</v>
      </c>
      <c r="C152" s="49"/>
      <c r="D152" t="s">
        <v>816</v>
      </c>
    </row>
    <row r="153" spans="1:4" x14ac:dyDescent="0.75">
      <c r="A153" t="s">
        <v>751</v>
      </c>
      <c r="B153" s="15" t="s">
        <v>762</v>
      </c>
      <c r="C153" s="52"/>
      <c r="D153" t="s">
        <v>817</v>
      </c>
    </row>
    <row r="155" spans="1:4" x14ac:dyDescent="0.75">
      <c r="A155" s="37" t="s">
        <v>808</v>
      </c>
      <c r="B155" s="43"/>
      <c r="C155" s="38"/>
      <c r="D155" s="38"/>
    </row>
    <row r="156" spans="1:4" x14ac:dyDescent="0.75">
      <c r="A156" s="4" t="s">
        <v>741</v>
      </c>
      <c r="B156" s="44" t="s">
        <v>742</v>
      </c>
      <c r="C156" s="4" t="s">
        <v>743</v>
      </c>
      <c r="D156" s="4" t="s">
        <v>744</v>
      </c>
    </row>
    <row r="157" spans="1:4" x14ac:dyDescent="0.75">
      <c r="A157" t="s">
        <v>759</v>
      </c>
      <c r="B157" s="45" t="s">
        <v>760</v>
      </c>
      <c r="C157" s="49"/>
      <c r="D157" t="s">
        <v>921</v>
      </c>
    </row>
    <row r="158" spans="1:4" x14ac:dyDescent="0.75">
      <c r="A158" t="s">
        <v>766</v>
      </c>
      <c r="B158" s="15" t="s">
        <v>782</v>
      </c>
      <c r="C158" s="54"/>
      <c r="D158" t="s">
        <v>922</v>
      </c>
    </row>
    <row r="159" spans="1:4" x14ac:dyDescent="0.75">
      <c r="A159" t="s">
        <v>752</v>
      </c>
      <c r="B159" s="45" t="s">
        <v>757</v>
      </c>
      <c r="C159" s="48"/>
      <c r="D159" t="s">
        <v>912</v>
      </c>
    </row>
    <row r="160" spans="1:4" x14ac:dyDescent="0.75">
      <c r="A160" t="s">
        <v>767</v>
      </c>
      <c r="B160" s="15" t="s">
        <v>763</v>
      </c>
      <c r="C160" s="53"/>
      <c r="D160" t="s">
        <v>913</v>
      </c>
    </row>
    <row r="161" spans="1:4" x14ac:dyDescent="0.75">
      <c r="A161" t="s">
        <v>753</v>
      </c>
      <c r="B161" s="45" t="s">
        <v>754</v>
      </c>
      <c r="C161" s="41"/>
      <c r="D161" t="s">
        <v>807</v>
      </c>
    </row>
    <row r="163" spans="1:4" x14ac:dyDescent="0.75">
      <c r="A163" s="37" t="s">
        <v>745</v>
      </c>
      <c r="B163" s="43"/>
      <c r="C163" s="38"/>
      <c r="D163" s="38"/>
    </row>
    <row r="164" spans="1:4" x14ac:dyDescent="0.75">
      <c r="A164" s="4" t="s">
        <v>741</v>
      </c>
      <c r="B164" s="44" t="s">
        <v>742</v>
      </c>
      <c r="C164" s="4" t="s">
        <v>743</v>
      </c>
      <c r="D164" s="4" t="s">
        <v>744</v>
      </c>
    </row>
    <row r="165" spans="1:4" x14ac:dyDescent="0.75">
      <c r="A165" t="s">
        <v>766</v>
      </c>
      <c r="B165" s="15" t="s">
        <v>782</v>
      </c>
      <c r="C165" s="54"/>
      <c r="D165" t="s">
        <v>491</v>
      </c>
    </row>
    <row r="166" spans="1:4" x14ac:dyDescent="0.75">
      <c r="A166" t="s">
        <v>746</v>
      </c>
      <c r="B166" s="45" t="s">
        <v>756</v>
      </c>
      <c r="C166" s="47"/>
      <c r="D166" t="s">
        <v>493</v>
      </c>
    </row>
    <row r="167" spans="1:4" x14ac:dyDescent="0.75">
      <c r="A167" t="s">
        <v>752</v>
      </c>
      <c r="B167" s="45" t="s">
        <v>757</v>
      </c>
      <c r="C167" s="48"/>
      <c r="D167" t="s">
        <v>492</v>
      </c>
    </row>
    <row r="168" spans="1:4" x14ac:dyDescent="0.75">
      <c r="A168" t="s">
        <v>751</v>
      </c>
      <c r="B168" s="15" t="s">
        <v>762</v>
      </c>
      <c r="C168" s="50"/>
      <c r="D168" t="s">
        <v>748</v>
      </c>
    </row>
    <row r="169" spans="1:4" x14ac:dyDescent="0.75">
      <c r="A169" t="s">
        <v>767</v>
      </c>
      <c r="B169" s="15" t="s">
        <v>763</v>
      </c>
      <c r="C169" s="53"/>
      <c r="D169" t="s">
        <v>749</v>
      </c>
    </row>
    <row r="170" spans="1:4" x14ac:dyDescent="0.75">
      <c r="A170" t="s">
        <v>753</v>
      </c>
      <c r="B170" s="45" t="s">
        <v>754</v>
      </c>
      <c r="C170" s="41"/>
      <c r="D170" t="s">
        <v>494</v>
      </c>
    </row>
    <row r="171" spans="1:4" x14ac:dyDescent="0.75">
      <c r="A171" t="s">
        <v>759</v>
      </c>
      <c r="B171" s="45" t="s">
        <v>760</v>
      </c>
      <c r="C171" s="49"/>
      <c r="D171" t="s">
        <v>758</v>
      </c>
    </row>
    <row r="173" spans="1:4" x14ac:dyDescent="0.75">
      <c r="A173" s="37" t="s">
        <v>792</v>
      </c>
      <c r="B173" s="43"/>
      <c r="C173" s="38"/>
      <c r="D173" s="38"/>
    </row>
    <row r="174" spans="1:4" x14ac:dyDescent="0.75">
      <c r="A174" s="4" t="s">
        <v>741</v>
      </c>
      <c r="B174" s="44" t="s">
        <v>742</v>
      </c>
      <c r="C174" s="4" t="s">
        <v>743</v>
      </c>
      <c r="D174" s="4" t="s">
        <v>744</v>
      </c>
    </row>
    <row r="175" spans="1:4" x14ac:dyDescent="0.75">
      <c r="A175" t="s">
        <v>752</v>
      </c>
      <c r="B175" s="45" t="s">
        <v>757</v>
      </c>
      <c r="C175" s="48"/>
      <c r="D175" t="s">
        <v>142</v>
      </c>
    </row>
    <row r="176" spans="1:4" x14ac:dyDescent="0.75">
      <c r="A176" t="s">
        <v>740</v>
      </c>
      <c r="B176" s="46" t="s">
        <v>747</v>
      </c>
      <c r="C176" s="42"/>
      <c r="D176" t="s">
        <v>794</v>
      </c>
    </row>
    <row r="177" spans="1:4" x14ac:dyDescent="0.75">
      <c r="A177" t="s">
        <v>791</v>
      </c>
      <c r="B177" s="15" t="s">
        <v>785</v>
      </c>
      <c r="C177" s="62"/>
      <c r="D177" t="s">
        <v>801</v>
      </c>
    </row>
    <row r="178" spans="1:4" x14ac:dyDescent="0.75">
      <c r="A178" t="s">
        <v>759</v>
      </c>
      <c r="B178" s="45" t="s">
        <v>760</v>
      </c>
      <c r="C178" s="49"/>
      <c r="D178" t="s">
        <v>795</v>
      </c>
    </row>
    <row r="179" spans="1:4" x14ac:dyDescent="0.75">
      <c r="A179" t="s">
        <v>768</v>
      </c>
      <c r="B179" s="15" t="s">
        <v>764</v>
      </c>
      <c r="C179" s="55"/>
      <c r="D179" t="s">
        <v>796</v>
      </c>
    </row>
    <row r="180" spans="1:4" x14ac:dyDescent="0.75">
      <c r="A180" t="s">
        <v>767</v>
      </c>
      <c r="B180" s="15" t="s">
        <v>763</v>
      </c>
      <c r="C180" s="53"/>
      <c r="D180" t="s">
        <v>797</v>
      </c>
    </row>
    <row r="181" spans="1:4" x14ac:dyDescent="0.75">
      <c r="A181" t="s">
        <v>786</v>
      </c>
      <c r="B181" s="15" t="s">
        <v>783</v>
      </c>
      <c r="C181" s="61"/>
      <c r="D181" t="s">
        <v>798</v>
      </c>
    </row>
    <row r="182" spans="1:4" x14ac:dyDescent="0.75">
      <c r="A182" t="s">
        <v>753</v>
      </c>
      <c r="B182" s="45" t="s">
        <v>754</v>
      </c>
      <c r="C182" s="41"/>
      <c r="D182" t="s">
        <v>802</v>
      </c>
    </row>
    <row r="183" spans="1:4" x14ac:dyDescent="0.75">
      <c r="A183" t="s">
        <v>766</v>
      </c>
      <c r="B183" s="15" t="s">
        <v>782</v>
      </c>
      <c r="C183" s="54"/>
      <c r="D183" t="s">
        <v>587</v>
      </c>
    </row>
    <row r="184" spans="1:4" x14ac:dyDescent="0.75">
      <c r="A184" t="s">
        <v>769</v>
      </c>
      <c r="B184" s="15" t="s">
        <v>765</v>
      </c>
      <c r="C184" s="56"/>
      <c r="D184" t="s">
        <v>1355</v>
      </c>
    </row>
    <row r="185" spans="1:4" x14ac:dyDescent="0.75">
      <c r="A185" t="s">
        <v>746</v>
      </c>
      <c r="B185" s="45" t="s">
        <v>756</v>
      </c>
      <c r="C185" s="47"/>
      <c r="D185" t="s">
        <v>793</v>
      </c>
    </row>
    <row r="187" spans="1:4" x14ac:dyDescent="0.75">
      <c r="A187" s="37" t="s">
        <v>818</v>
      </c>
      <c r="B187" s="43"/>
      <c r="C187" s="38"/>
      <c r="D187" s="38"/>
    </row>
    <row r="188" spans="1:4" x14ac:dyDescent="0.75">
      <c r="A188" s="4" t="s">
        <v>741</v>
      </c>
      <c r="B188" s="44" t="s">
        <v>742</v>
      </c>
      <c r="C188" s="4" t="s">
        <v>743</v>
      </c>
      <c r="D188" s="4" t="s">
        <v>744</v>
      </c>
    </row>
    <row r="189" spans="1:4" x14ac:dyDescent="0.75">
      <c r="A189" t="s">
        <v>746</v>
      </c>
      <c r="B189" s="45" t="s">
        <v>756</v>
      </c>
      <c r="C189" s="47"/>
      <c r="D189" t="s">
        <v>999</v>
      </c>
    </row>
    <row r="190" spans="1:4" x14ac:dyDescent="0.75">
      <c r="A190" t="s">
        <v>752</v>
      </c>
      <c r="B190" s="45" t="s">
        <v>757</v>
      </c>
      <c r="C190" s="48"/>
      <c r="D190" t="s">
        <v>1266</v>
      </c>
    </row>
    <row r="191" spans="1:4" x14ac:dyDescent="0.75">
      <c r="A191" t="s">
        <v>751</v>
      </c>
      <c r="B191" s="15" t="s">
        <v>762</v>
      </c>
      <c r="C191" s="50"/>
      <c r="D191" t="s">
        <v>1267</v>
      </c>
    </row>
    <row r="192" spans="1:4" x14ac:dyDescent="0.75">
      <c r="A192" t="s">
        <v>787</v>
      </c>
      <c r="B192" s="15" t="s">
        <v>781</v>
      </c>
      <c r="C192" s="59"/>
      <c r="D192" t="s">
        <v>1268</v>
      </c>
    </row>
    <row r="193" spans="1:4" x14ac:dyDescent="0.75">
      <c r="A193" t="s">
        <v>788</v>
      </c>
      <c r="B193" s="15" t="s">
        <v>611</v>
      </c>
      <c r="C193" s="58"/>
      <c r="D193" t="s">
        <v>1269</v>
      </c>
    </row>
    <row r="194" spans="1:4" x14ac:dyDescent="0.75">
      <c r="A194" t="s">
        <v>759</v>
      </c>
      <c r="B194" s="45" t="s">
        <v>760</v>
      </c>
      <c r="C194" s="49"/>
      <c r="D194" t="s">
        <v>1270</v>
      </c>
    </row>
    <row r="195" spans="1:4" x14ac:dyDescent="0.75">
      <c r="A195" t="s">
        <v>768</v>
      </c>
      <c r="B195" s="15" t="s">
        <v>764</v>
      </c>
      <c r="C195" s="55"/>
      <c r="D195" t="s">
        <v>1271</v>
      </c>
    </row>
    <row r="196" spans="1:4" x14ac:dyDescent="0.75">
      <c r="A196" t="s">
        <v>753</v>
      </c>
      <c r="B196" s="45" t="s">
        <v>754</v>
      </c>
      <c r="C196" s="41"/>
      <c r="D196" t="s">
        <v>1272</v>
      </c>
    </row>
    <row r="197" spans="1:4" x14ac:dyDescent="0.75">
      <c r="A197" t="s">
        <v>766</v>
      </c>
      <c r="B197" s="15" t="s">
        <v>782</v>
      </c>
      <c r="C197" s="54"/>
      <c r="D197" t="s">
        <v>819</v>
      </c>
    </row>
    <row r="198" spans="1:4" x14ac:dyDescent="0.75">
      <c r="A198" t="s">
        <v>790</v>
      </c>
      <c r="B198" s="15" t="s">
        <v>784</v>
      </c>
      <c r="C198" s="60"/>
      <c r="D198" t="s">
        <v>1273</v>
      </c>
    </row>
    <row r="199" spans="1:4" x14ac:dyDescent="0.75">
      <c r="A199" t="s">
        <v>833</v>
      </c>
      <c r="B199" s="45" t="s">
        <v>835</v>
      </c>
      <c r="C199" s="63"/>
      <c r="D199" t="s">
        <v>1274</v>
      </c>
    </row>
    <row r="200" spans="1:4" x14ac:dyDescent="0.75">
      <c r="A200" t="s">
        <v>786</v>
      </c>
      <c r="B200" s="15" t="s">
        <v>783</v>
      </c>
      <c r="C200" s="61"/>
      <c r="D200" t="s">
        <v>1275</v>
      </c>
    </row>
    <row r="201" spans="1:4" x14ac:dyDescent="0.75">
      <c r="A201" t="s">
        <v>740</v>
      </c>
      <c r="B201" s="46" t="s">
        <v>747</v>
      </c>
      <c r="C201" s="42"/>
      <c r="D201" t="s">
        <v>820</v>
      </c>
    </row>
    <row r="202" spans="1:4" x14ac:dyDescent="0.75">
      <c r="A202" t="s">
        <v>767</v>
      </c>
      <c r="B202" s="15" t="s">
        <v>763</v>
      </c>
      <c r="C202" s="53"/>
      <c r="D202" t="s">
        <v>1276</v>
      </c>
    </row>
    <row r="203" spans="1:4" x14ac:dyDescent="0.75">
      <c r="A203" t="s">
        <v>834</v>
      </c>
      <c r="B203" s="45">
        <v>740000</v>
      </c>
      <c r="C203" s="64"/>
      <c r="D203" t="s">
        <v>1277</v>
      </c>
    </row>
    <row r="204" spans="1:4" x14ac:dyDescent="0.75">
      <c r="A204" t="s">
        <v>769</v>
      </c>
      <c r="B204" s="15" t="s">
        <v>765</v>
      </c>
      <c r="C204" s="56"/>
      <c r="D204" t="s">
        <v>1278</v>
      </c>
    </row>
    <row r="205" spans="1:4" x14ac:dyDescent="0.75">
      <c r="A205" t="s">
        <v>776</v>
      </c>
      <c r="B205" s="15" t="s">
        <v>775</v>
      </c>
      <c r="C205" s="57"/>
      <c r="D205" t="s">
        <v>1279</v>
      </c>
    </row>
    <row r="206" spans="1:4" x14ac:dyDescent="0.75">
      <c r="A206" t="s">
        <v>791</v>
      </c>
      <c r="B206" s="15" t="s">
        <v>785</v>
      </c>
      <c r="C206" s="62"/>
      <c r="D206" t="s">
        <v>1280</v>
      </c>
    </row>
    <row r="207" spans="1:4" x14ac:dyDescent="0.75">
      <c r="A207" t="s">
        <v>750</v>
      </c>
      <c r="B207" s="45" t="s">
        <v>755</v>
      </c>
      <c r="C207" s="51"/>
      <c r="D207" t="s">
        <v>1281</v>
      </c>
    </row>
    <row r="208" spans="1:4" x14ac:dyDescent="0.75">
      <c r="A208" t="s">
        <v>1293</v>
      </c>
      <c r="B208" s="72" t="s">
        <v>1286</v>
      </c>
      <c r="C208" s="71"/>
      <c r="D208" t="s">
        <v>1282</v>
      </c>
    </row>
    <row r="209" spans="1:4" x14ac:dyDescent="0.75">
      <c r="A209" t="s">
        <v>1290</v>
      </c>
      <c r="B209" s="45" t="s">
        <v>1287</v>
      </c>
      <c r="C209" s="73"/>
      <c r="D209" t="s">
        <v>1283</v>
      </c>
    </row>
    <row r="210" spans="1:4" x14ac:dyDescent="0.75">
      <c r="A210" t="s">
        <v>1291</v>
      </c>
      <c r="B210" t="s">
        <v>1288</v>
      </c>
      <c r="C210" s="74"/>
      <c r="D210" t="s">
        <v>1284</v>
      </c>
    </row>
    <row r="211" spans="1:4" x14ac:dyDescent="0.75">
      <c r="A211" t="s">
        <v>1292</v>
      </c>
      <c r="B211" s="12" t="s">
        <v>1289</v>
      </c>
      <c r="C211" s="75"/>
      <c r="D211" t="s">
        <v>1285</v>
      </c>
    </row>
    <row r="213" spans="1:4" x14ac:dyDescent="0.75">
      <c r="A213" s="37" t="s">
        <v>821</v>
      </c>
      <c r="B213" s="43"/>
      <c r="C213" s="38"/>
      <c r="D213" s="38"/>
    </row>
    <row r="214" spans="1:4" x14ac:dyDescent="0.75">
      <c r="A214" s="4" t="s">
        <v>741</v>
      </c>
      <c r="B214" s="44" t="s">
        <v>742</v>
      </c>
      <c r="C214" s="4" t="s">
        <v>743</v>
      </c>
      <c r="D214" s="4" t="s">
        <v>744</v>
      </c>
    </row>
    <row r="215" spans="1:4" x14ac:dyDescent="0.75">
      <c r="A215" t="s">
        <v>753</v>
      </c>
      <c r="B215" s="45" t="s">
        <v>754</v>
      </c>
      <c r="C215" s="41"/>
      <c r="D215" t="s">
        <v>125</v>
      </c>
    </row>
    <row r="216" spans="1:4" x14ac:dyDescent="0.75">
      <c r="A216" t="s">
        <v>759</v>
      </c>
      <c r="B216" s="45" t="s">
        <v>760</v>
      </c>
      <c r="C216" s="49"/>
      <c r="D216" t="s">
        <v>124</v>
      </c>
    </row>
    <row r="217" spans="1:4" x14ac:dyDescent="0.75">
      <c r="A217" t="s">
        <v>766</v>
      </c>
      <c r="B217" s="15" t="s">
        <v>782</v>
      </c>
      <c r="C217" s="54"/>
      <c r="D217" t="s">
        <v>123</v>
      </c>
    </row>
    <row r="218" spans="1:4" x14ac:dyDescent="0.75">
      <c r="A218" t="s">
        <v>767</v>
      </c>
      <c r="B218" s="15" t="s">
        <v>763</v>
      </c>
      <c r="C218" s="53"/>
      <c r="D218" t="s">
        <v>121</v>
      </c>
    </row>
    <row r="219" spans="1:4" x14ac:dyDescent="0.75">
      <c r="A219" t="s">
        <v>752</v>
      </c>
      <c r="B219" s="45" t="s">
        <v>757</v>
      </c>
      <c r="C219" s="48"/>
      <c r="D219" t="s">
        <v>120</v>
      </c>
    </row>
    <row r="221" spans="1:4" x14ac:dyDescent="0.75">
      <c r="A221" s="37" t="s">
        <v>822</v>
      </c>
      <c r="B221" s="43"/>
      <c r="C221" s="38"/>
      <c r="D221" s="38"/>
    </row>
    <row r="222" spans="1:4" x14ac:dyDescent="0.75">
      <c r="A222" s="4" t="s">
        <v>741</v>
      </c>
      <c r="B222" s="44" t="s">
        <v>742</v>
      </c>
      <c r="C222" s="4" t="s">
        <v>743</v>
      </c>
      <c r="D222" s="4" t="s">
        <v>744</v>
      </c>
    </row>
    <row r="223" spans="1:4" x14ac:dyDescent="0.75">
      <c r="A223" t="s">
        <v>740</v>
      </c>
      <c r="B223" s="46" t="s">
        <v>747</v>
      </c>
      <c r="C223" s="42"/>
      <c r="D223" t="s">
        <v>163</v>
      </c>
    </row>
    <row r="224" spans="1:4" x14ac:dyDescent="0.75">
      <c r="A224" t="s">
        <v>759</v>
      </c>
      <c r="B224" s="45" t="s">
        <v>760</v>
      </c>
      <c r="C224" s="49"/>
      <c r="D224" t="s">
        <v>277</v>
      </c>
    </row>
    <row r="225" spans="1:4" x14ac:dyDescent="0.75">
      <c r="A225" t="s">
        <v>746</v>
      </c>
      <c r="B225" s="45" t="s">
        <v>756</v>
      </c>
      <c r="C225" s="47"/>
      <c r="D225" t="s">
        <v>278</v>
      </c>
    </row>
    <row r="227" spans="1:4" x14ac:dyDescent="0.75">
      <c r="A227" s="37" t="s">
        <v>861</v>
      </c>
      <c r="B227" s="43"/>
      <c r="C227" s="38"/>
      <c r="D227" s="38"/>
    </row>
    <row r="228" spans="1:4" x14ac:dyDescent="0.75">
      <c r="A228" s="4" t="s">
        <v>741</v>
      </c>
      <c r="B228" s="44" t="s">
        <v>742</v>
      </c>
      <c r="C228" s="4" t="s">
        <v>743</v>
      </c>
      <c r="D228" s="4" t="s">
        <v>744</v>
      </c>
    </row>
    <row r="229" spans="1:4" x14ac:dyDescent="0.75">
      <c r="A229" t="s">
        <v>751</v>
      </c>
      <c r="B229" s="15" t="s">
        <v>762</v>
      </c>
      <c r="C229" s="50"/>
      <c r="D229" t="s">
        <v>715</v>
      </c>
    </row>
    <row r="230" spans="1:4" x14ac:dyDescent="0.75">
      <c r="A230" t="s">
        <v>766</v>
      </c>
      <c r="B230" s="15" t="s">
        <v>782</v>
      </c>
      <c r="C230" s="54"/>
      <c r="D230" t="s">
        <v>93</v>
      </c>
    </row>
    <row r="231" spans="1:4" x14ac:dyDescent="0.75">
      <c r="A231" t="s">
        <v>752</v>
      </c>
      <c r="B231" s="45" t="s">
        <v>757</v>
      </c>
      <c r="C231" s="48"/>
      <c r="D231" t="s">
        <v>87</v>
      </c>
    </row>
    <row r="232" spans="1:4" x14ac:dyDescent="0.75">
      <c r="A232" t="s">
        <v>786</v>
      </c>
      <c r="B232" s="15" t="s">
        <v>783</v>
      </c>
      <c r="C232" s="61"/>
      <c r="D232" t="s">
        <v>862</v>
      </c>
    </row>
    <row r="233" spans="1:4" x14ac:dyDescent="0.75">
      <c r="A233" t="s">
        <v>767</v>
      </c>
      <c r="B233" s="15" t="s">
        <v>763</v>
      </c>
      <c r="C233" s="53"/>
      <c r="D233" t="s">
        <v>863</v>
      </c>
    </row>
    <row r="234" spans="1:4" x14ac:dyDescent="0.75">
      <c r="A234" t="s">
        <v>759</v>
      </c>
      <c r="B234" s="45" t="s">
        <v>760</v>
      </c>
      <c r="C234" s="49"/>
      <c r="D234" t="s">
        <v>98</v>
      </c>
    </row>
    <row r="235" spans="1:4" x14ac:dyDescent="0.75">
      <c r="A235" t="s">
        <v>768</v>
      </c>
      <c r="B235" s="15" t="s">
        <v>764</v>
      </c>
      <c r="C235" s="55"/>
      <c r="D235" t="s">
        <v>97</v>
      </c>
    </row>
    <row r="236" spans="1:4" x14ac:dyDescent="0.75">
      <c r="A236" t="s">
        <v>753</v>
      </c>
      <c r="B236" s="45" t="s">
        <v>754</v>
      </c>
      <c r="C236" s="41"/>
      <c r="D236" t="s">
        <v>96</v>
      </c>
    </row>
    <row r="237" spans="1:4" x14ac:dyDescent="0.75">
      <c r="A237" t="s">
        <v>746</v>
      </c>
      <c r="B237" s="45" t="s">
        <v>756</v>
      </c>
      <c r="C237" s="47"/>
      <c r="D237" t="s">
        <v>95</v>
      </c>
    </row>
    <row r="239" spans="1:4" x14ac:dyDescent="0.75">
      <c r="A239" s="37" t="s">
        <v>866</v>
      </c>
      <c r="B239" s="43"/>
      <c r="C239" s="38"/>
      <c r="D239" s="38"/>
    </row>
    <row r="240" spans="1:4" x14ac:dyDescent="0.75">
      <c r="A240" s="4" t="s">
        <v>741</v>
      </c>
      <c r="B240" s="44" t="s">
        <v>742</v>
      </c>
      <c r="C240" s="4" t="s">
        <v>743</v>
      </c>
      <c r="D240" s="4" t="s">
        <v>744</v>
      </c>
    </row>
    <row r="241" spans="1:4" x14ac:dyDescent="0.75">
      <c r="A241" t="s">
        <v>751</v>
      </c>
      <c r="B241" s="15" t="s">
        <v>762</v>
      </c>
      <c r="C241" s="50"/>
      <c r="D241" t="s">
        <v>715</v>
      </c>
    </row>
    <row r="242" spans="1:4" x14ac:dyDescent="0.75">
      <c r="A242" t="s">
        <v>769</v>
      </c>
      <c r="B242" s="15" t="s">
        <v>765</v>
      </c>
      <c r="C242" s="56"/>
      <c r="D242" t="s">
        <v>824</v>
      </c>
    </row>
    <row r="243" spans="1:4" x14ac:dyDescent="0.75">
      <c r="A243" t="s">
        <v>759</v>
      </c>
      <c r="B243" s="45" t="s">
        <v>760</v>
      </c>
      <c r="C243" s="49"/>
      <c r="D243" t="s">
        <v>92</v>
      </c>
    </row>
    <row r="244" spans="1:4" x14ac:dyDescent="0.75">
      <c r="A244" t="s">
        <v>766</v>
      </c>
      <c r="B244" s="15" t="s">
        <v>782</v>
      </c>
      <c r="C244" s="54"/>
      <c r="D244" t="s">
        <v>93</v>
      </c>
    </row>
    <row r="245" spans="1:4" x14ac:dyDescent="0.75">
      <c r="A245" t="s">
        <v>752</v>
      </c>
      <c r="B245" s="45" t="s">
        <v>757</v>
      </c>
      <c r="C245" s="48"/>
      <c r="D245" t="s">
        <v>87</v>
      </c>
    </row>
    <row r="246" spans="1:4" x14ac:dyDescent="0.75">
      <c r="A246" t="s">
        <v>767</v>
      </c>
      <c r="B246" s="15" t="s">
        <v>763</v>
      </c>
      <c r="C246" s="53"/>
      <c r="D246" t="s">
        <v>864</v>
      </c>
    </row>
    <row r="247" spans="1:4" x14ac:dyDescent="0.75">
      <c r="A247" t="s">
        <v>746</v>
      </c>
      <c r="B247" s="45" t="s">
        <v>756</v>
      </c>
      <c r="C247" s="47"/>
      <c r="D247" t="s">
        <v>444</v>
      </c>
    </row>
    <row r="248" spans="1:4" x14ac:dyDescent="0.75">
      <c r="A248" t="s">
        <v>833</v>
      </c>
      <c r="B248" s="45" t="s">
        <v>835</v>
      </c>
      <c r="C248" s="63"/>
      <c r="D248" t="s">
        <v>832</v>
      </c>
    </row>
    <row r="249" spans="1:4" x14ac:dyDescent="0.75">
      <c r="A249" t="s">
        <v>834</v>
      </c>
      <c r="B249" s="45">
        <v>740000</v>
      </c>
      <c r="C249" s="64"/>
      <c r="D249" t="s">
        <v>712</v>
      </c>
    </row>
    <row r="250" spans="1:4" x14ac:dyDescent="0.75">
      <c r="A250" t="s">
        <v>753</v>
      </c>
      <c r="B250" s="45" t="s">
        <v>754</v>
      </c>
      <c r="C250" s="41"/>
      <c r="D250" t="s">
        <v>865</v>
      </c>
    </row>
    <row r="252" spans="1:4" x14ac:dyDescent="0.75">
      <c r="A252" s="37" t="s">
        <v>1681</v>
      </c>
      <c r="B252" s="43"/>
      <c r="C252" s="38"/>
      <c r="D252" s="38"/>
    </row>
    <row r="253" spans="1:4" x14ac:dyDescent="0.75">
      <c r="A253" s="4" t="s">
        <v>741</v>
      </c>
      <c r="B253" s="44" t="s">
        <v>742</v>
      </c>
      <c r="C253" s="4" t="s">
        <v>743</v>
      </c>
      <c r="D253" s="4" t="s">
        <v>744</v>
      </c>
    </row>
    <row r="254" spans="1:4" x14ac:dyDescent="0.75">
      <c r="A254" t="s">
        <v>788</v>
      </c>
      <c r="B254" s="15" t="s">
        <v>611</v>
      </c>
      <c r="C254" s="58"/>
      <c r="D254" t="s">
        <v>1689</v>
      </c>
    </row>
    <row r="255" spans="1:4" x14ac:dyDescent="0.75">
      <c r="A255" t="s">
        <v>766</v>
      </c>
      <c r="B255" s="15" t="s">
        <v>782</v>
      </c>
      <c r="C255" s="54"/>
      <c r="D255" t="s">
        <v>1690</v>
      </c>
    </row>
    <row r="256" spans="1:4" x14ac:dyDescent="0.75">
      <c r="A256" t="s">
        <v>787</v>
      </c>
      <c r="B256" s="15" t="s">
        <v>781</v>
      </c>
      <c r="C256" s="59"/>
      <c r="D256" t="s">
        <v>1691</v>
      </c>
    </row>
    <row r="257" spans="1:4" x14ac:dyDescent="0.75">
      <c r="A257" t="s">
        <v>752</v>
      </c>
      <c r="B257" s="45" t="s">
        <v>757</v>
      </c>
      <c r="C257" s="48"/>
      <c r="D257" t="s">
        <v>1692</v>
      </c>
    </row>
    <row r="258" spans="1:4" x14ac:dyDescent="0.75">
      <c r="A258" t="s">
        <v>767</v>
      </c>
      <c r="B258" s="15" t="s">
        <v>763</v>
      </c>
      <c r="C258" s="53"/>
      <c r="D258" t="s">
        <v>1693</v>
      </c>
    </row>
    <row r="259" spans="1:4" x14ac:dyDescent="0.75">
      <c r="A259" t="s">
        <v>746</v>
      </c>
      <c r="B259" s="45" t="s">
        <v>756</v>
      </c>
      <c r="C259" s="47"/>
      <c r="D259" t="s">
        <v>1694</v>
      </c>
    </row>
    <row r="260" spans="1:4" x14ac:dyDescent="0.75">
      <c r="A260" t="s">
        <v>768</v>
      </c>
      <c r="B260" s="15" t="s">
        <v>764</v>
      </c>
      <c r="C260" s="55"/>
      <c r="D260" t="s">
        <v>1695</v>
      </c>
    </row>
    <row r="261" spans="1:4" x14ac:dyDescent="0.75">
      <c r="A261" t="s">
        <v>791</v>
      </c>
      <c r="B261" s="15" t="s">
        <v>785</v>
      </c>
      <c r="C261" s="62"/>
      <c r="D261" t="s">
        <v>1696</v>
      </c>
    </row>
    <row r="263" spans="1:4" x14ac:dyDescent="0.75">
      <c r="A263" s="37" t="s">
        <v>867</v>
      </c>
      <c r="B263" s="43"/>
      <c r="C263" s="38"/>
      <c r="D263" s="38"/>
    </row>
    <row r="264" spans="1:4" x14ac:dyDescent="0.75">
      <c r="A264" s="4" t="s">
        <v>741</v>
      </c>
      <c r="B264" s="44" t="s">
        <v>742</v>
      </c>
      <c r="C264" s="4" t="s">
        <v>743</v>
      </c>
      <c r="D264" s="4" t="s">
        <v>744</v>
      </c>
    </row>
    <row r="265" spans="1:4" x14ac:dyDescent="0.75">
      <c r="A265" t="s">
        <v>751</v>
      </c>
      <c r="B265" s="15" t="s">
        <v>762</v>
      </c>
      <c r="C265" s="50"/>
      <c r="D265" t="s">
        <v>715</v>
      </c>
    </row>
    <row r="266" spans="1:4" x14ac:dyDescent="0.75">
      <c r="A266" t="s">
        <v>746</v>
      </c>
      <c r="B266" s="45" t="s">
        <v>756</v>
      </c>
      <c r="C266" s="47"/>
      <c r="D266" t="s">
        <v>444</v>
      </c>
    </row>
    <row r="267" spans="1:4" x14ac:dyDescent="0.75">
      <c r="A267" t="s">
        <v>769</v>
      </c>
      <c r="B267" s="15" t="s">
        <v>765</v>
      </c>
      <c r="C267" s="56"/>
      <c r="D267" t="s">
        <v>824</v>
      </c>
    </row>
    <row r="268" spans="1:4" x14ac:dyDescent="0.75">
      <c r="A268" t="s">
        <v>759</v>
      </c>
      <c r="B268" s="45" t="s">
        <v>760</v>
      </c>
      <c r="C268" s="49"/>
      <c r="D268" t="s">
        <v>92</v>
      </c>
    </row>
    <row r="269" spans="1:4" x14ac:dyDescent="0.75">
      <c r="A269" t="s">
        <v>786</v>
      </c>
      <c r="B269" s="15" t="s">
        <v>783</v>
      </c>
      <c r="C269" s="61"/>
      <c r="D269" t="s">
        <v>860</v>
      </c>
    </row>
    <row r="270" spans="1:4" x14ac:dyDescent="0.75">
      <c r="A270" t="s">
        <v>833</v>
      </c>
      <c r="B270" s="45" t="s">
        <v>835</v>
      </c>
      <c r="C270" s="63"/>
      <c r="D270" t="s">
        <v>832</v>
      </c>
    </row>
    <row r="271" spans="1:4" x14ac:dyDescent="0.75">
      <c r="A271" t="s">
        <v>753</v>
      </c>
      <c r="B271" s="45" t="s">
        <v>754</v>
      </c>
      <c r="C271" s="41"/>
      <c r="D271" t="s">
        <v>865</v>
      </c>
    </row>
    <row r="272" spans="1:4" x14ac:dyDescent="0.75">
      <c r="A272" t="s">
        <v>767</v>
      </c>
      <c r="B272" s="15" t="s">
        <v>763</v>
      </c>
      <c r="C272" s="53"/>
      <c r="D272" t="s">
        <v>864</v>
      </c>
    </row>
    <row r="273" spans="1:4" x14ac:dyDescent="0.75">
      <c r="A273" t="s">
        <v>752</v>
      </c>
      <c r="B273" s="45" t="s">
        <v>757</v>
      </c>
      <c r="C273" s="48"/>
      <c r="D273" t="s">
        <v>87</v>
      </c>
    </row>
    <row r="274" spans="1:4" x14ac:dyDescent="0.75">
      <c r="A274" t="s">
        <v>766</v>
      </c>
      <c r="B274" s="15" t="s">
        <v>782</v>
      </c>
      <c r="C274" s="54"/>
      <c r="D274" t="s">
        <v>93</v>
      </c>
    </row>
    <row r="276" spans="1:4" x14ac:dyDescent="0.75">
      <c r="A276" s="37" t="s">
        <v>841</v>
      </c>
      <c r="B276" s="43"/>
      <c r="C276" s="38"/>
      <c r="D276" s="38"/>
    </row>
    <row r="277" spans="1:4" x14ac:dyDescent="0.75">
      <c r="A277" s="4" t="s">
        <v>741</v>
      </c>
      <c r="B277" s="44" t="s">
        <v>742</v>
      </c>
      <c r="C277" s="4" t="s">
        <v>743</v>
      </c>
      <c r="D277" s="4" t="s">
        <v>744</v>
      </c>
    </row>
    <row r="278" spans="1:4" x14ac:dyDescent="0.75">
      <c r="A278" t="s">
        <v>751</v>
      </c>
      <c r="B278" s="15" t="s">
        <v>762</v>
      </c>
      <c r="C278" s="50"/>
      <c r="D278" t="s">
        <v>434</v>
      </c>
    </row>
    <row r="279" spans="1:4" x14ac:dyDescent="0.75">
      <c r="A279" t="s">
        <v>790</v>
      </c>
      <c r="B279" s="15" t="s">
        <v>784</v>
      </c>
      <c r="C279" s="60"/>
      <c r="D279" t="s">
        <v>714</v>
      </c>
    </row>
    <row r="280" spans="1:4" x14ac:dyDescent="0.75">
      <c r="A280" t="s">
        <v>759</v>
      </c>
      <c r="B280" s="45" t="s">
        <v>760</v>
      </c>
      <c r="C280" s="49"/>
      <c r="D280" t="s">
        <v>92</v>
      </c>
    </row>
    <row r="281" spans="1:4" x14ac:dyDescent="0.75">
      <c r="A281" t="s">
        <v>766</v>
      </c>
      <c r="B281" s="15" t="s">
        <v>782</v>
      </c>
      <c r="C281" s="54"/>
      <c r="D281" t="s">
        <v>830</v>
      </c>
    </row>
    <row r="282" spans="1:4" x14ac:dyDescent="0.75">
      <c r="A282" t="s">
        <v>786</v>
      </c>
      <c r="B282" s="15" t="s">
        <v>783</v>
      </c>
      <c r="C282" s="61"/>
      <c r="D282" t="s">
        <v>831</v>
      </c>
    </row>
    <row r="283" spans="1:4" x14ac:dyDescent="0.75">
      <c r="A283" t="s">
        <v>740</v>
      </c>
      <c r="B283" s="46" t="s">
        <v>747</v>
      </c>
      <c r="C283" s="42"/>
      <c r="D283" t="s">
        <v>89</v>
      </c>
    </row>
    <row r="284" spans="1:4" x14ac:dyDescent="0.75">
      <c r="A284" t="s">
        <v>768</v>
      </c>
      <c r="B284" s="15" t="s">
        <v>764</v>
      </c>
      <c r="C284" s="55"/>
      <c r="D284" t="s">
        <v>88</v>
      </c>
    </row>
    <row r="285" spans="1:4" x14ac:dyDescent="0.75">
      <c r="A285" t="s">
        <v>752</v>
      </c>
      <c r="B285" s="45" t="s">
        <v>757</v>
      </c>
      <c r="C285" s="48"/>
      <c r="D285" t="s">
        <v>87</v>
      </c>
    </row>
    <row r="286" spans="1:4" x14ac:dyDescent="0.75">
      <c r="A286" t="s">
        <v>776</v>
      </c>
      <c r="B286" s="15" t="s">
        <v>775</v>
      </c>
      <c r="C286" s="57"/>
      <c r="D286" t="s">
        <v>441</v>
      </c>
    </row>
    <row r="287" spans="1:4" x14ac:dyDescent="0.75">
      <c r="A287" t="s">
        <v>746</v>
      </c>
      <c r="B287" s="45" t="s">
        <v>756</v>
      </c>
      <c r="C287" s="47"/>
      <c r="D287" t="s">
        <v>444</v>
      </c>
    </row>
    <row r="288" spans="1:4" x14ac:dyDescent="0.75">
      <c r="A288" t="s">
        <v>834</v>
      </c>
      <c r="B288" s="45">
        <v>740000</v>
      </c>
      <c r="C288" s="64"/>
      <c r="D288" t="s">
        <v>712</v>
      </c>
    </row>
    <row r="289" spans="1:4" x14ac:dyDescent="0.75">
      <c r="B289" s="45"/>
    </row>
    <row r="290" spans="1:4" x14ac:dyDescent="0.75">
      <c r="A290" s="37" t="s">
        <v>841</v>
      </c>
      <c r="B290" s="43"/>
      <c r="C290" s="38"/>
      <c r="D290" s="38"/>
    </row>
    <row r="291" spans="1:4" x14ac:dyDescent="0.75">
      <c r="A291" s="4" t="s">
        <v>741</v>
      </c>
      <c r="B291" s="44" t="s">
        <v>742</v>
      </c>
      <c r="C291" s="4" t="s">
        <v>743</v>
      </c>
      <c r="D291" s="4" t="s">
        <v>744</v>
      </c>
    </row>
    <row r="292" spans="1:4" x14ac:dyDescent="0.75">
      <c r="A292" t="s">
        <v>751</v>
      </c>
      <c r="B292" s="15" t="s">
        <v>762</v>
      </c>
      <c r="C292" s="50"/>
      <c r="D292" s="97" t="s">
        <v>715</v>
      </c>
    </row>
    <row r="293" spans="1:4" x14ac:dyDescent="0.75">
      <c r="A293" t="s">
        <v>791</v>
      </c>
      <c r="B293" s="15" t="s">
        <v>785</v>
      </c>
      <c r="C293" s="62"/>
      <c r="D293" t="s">
        <v>823</v>
      </c>
    </row>
    <row r="294" spans="1:4" x14ac:dyDescent="0.75">
      <c r="A294" t="s">
        <v>759</v>
      </c>
      <c r="B294" s="45" t="s">
        <v>760</v>
      </c>
      <c r="C294" s="49"/>
      <c r="D294" t="s">
        <v>92</v>
      </c>
    </row>
    <row r="295" spans="1:4" x14ac:dyDescent="0.75">
      <c r="A295" t="s">
        <v>753</v>
      </c>
      <c r="B295" s="45" t="s">
        <v>754</v>
      </c>
      <c r="C295" s="41"/>
      <c r="D295" t="s">
        <v>878</v>
      </c>
    </row>
    <row r="296" spans="1:4" x14ac:dyDescent="0.75">
      <c r="A296" t="s">
        <v>752</v>
      </c>
      <c r="B296" s="45" t="s">
        <v>757</v>
      </c>
      <c r="C296" s="48"/>
      <c r="D296" t="s">
        <v>87</v>
      </c>
    </row>
    <row r="297" spans="1:4" x14ac:dyDescent="0.75">
      <c r="A297" t="s">
        <v>776</v>
      </c>
      <c r="B297" s="15" t="s">
        <v>775</v>
      </c>
      <c r="C297" s="57"/>
      <c r="D297" t="s">
        <v>441</v>
      </c>
    </row>
    <row r="298" spans="1:4" x14ac:dyDescent="0.75">
      <c r="A298" t="s">
        <v>746</v>
      </c>
      <c r="B298" s="45" t="s">
        <v>756</v>
      </c>
      <c r="C298" s="47"/>
      <c r="D298" t="s">
        <v>444</v>
      </c>
    </row>
    <row r="299" spans="1:4" x14ac:dyDescent="0.75">
      <c r="A299" t="s">
        <v>834</v>
      </c>
      <c r="B299" s="45">
        <v>740000</v>
      </c>
      <c r="C299" s="64"/>
      <c r="D299" t="s">
        <v>712</v>
      </c>
    </row>
    <row r="300" spans="1:4" x14ac:dyDescent="0.75">
      <c r="A300" t="s">
        <v>769</v>
      </c>
      <c r="B300" s="15" t="s">
        <v>765</v>
      </c>
      <c r="C300" s="56"/>
      <c r="D300" t="s">
        <v>824</v>
      </c>
    </row>
    <row r="301" spans="1:4" x14ac:dyDescent="0.75">
      <c r="A301" t="s">
        <v>766</v>
      </c>
      <c r="B301" s="15" t="s">
        <v>782</v>
      </c>
      <c r="C301" s="54"/>
      <c r="D301" t="s">
        <v>93</v>
      </c>
    </row>
    <row r="302" spans="1:4" x14ac:dyDescent="0.75">
      <c r="B302"/>
    </row>
    <row r="303" spans="1:4" x14ac:dyDescent="0.75">
      <c r="A303" s="37" t="s">
        <v>991</v>
      </c>
      <c r="B303" s="43"/>
      <c r="C303" s="38"/>
      <c r="D303" s="38"/>
    </row>
    <row r="304" spans="1:4" x14ac:dyDescent="0.75">
      <c r="A304" s="4" t="s">
        <v>741</v>
      </c>
      <c r="B304" s="44" t="s">
        <v>742</v>
      </c>
      <c r="C304" s="4" t="s">
        <v>743</v>
      </c>
      <c r="D304" s="4" t="s">
        <v>744</v>
      </c>
    </row>
    <row r="305" spans="1:4" x14ac:dyDescent="0.75">
      <c r="A305" t="s">
        <v>751</v>
      </c>
      <c r="B305" s="15" t="s">
        <v>762</v>
      </c>
      <c r="C305" s="50"/>
      <c r="D305" t="s">
        <v>715</v>
      </c>
    </row>
    <row r="306" spans="1:4" x14ac:dyDescent="0.75">
      <c r="A306" t="s">
        <v>766</v>
      </c>
      <c r="B306" s="15" t="s">
        <v>782</v>
      </c>
      <c r="C306" s="54"/>
      <c r="D306" t="s">
        <v>93</v>
      </c>
    </row>
    <row r="307" spans="1:4" x14ac:dyDescent="0.75">
      <c r="A307" t="s">
        <v>769</v>
      </c>
      <c r="B307" s="15" t="s">
        <v>765</v>
      </c>
      <c r="C307" s="56"/>
      <c r="D307" t="s">
        <v>824</v>
      </c>
    </row>
    <row r="308" spans="1:4" x14ac:dyDescent="0.75">
      <c r="A308" t="s">
        <v>790</v>
      </c>
      <c r="B308" s="15" t="s">
        <v>784</v>
      </c>
      <c r="C308" s="60"/>
      <c r="D308" t="s">
        <v>714</v>
      </c>
    </row>
    <row r="309" spans="1:4" x14ac:dyDescent="0.75">
      <c r="A309" t="s">
        <v>791</v>
      </c>
      <c r="B309" s="15" t="s">
        <v>785</v>
      </c>
      <c r="C309" s="62"/>
      <c r="D309" t="s">
        <v>823</v>
      </c>
    </row>
    <row r="310" spans="1:4" x14ac:dyDescent="0.75">
      <c r="A310" t="s">
        <v>759</v>
      </c>
      <c r="B310" s="45" t="s">
        <v>760</v>
      </c>
      <c r="C310" s="49"/>
      <c r="D310" t="s">
        <v>92</v>
      </c>
    </row>
    <row r="311" spans="1:4" x14ac:dyDescent="0.75">
      <c r="A311" t="s">
        <v>768</v>
      </c>
      <c r="B311" s="15" t="s">
        <v>764</v>
      </c>
      <c r="C311" s="55"/>
      <c r="D311" t="s">
        <v>880</v>
      </c>
    </row>
    <row r="312" spans="1:4" x14ac:dyDescent="0.75">
      <c r="A312" t="s">
        <v>746</v>
      </c>
      <c r="B312" s="45" t="s">
        <v>756</v>
      </c>
      <c r="C312" s="47"/>
      <c r="D312" t="s">
        <v>879</v>
      </c>
    </row>
    <row r="313" spans="1:4" x14ac:dyDescent="0.75">
      <c r="A313" t="s">
        <v>752</v>
      </c>
      <c r="B313" s="45" t="s">
        <v>757</v>
      </c>
      <c r="C313" s="48"/>
      <c r="D313" t="s">
        <v>87</v>
      </c>
    </row>
    <row r="314" spans="1:4" x14ac:dyDescent="0.75">
      <c r="A314" t="s">
        <v>753</v>
      </c>
      <c r="B314" s="45" t="s">
        <v>754</v>
      </c>
      <c r="C314" s="41"/>
      <c r="D314" t="s">
        <v>878</v>
      </c>
    </row>
    <row r="315" spans="1:4" x14ac:dyDescent="0.75">
      <c r="A315" t="s">
        <v>834</v>
      </c>
      <c r="B315" s="45">
        <v>740000</v>
      </c>
      <c r="C315" s="64"/>
      <c r="D315" t="s">
        <v>712</v>
      </c>
    </row>
    <row r="317" spans="1:4" x14ac:dyDescent="0.75">
      <c r="A317" s="37" t="s">
        <v>1926</v>
      </c>
      <c r="B317" s="43"/>
      <c r="C317" s="38"/>
      <c r="D317" s="38"/>
    </row>
    <row r="318" spans="1:4" x14ac:dyDescent="0.75">
      <c r="A318" s="4" t="s">
        <v>741</v>
      </c>
      <c r="B318" s="44" t="s">
        <v>742</v>
      </c>
      <c r="C318" s="4" t="s">
        <v>743</v>
      </c>
      <c r="D318" s="4" t="s">
        <v>744</v>
      </c>
    </row>
    <row r="319" spans="1:4" x14ac:dyDescent="0.75">
      <c r="A319" t="s">
        <v>766</v>
      </c>
      <c r="B319" s="15" t="s">
        <v>782</v>
      </c>
      <c r="C319" s="54"/>
      <c r="D319" t="s">
        <v>1927</v>
      </c>
    </row>
    <row r="320" spans="1:4" x14ac:dyDescent="0.75">
      <c r="A320" t="s">
        <v>1935</v>
      </c>
      <c r="B320" s="15" t="s">
        <v>1934</v>
      </c>
      <c r="C320" s="38"/>
      <c r="D320" t="s">
        <v>1928</v>
      </c>
    </row>
    <row r="321" spans="1:4" x14ac:dyDescent="0.75">
      <c r="A321" t="s">
        <v>753</v>
      </c>
      <c r="B321" s="45" t="s">
        <v>754</v>
      </c>
      <c r="C321" s="41"/>
      <c r="D321" t="s">
        <v>1929</v>
      </c>
    </row>
    <row r="322" spans="1:4" x14ac:dyDescent="0.75">
      <c r="A322" t="s">
        <v>833</v>
      </c>
      <c r="B322" s="45" t="s">
        <v>835</v>
      </c>
      <c r="C322" s="63"/>
      <c r="D322" t="s">
        <v>1930</v>
      </c>
    </row>
    <row r="323" spans="1:4" x14ac:dyDescent="0.75">
      <c r="A323" t="s">
        <v>1936</v>
      </c>
      <c r="B323" s="45">
        <v>808080</v>
      </c>
      <c r="C323" s="113"/>
      <c r="D323" t="s">
        <v>1931</v>
      </c>
    </row>
    <row r="324" spans="1:4" x14ac:dyDescent="0.75">
      <c r="A324" t="s">
        <v>759</v>
      </c>
      <c r="B324" s="45" t="s">
        <v>760</v>
      </c>
      <c r="C324" s="49"/>
      <c r="D324" t="s">
        <v>1932</v>
      </c>
    </row>
    <row r="325" spans="1:4" x14ac:dyDescent="0.7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2262</v>
      </c>
      <c r="B2" t="s">
        <v>1595</v>
      </c>
      <c r="C2" s="40" t="s">
        <v>1596</v>
      </c>
    </row>
    <row r="3" spans="1:3" x14ac:dyDescent="0.75">
      <c r="A3" t="s">
        <v>1831</v>
      </c>
      <c r="B3" t="s">
        <v>1832</v>
      </c>
    </row>
    <row r="4" spans="1:3" x14ac:dyDescent="0.7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1733</v>
      </c>
      <c r="B1" s="85" t="s">
        <v>1734</v>
      </c>
      <c r="C1" s="85" t="s">
        <v>1735</v>
      </c>
      <c r="D1" s="85" t="s">
        <v>1736</v>
      </c>
      <c r="E1" s="85" t="s">
        <v>1737</v>
      </c>
      <c r="F1" s="86" t="s">
        <v>1738</v>
      </c>
    </row>
    <row r="2" spans="1:6" ht="44.25" x14ac:dyDescent="0.75">
      <c r="A2" s="1" t="s">
        <v>1739</v>
      </c>
      <c r="B2" s="1" t="str">
        <f>IF(INDEX('State Targets'!H:H,MATCH(About!$C$2,'State Targets'!$B:$B,0))=0,"",INDEX('State Targets'!H:H,MATCH(About!$C$2,'State Targets'!$B:$B,0)))</f>
        <v>Net-zero economy by 2050</v>
      </c>
      <c r="C2" s="1">
        <f>IF(INDEX('State Targets'!I:I,MATCH(About!$C$2,'State Targets'!$B:$B,0))=0,"",INDEX('State Targets'!I:I,MATCH(About!$C$2,'State Targets'!$B:$B,0)))</f>
        <v>2050</v>
      </c>
      <c r="D2" s="1">
        <f>INDEX('State Targets'!J:J,MATCH(About!$C$2,'State Targets'!$B:$B,0))</f>
        <v>0</v>
      </c>
      <c r="E2" s="1">
        <f>INDEX('State Targets'!K:K,MATCH(About!$C$2,'State Targets'!$B:$B,0))</f>
        <v>0</v>
      </c>
      <c r="F2" s="1" t="str">
        <f>IF(INDEX('State Targets'!L:L,MATCH(About!$C$2,'State Targets'!$B:$B,0))=0,"",INDEX('State Targets'!L:L,MATCH(About!$C$2,'State Targets'!$B:$B,0)))</f>
        <v>The Montana Climate Solutions Council, created by the Governor, recommended a target in 2020 to achieve economy-wide GHG neutrality between 2045–2050.</v>
      </c>
    </row>
    <row r="3" spans="1:6" ht="44.25" x14ac:dyDescent="0.75">
      <c r="A3" s="1" t="s">
        <v>1739</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0"/>
    <col min="7" max="7" width="30.26953125" style="131" customWidth="1"/>
    <col min="8" max="8" width="12.86328125" customWidth="1"/>
    <col min="9" max="11" width="8.7265625" style="132"/>
    <col min="12" max="13" width="20.1328125" style="132" customWidth="1"/>
    <col min="14" max="14" width="8.7265625" style="133"/>
    <col min="15" max="16" width="7" customWidth="1"/>
    <col min="17" max="17" width="22.54296875" style="131" customWidth="1"/>
  </cols>
  <sheetData>
    <row r="1" spans="1:17" ht="15.5" thickBot="1" x14ac:dyDescent="0.9">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75">
      <c r="A2" t="s">
        <v>2080</v>
      </c>
      <c r="B2" t="s">
        <v>2280</v>
      </c>
    </row>
    <row r="3" spans="1:17" x14ac:dyDescent="0.75">
      <c r="A3" t="s">
        <v>2081</v>
      </c>
      <c r="B3" t="s">
        <v>2281</v>
      </c>
    </row>
    <row r="4" spans="1:17" x14ac:dyDescent="0.75">
      <c r="A4" t="s">
        <v>2082</v>
      </c>
      <c r="B4" t="s">
        <v>2282</v>
      </c>
    </row>
    <row r="5" spans="1:17" x14ac:dyDescent="0.75">
      <c r="A5" t="s">
        <v>2083</v>
      </c>
      <c r="B5" t="s">
        <v>2283</v>
      </c>
    </row>
    <row r="6" spans="1:17" x14ac:dyDescent="0.7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7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7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75">
      <c r="A9" t="s">
        <v>2086</v>
      </c>
      <c r="B9" t="s">
        <v>2086</v>
      </c>
      <c r="J9" s="132" t="str">
        <f t="shared" si="0"/>
        <v/>
      </c>
      <c r="K9" s="132" t="str">
        <f t="shared" si="1"/>
        <v/>
      </c>
      <c r="O9" t="str">
        <f t="shared" si="2"/>
        <v/>
      </c>
      <c r="P9" t="str">
        <f t="shared" si="3"/>
        <v/>
      </c>
    </row>
    <row r="10" spans="1:17" x14ac:dyDescent="0.7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7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75">
      <c r="A12" t="s">
        <v>2089</v>
      </c>
      <c r="B12" t="s">
        <v>2311</v>
      </c>
      <c r="J12" s="132" t="str">
        <f t="shared" si="0"/>
        <v/>
      </c>
      <c r="K12" s="132" t="str">
        <f t="shared" si="1"/>
        <v/>
      </c>
      <c r="O12" t="str">
        <f t="shared" si="2"/>
        <v/>
      </c>
      <c r="P12" t="str">
        <f t="shared" si="3"/>
        <v/>
      </c>
    </row>
    <row r="13" spans="1:17" x14ac:dyDescent="0.75">
      <c r="A13" t="s">
        <v>2090</v>
      </c>
      <c r="B13" t="s">
        <v>2312</v>
      </c>
      <c r="J13" s="132" t="str">
        <f t="shared" si="0"/>
        <v/>
      </c>
      <c r="K13" s="132" t="str">
        <f t="shared" si="1"/>
        <v/>
      </c>
      <c r="O13" t="str">
        <f t="shared" si="2"/>
        <v/>
      </c>
      <c r="P13" t="str">
        <f t="shared" si="3"/>
        <v/>
      </c>
    </row>
    <row r="14" spans="1:17" x14ac:dyDescent="0.75">
      <c r="A14" t="s">
        <v>2091</v>
      </c>
      <c r="B14" t="s">
        <v>2313</v>
      </c>
      <c r="J14" s="132" t="str">
        <f t="shared" si="0"/>
        <v/>
      </c>
      <c r="K14" s="132" t="str">
        <f t="shared" si="1"/>
        <v/>
      </c>
      <c r="O14" t="str">
        <f t="shared" si="2"/>
        <v/>
      </c>
      <c r="P14" t="str">
        <f t="shared" si="3"/>
        <v/>
      </c>
    </row>
    <row r="15" spans="1:17" x14ac:dyDescent="0.75">
      <c r="A15" t="s">
        <v>2092</v>
      </c>
      <c r="B15" t="s">
        <v>2314</v>
      </c>
      <c r="J15" s="132" t="str">
        <f t="shared" si="0"/>
        <v/>
      </c>
      <c r="K15" s="132" t="str">
        <f t="shared" si="1"/>
        <v/>
      </c>
      <c r="O15" t="str">
        <f t="shared" si="2"/>
        <v/>
      </c>
      <c r="P15" t="str">
        <f t="shared" si="3"/>
        <v/>
      </c>
    </row>
    <row r="16" spans="1:17" x14ac:dyDescent="0.75">
      <c r="A16" t="s">
        <v>2093</v>
      </c>
      <c r="B16" t="s">
        <v>2315</v>
      </c>
      <c r="J16" s="132" t="str">
        <f t="shared" si="0"/>
        <v/>
      </c>
      <c r="K16" s="132" t="str">
        <f t="shared" si="1"/>
        <v/>
      </c>
      <c r="O16" t="str">
        <f t="shared" si="2"/>
        <v/>
      </c>
      <c r="P16" t="str">
        <f t="shared" si="3"/>
        <v/>
      </c>
    </row>
    <row r="17" spans="1:17" x14ac:dyDescent="0.75">
      <c r="A17" t="s">
        <v>2094</v>
      </c>
      <c r="B17" t="s">
        <v>2316</v>
      </c>
      <c r="J17" s="132" t="str">
        <f t="shared" si="0"/>
        <v/>
      </c>
      <c r="K17" s="132" t="str">
        <f t="shared" si="1"/>
        <v/>
      </c>
      <c r="O17" t="str">
        <f t="shared" si="2"/>
        <v/>
      </c>
      <c r="P17" t="str">
        <f t="shared" si="3"/>
        <v/>
      </c>
    </row>
    <row r="18" spans="1:17" x14ac:dyDescent="0.75">
      <c r="A18" t="s">
        <v>2095</v>
      </c>
      <c r="B18" t="s">
        <v>2317</v>
      </c>
      <c r="J18" s="132" t="str">
        <f t="shared" si="0"/>
        <v/>
      </c>
      <c r="K18" s="132" t="str">
        <f t="shared" si="1"/>
        <v/>
      </c>
      <c r="O18" t="str">
        <f t="shared" si="2"/>
        <v/>
      </c>
      <c r="P18" t="str">
        <f t="shared" si="3"/>
        <v/>
      </c>
    </row>
    <row r="19" spans="1:17" x14ac:dyDescent="0.7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7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7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7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7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7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75">
      <c r="A26" t="s">
        <v>2103</v>
      </c>
      <c r="B26" t="s">
        <v>2354</v>
      </c>
      <c r="J26" s="132" t="str">
        <f t="shared" si="0"/>
        <v/>
      </c>
      <c r="K26" s="132" t="str">
        <f t="shared" si="1"/>
        <v/>
      </c>
      <c r="O26" t="str">
        <f t="shared" si="2"/>
        <v/>
      </c>
      <c r="P26" t="str">
        <f t="shared" si="3"/>
        <v/>
      </c>
    </row>
    <row r="27" spans="1:17" x14ac:dyDescent="0.75">
      <c r="A27" t="s">
        <v>2104</v>
      </c>
      <c r="B27" t="s">
        <v>2355</v>
      </c>
      <c r="J27" s="132" t="str">
        <f t="shared" si="0"/>
        <v/>
      </c>
      <c r="K27" s="132" t="str">
        <f t="shared" si="1"/>
        <v/>
      </c>
      <c r="O27" t="str">
        <f t="shared" si="2"/>
        <v/>
      </c>
      <c r="P27" t="str">
        <f t="shared" si="3"/>
        <v/>
      </c>
    </row>
    <row r="28" spans="1:17" x14ac:dyDescent="0.75">
      <c r="A28" t="s">
        <v>2105</v>
      </c>
      <c r="B28" t="s">
        <v>2356</v>
      </c>
      <c r="C28" s="102" t="s">
        <v>2357</v>
      </c>
      <c r="D28">
        <v>2005</v>
      </c>
      <c r="E28" s="130">
        <v>1</v>
      </c>
      <c r="G28" s="134">
        <f>ROUND(IF(About!$B$2=$A28,INDEX('State GHG Summary'!$C$1:$AH$1,MATCH('State Targets'!D28,'State GHG Summary'!$C$3:$AH$3,0)),0),0)</f>
        <v>38</v>
      </c>
      <c r="H28" t="s">
        <v>2346</v>
      </c>
      <c r="I28" s="132">
        <v>2050</v>
      </c>
      <c r="J28" s="132">
        <f t="shared" si="0"/>
        <v>0</v>
      </c>
      <c r="K28" s="132">
        <f t="shared" si="1"/>
        <v>0</v>
      </c>
      <c r="L28" s="132" t="s">
        <v>2357</v>
      </c>
      <c r="O28" t="str">
        <f t="shared" si="2"/>
        <v/>
      </c>
      <c r="P28" t="str">
        <f t="shared" si="3"/>
        <v/>
      </c>
    </row>
    <row r="29" spans="1:17" x14ac:dyDescent="0.7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75">
      <c r="A30" t="s">
        <v>2107</v>
      </c>
      <c r="B30" t="s">
        <v>2362</v>
      </c>
      <c r="J30" s="132" t="str">
        <f t="shared" si="0"/>
        <v/>
      </c>
      <c r="K30" s="132" t="str">
        <f t="shared" si="1"/>
        <v/>
      </c>
      <c r="O30" t="str">
        <f t="shared" si="2"/>
        <v/>
      </c>
      <c r="P30" t="str">
        <f t="shared" si="3"/>
        <v/>
      </c>
    </row>
    <row r="31" spans="1:17" x14ac:dyDescent="0.75">
      <c r="A31" t="s">
        <v>475</v>
      </c>
      <c r="B31" t="s">
        <v>2363</v>
      </c>
      <c r="J31" s="132" t="str">
        <f t="shared" si="0"/>
        <v/>
      </c>
      <c r="K31" s="132" t="str">
        <f t="shared" si="1"/>
        <v/>
      </c>
      <c r="O31" t="str">
        <f t="shared" si="2"/>
        <v/>
      </c>
      <c r="P31" t="str">
        <f t="shared" si="3"/>
        <v/>
      </c>
    </row>
    <row r="32" spans="1:17" x14ac:dyDescent="0.7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7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7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7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7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75">
      <c r="A37" t="s">
        <v>2113</v>
      </c>
      <c r="B37" t="s">
        <v>2386</v>
      </c>
      <c r="J37" s="132" t="str">
        <f t="shared" si="0"/>
        <v/>
      </c>
      <c r="K37" s="132" t="str">
        <f t="shared" si="1"/>
        <v/>
      </c>
      <c r="O37" t="str">
        <f t="shared" si="2"/>
        <v/>
      </c>
      <c r="P37" t="str">
        <f t="shared" si="3"/>
        <v/>
      </c>
    </row>
    <row r="38" spans="1:17" x14ac:dyDescent="0.75">
      <c r="A38" t="s">
        <v>2114</v>
      </c>
      <c r="B38" t="s">
        <v>2387</v>
      </c>
      <c r="J38" s="132" t="str">
        <f t="shared" si="0"/>
        <v/>
      </c>
      <c r="K38" s="132" t="str">
        <f t="shared" si="1"/>
        <v/>
      </c>
      <c r="O38" t="str">
        <f t="shared" si="2"/>
        <v/>
      </c>
      <c r="P38" t="str">
        <f t="shared" si="3"/>
        <v/>
      </c>
    </row>
    <row r="39" spans="1:17" x14ac:dyDescent="0.7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7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7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75">
      <c r="A42" t="s">
        <v>2118</v>
      </c>
      <c r="B42" t="s">
        <v>2403</v>
      </c>
      <c r="J42" s="132" t="str">
        <f t="shared" si="0"/>
        <v/>
      </c>
      <c r="K42" s="132" t="str">
        <f t="shared" si="1"/>
        <v/>
      </c>
      <c r="O42" t="str">
        <f t="shared" si="2"/>
        <v/>
      </c>
      <c r="P42" t="str">
        <f t="shared" si="3"/>
        <v/>
      </c>
    </row>
    <row r="43" spans="1:17" x14ac:dyDescent="0.75">
      <c r="A43" t="s">
        <v>2119</v>
      </c>
      <c r="B43" t="s">
        <v>2404</v>
      </c>
      <c r="J43" s="132" t="str">
        <f t="shared" si="0"/>
        <v/>
      </c>
      <c r="K43" s="132" t="str">
        <f t="shared" si="1"/>
        <v/>
      </c>
      <c r="O43" t="str">
        <f t="shared" si="2"/>
        <v/>
      </c>
      <c r="P43" t="str">
        <f t="shared" si="3"/>
        <v/>
      </c>
    </row>
    <row r="44" spans="1:17" x14ac:dyDescent="0.75">
      <c r="A44" t="s">
        <v>2120</v>
      </c>
      <c r="B44" t="s">
        <v>2405</v>
      </c>
      <c r="J44" s="132" t="str">
        <f t="shared" si="0"/>
        <v/>
      </c>
      <c r="K44" s="132" t="str">
        <f t="shared" si="1"/>
        <v/>
      </c>
      <c r="O44" t="str">
        <f t="shared" si="2"/>
        <v/>
      </c>
      <c r="P44" t="str">
        <f t="shared" si="3"/>
        <v/>
      </c>
    </row>
    <row r="45" spans="1:17" x14ac:dyDescent="0.75">
      <c r="A45" t="s">
        <v>2121</v>
      </c>
      <c r="B45" t="s">
        <v>2406</v>
      </c>
      <c r="J45" s="132" t="str">
        <f t="shared" si="0"/>
        <v/>
      </c>
      <c r="K45" s="132" t="str">
        <f t="shared" si="1"/>
        <v/>
      </c>
      <c r="O45" t="str">
        <f t="shared" si="2"/>
        <v/>
      </c>
      <c r="P45" t="str">
        <f t="shared" si="3"/>
        <v/>
      </c>
    </row>
    <row r="46" spans="1:17" x14ac:dyDescent="0.75">
      <c r="A46" t="s">
        <v>2122</v>
      </c>
      <c r="B46" t="s">
        <v>2407</v>
      </c>
      <c r="J46" s="132" t="str">
        <f t="shared" si="0"/>
        <v/>
      </c>
      <c r="K46" s="132" t="str">
        <f t="shared" si="1"/>
        <v/>
      </c>
      <c r="O46" t="str">
        <f t="shared" si="2"/>
        <v/>
      </c>
      <c r="P46" t="str">
        <f t="shared" si="3"/>
        <v/>
      </c>
    </row>
    <row r="47" spans="1:17" x14ac:dyDescent="0.7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7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7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75">
      <c r="A50" t="s">
        <v>2126</v>
      </c>
      <c r="B50" t="s">
        <v>2418</v>
      </c>
      <c r="J50" s="132" t="str">
        <f t="shared" si="0"/>
        <v/>
      </c>
      <c r="K50" s="132" t="str">
        <f t="shared" si="1"/>
        <v/>
      </c>
      <c r="O50" t="str">
        <f t="shared" si="2"/>
        <v/>
      </c>
      <c r="P50" t="str">
        <f t="shared" si="3"/>
        <v/>
      </c>
    </row>
    <row r="51" spans="1:17" x14ac:dyDescent="0.75">
      <c r="A51" t="s">
        <v>2127</v>
      </c>
      <c r="B51" t="s">
        <v>2419</v>
      </c>
      <c r="J51" s="132" t="str">
        <f t="shared" si="0"/>
        <v/>
      </c>
      <c r="K51" s="132" t="str">
        <f t="shared" si="1"/>
        <v/>
      </c>
      <c r="O51" t="str">
        <f t="shared" si="2"/>
        <v/>
      </c>
      <c r="P51" t="str">
        <f t="shared" si="3"/>
        <v/>
      </c>
    </row>
    <row r="52" spans="1:17" x14ac:dyDescent="0.7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66" t="s">
        <v>11</v>
      </c>
      <c r="B1" s="266"/>
      <c r="C1" s="266"/>
      <c r="D1" s="266"/>
      <c r="E1" s="266"/>
    </row>
    <row r="2" spans="1:5" x14ac:dyDescent="0.75">
      <c r="A2" s="267" t="s">
        <v>152</v>
      </c>
      <c r="B2" s="267"/>
      <c r="C2" s="267"/>
      <c r="D2" s="267"/>
      <c r="E2" s="267"/>
    </row>
    <row r="19" spans="1:5" x14ac:dyDescent="0.75">
      <c r="A19" t="s">
        <v>153</v>
      </c>
    </row>
    <row r="20" spans="1:5" x14ac:dyDescent="0.75">
      <c r="A20">
        <v>155400</v>
      </c>
      <c r="B20" t="s">
        <v>154</v>
      </c>
    </row>
    <row r="21" spans="1:5" x14ac:dyDescent="0.75">
      <c r="A21" s="267" t="s">
        <v>155</v>
      </c>
      <c r="B21" s="267"/>
      <c r="C21" s="267"/>
      <c r="D21" s="267"/>
      <c r="E21" s="267"/>
    </row>
    <row r="38" spans="1:5" x14ac:dyDescent="0.75">
      <c r="A38" t="s">
        <v>153</v>
      </c>
    </row>
    <row r="39" spans="1:5" x14ac:dyDescent="0.75">
      <c r="A39">
        <v>100800</v>
      </c>
      <c r="B39" t="s">
        <v>154</v>
      </c>
    </row>
    <row r="40" spans="1:5" x14ac:dyDescent="0.75">
      <c r="A40" s="267" t="s">
        <v>156</v>
      </c>
      <c r="B40" s="267"/>
      <c r="C40" s="267"/>
      <c r="D40" s="267"/>
      <c r="E40" s="267"/>
    </row>
    <row r="57" spans="1:5" ht="15.5" thickBot="1" x14ac:dyDescent="0.9">
      <c r="A57" t="s">
        <v>153</v>
      </c>
    </row>
    <row r="58" spans="1:5" ht="15.5" thickBot="1" x14ac:dyDescent="0.9">
      <c r="A58" s="2">
        <v>194000</v>
      </c>
      <c r="B58" t="s">
        <v>157</v>
      </c>
    </row>
    <row r="60" spans="1:5" x14ac:dyDescent="0.75">
      <c r="A60" s="266" t="s">
        <v>158</v>
      </c>
      <c r="B60" s="266"/>
      <c r="C60" s="266"/>
      <c r="D60" s="266"/>
      <c r="E60" s="266"/>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66" t="s">
        <v>159</v>
      </c>
      <c r="B89" s="266"/>
      <c r="C89" s="266"/>
      <c r="D89" s="266"/>
      <c r="E89" s="266"/>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66" t="s">
        <v>160</v>
      </c>
      <c r="B98" s="266"/>
      <c r="C98" s="266"/>
      <c r="D98" s="266"/>
      <c r="E98" s="266"/>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66" t="s">
        <v>162</v>
      </c>
      <c r="B109" s="266"/>
      <c r="C109" s="266"/>
      <c r="D109" s="266"/>
      <c r="E109" s="266"/>
    </row>
    <row r="110" spans="1:5" ht="15.5" thickBot="1" x14ac:dyDescent="0.9"/>
    <row r="111" spans="1:5" ht="15.5" thickBot="1" x14ac:dyDescent="0.9">
      <c r="A111" s="7">
        <f>A122</f>
        <v>0.20481927710843381</v>
      </c>
      <c r="B111" t="s">
        <v>381</v>
      </c>
    </row>
    <row r="113" spans="1:12" x14ac:dyDescent="0.75">
      <c r="A113" s="266" t="s">
        <v>161</v>
      </c>
      <c r="B113" s="266"/>
      <c r="C113" s="266"/>
      <c r="D113" s="266"/>
      <c r="E113" s="266"/>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66" t="s">
        <v>382</v>
      </c>
      <c r="B124" s="266"/>
      <c r="C124" s="266"/>
      <c r="D124" s="266"/>
      <c r="E124" s="266"/>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66" t="s">
        <v>100</v>
      </c>
      <c r="B134" s="266"/>
      <c r="C134" s="266"/>
      <c r="D134" s="266"/>
      <c r="E134" s="266"/>
    </row>
    <row r="135" spans="1:12" x14ac:dyDescent="0.75">
      <c r="A135" s="14" t="s">
        <v>399</v>
      </c>
      <c r="B135" s="15"/>
      <c r="C135" s="15"/>
      <c r="D135" s="15"/>
      <c r="E135" s="15"/>
      <c r="F135" s="15"/>
      <c r="G135" s="15"/>
    </row>
    <row r="136" spans="1:12" x14ac:dyDescent="0.75">
      <c r="A136" s="16"/>
      <c r="B136" s="269" t="s">
        <v>400</v>
      </c>
      <c r="C136" s="270"/>
      <c r="D136" s="270"/>
      <c r="E136" s="271"/>
      <c r="F136" s="15"/>
      <c r="G136" s="15"/>
    </row>
    <row r="137" spans="1:12" x14ac:dyDescent="0.75">
      <c r="A137" s="17"/>
      <c r="B137" s="269" t="s">
        <v>401</v>
      </c>
      <c r="C137" s="271"/>
      <c r="D137" s="269" t="s">
        <v>402</v>
      </c>
      <c r="E137" s="271"/>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66" t="s">
        <v>165</v>
      </c>
      <c r="B165" s="266"/>
      <c r="C165" s="266"/>
      <c r="D165" s="266"/>
      <c r="E165" s="266"/>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66" t="s">
        <v>389</v>
      </c>
      <c r="B169" s="266"/>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66" t="s">
        <v>172</v>
      </c>
      <c r="B174" s="266"/>
      <c r="C174" s="266"/>
      <c r="D174" s="266"/>
      <c r="E174" s="266"/>
    </row>
    <row r="175" spans="1:7" ht="15.5" thickBot="1" x14ac:dyDescent="0.9">
      <c r="A175" t="s">
        <v>398</v>
      </c>
      <c r="B175" s="33">
        <v>0.1246</v>
      </c>
    </row>
    <row r="176" spans="1:7" ht="15.5" thickBot="1" x14ac:dyDescent="0.9">
      <c r="A176" t="s">
        <v>394</v>
      </c>
      <c r="B176" s="32">
        <f>1-B175</f>
        <v>0.87539999999999996</v>
      </c>
    </row>
    <row r="178" spans="1:5" x14ac:dyDescent="0.75">
      <c r="A178" s="266" t="s">
        <v>168</v>
      </c>
      <c r="B178" s="266"/>
      <c r="C178" s="266"/>
      <c r="D178" s="266"/>
      <c r="E178" s="266"/>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66" t="s">
        <v>170</v>
      </c>
      <c r="B183" s="266"/>
      <c r="C183" s="266"/>
      <c r="D183" s="266"/>
      <c r="E183" s="266"/>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66" t="s">
        <v>182</v>
      </c>
      <c r="B191" s="266"/>
      <c r="C191" s="266"/>
      <c r="D191" s="266"/>
      <c r="E191" s="266"/>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1225</v>
      </c>
    </row>
    <row r="201" spans="1:9" x14ac:dyDescent="0.75">
      <c r="A201" s="70" t="s">
        <v>1246</v>
      </c>
      <c r="B201" s="268" t="s">
        <v>1229</v>
      </c>
      <c r="C201" s="268"/>
      <c r="D201" s="268"/>
      <c r="E201" s="268"/>
      <c r="F201" s="268"/>
      <c r="G201" s="268"/>
      <c r="H201" s="268"/>
      <c r="I201" s="268"/>
    </row>
    <row r="202" spans="1:9" x14ac:dyDescent="0.75">
      <c r="A202" s="37" t="s">
        <v>1230</v>
      </c>
      <c r="B202" s="37" t="s">
        <v>1231</v>
      </c>
      <c r="C202" s="37" t="s">
        <v>1232</v>
      </c>
      <c r="D202" s="37" t="s">
        <v>1233</v>
      </c>
      <c r="E202" s="37" t="s">
        <v>587</v>
      </c>
      <c r="F202" s="37" t="s">
        <v>86</v>
      </c>
      <c r="G202" s="37" t="s">
        <v>1234</v>
      </c>
      <c r="H202" s="37" t="s">
        <v>1235</v>
      </c>
      <c r="I202" s="37" t="s">
        <v>1236</v>
      </c>
    </row>
    <row r="203" spans="1:9" x14ac:dyDescent="0.75">
      <c r="A203" s="37" t="s">
        <v>1237</v>
      </c>
      <c r="B203">
        <v>0</v>
      </c>
      <c r="C203">
        <v>6</v>
      </c>
      <c r="D203">
        <v>9</v>
      </c>
      <c r="E203">
        <v>25</v>
      </c>
      <c r="F203">
        <v>21</v>
      </c>
      <c r="G203">
        <v>215</v>
      </c>
      <c r="H203">
        <v>81</v>
      </c>
      <c r="I203">
        <v>134</v>
      </c>
    </row>
    <row r="204" spans="1:9" x14ac:dyDescent="0.75">
      <c r="A204" s="37" t="s">
        <v>1238</v>
      </c>
      <c r="B204">
        <v>4</v>
      </c>
      <c r="C204">
        <v>3</v>
      </c>
      <c r="D204">
        <v>15</v>
      </c>
      <c r="E204">
        <v>40</v>
      </c>
      <c r="F204">
        <v>43</v>
      </c>
      <c r="G204">
        <v>163</v>
      </c>
      <c r="H204">
        <v>56</v>
      </c>
      <c r="I204">
        <v>94</v>
      </c>
    </row>
    <row r="205" spans="1:9" ht="15.5" thickBot="1" x14ac:dyDescent="0.9">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1240</v>
      </c>
      <c r="B206" s="7">
        <v>-0.33</v>
      </c>
    </row>
    <row r="207" spans="1:9" ht="15.5" thickBot="1" x14ac:dyDescent="0.9">
      <c r="A207" t="s">
        <v>1241</v>
      </c>
      <c r="B207" s="7">
        <f>I205/I203</f>
        <v>-0.29850746268656714</v>
      </c>
    </row>
    <row r="209" spans="1:9" x14ac:dyDescent="0.75">
      <c r="A209" s="70" t="s">
        <v>1247</v>
      </c>
      <c r="B209" s="268" t="s">
        <v>1229</v>
      </c>
      <c r="C209" s="268"/>
      <c r="D209" s="268"/>
      <c r="E209" s="268"/>
      <c r="F209" s="268"/>
      <c r="G209" s="268"/>
      <c r="H209" s="268"/>
      <c r="I209" s="268"/>
    </row>
    <row r="210" spans="1:9" x14ac:dyDescent="0.75">
      <c r="A210" s="37" t="s">
        <v>1230</v>
      </c>
      <c r="B210" s="37" t="s">
        <v>1231</v>
      </c>
      <c r="C210" s="37" t="s">
        <v>1232</v>
      </c>
      <c r="D210" s="37" t="s">
        <v>1233</v>
      </c>
      <c r="E210" s="37" t="s">
        <v>587</v>
      </c>
      <c r="F210" s="37" t="s">
        <v>86</v>
      </c>
      <c r="G210" s="37" t="s">
        <v>1234</v>
      </c>
      <c r="H210" s="37" t="s">
        <v>1235</v>
      </c>
      <c r="I210" s="37" t="s">
        <v>1236</v>
      </c>
    </row>
    <row r="211" spans="1:9" x14ac:dyDescent="0.75">
      <c r="A211" s="37" t="s">
        <v>1237</v>
      </c>
      <c r="B211">
        <v>0</v>
      </c>
      <c r="C211">
        <v>17</v>
      </c>
      <c r="D211">
        <v>18</v>
      </c>
      <c r="E211">
        <v>22</v>
      </c>
      <c r="F211">
        <v>12</v>
      </c>
      <c r="G211">
        <v>73</v>
      </c>
      <c r="H211">
        <v>21</v>
      </c>
      <c r="I211">
        <v>21</v>
      </c>
    </row>
    <row r="212" spans="1:9" x14ac:dyDescent="0.75">
      <c r="A212" s="37" t="s">
        <v>1238</v>
      </c>
      <c r="B212">
        <v>0</v>
      </c>
      <c r="C212">
        <v>15</v>
      </c>
      <c r="D212">
        <v>22</v>
      </c>
      <c r="E212">
        <v>39</v>
      </c>
      <c r="F212">
        <v>23</v>
      </c>
      <c r="G212">
        <v>51</v>
      </c>
      <c r="H212">
        <v>17</v>
      </c>
      <c r="I212">
        <v>19</v>
      </c>
    </row>
    <row r="213" spans="1:9" ht="15.5" thickBot="1" x14ac:dyDescent="0.9">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1240</v>
      </c>
      <c r="B214" s="7">
        <f>SUM(G213:H213)/SUM(G211:H211)</f>
        <v>-0.27659574468085107</v>
      </c>
    </row>
    <row r="215" spans="1:9" ht="15.5" thickBot="1" x14ac:dyDescent="0.9">
      <c r="A215" t="s">
        <v>1241</v>
      </c>
      <c r="B215" s="7">
        <f>I213/I211</f>
        <v>-9.5238095238095233E-2</v>
      </c>
    </row>
    <row r="217" spans="1:9" x14ac:dyDescent="0.75">
      <c r="A217" s="70" t="s">
        <v>1248</v>
      </c>
      <c r="B217" s="268" t="s">
        <v>1229</v>
      </c>
      <c r="C217" s="268"/>
      <c r="D217" s="268"/>
      <c r="E217" s="268"/>
    </row>
    <row r="218" spans="1:9" x14ac:dyDescent="0.75">
      <c r="A218" s="37" t="s">
        <v>1230</v>
      </c>
      <c r="B218" s="37" t="s">
        <v>1242</v>
      </c>
      <c r="C218" s="37" t="s">
        <v>1243</v>
      </c>
      <c r="D218" s="37" t="s">
        <v>1244</v>
      </c>
      <c r="E218" s="37" t="s">
        <v>86</v>
      </c>
    </row>
    <row r="219" spans="1:9" x14ac:dyDescent="0.75">
      <c r="A219" s="37" t="s">
        <v>1237</v>
      </c>
      <c r="B219">
        <v>112</v>
      </c>
      <c r="C219">
        <v>16</v>
      </c>
      <c r="D219">
        <v>9</v>
      </c>
      <c r="E219">
        <v>134</v>
      </c>
    </row>
    <row r="220" spans="1:9" x14ac:dyDescent="0.75">
      <c r="A220" s="37" t="s">
        <v>1238</v>
      </c>
      <c r="B220">
        <v>87</v>
      </c>
      <c r="C220">
        <v>17</v>
      </c>
      <c r="D220">
        <v>9</v>
      </c>
      <c r="E220">
        <v>151</v>
      </c>
    </row>
    <row r="221" spans="1:9" ht="15.5" thickBot="1" x14ac:dyDescent="0.9">
      <c r="A221" s="37" t="s">
        <v>1239</v>
      </c>
      <c r="B221">
        <f>B220-B219</f>
        <v>-25</v>
      </c>
      <c r="C221">
        <f t="shared" ref="C221:E221" si="9">C220-C219</f>
        <v>1</v>
      </c>
      <c r="D221">
        <f t="shared" si="9"/>
        <v>0</v>
      </c>
      <c r="E221">
        <f t="shared" si="9"/>
        <v>17</v>
      </c>
    </row>
    <row r="222" spans="1:9" ht="15.5" thickBot="1" x14ac:dyDescent="0.9">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7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7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7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7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7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7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7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7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7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7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7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7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7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7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7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7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7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7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7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7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7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7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7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7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7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7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7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7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7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7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7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7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7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7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7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7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7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7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7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7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7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7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7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7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7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7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7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7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7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7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7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7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7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7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7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7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7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7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7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7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7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7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7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7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7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7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7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7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7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7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7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7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7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7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7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7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7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7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7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7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7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7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7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7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7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7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7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7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7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7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7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7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7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7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7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7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7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7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7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7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7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7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7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7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7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7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7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7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7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7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7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7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7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7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7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7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7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7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7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7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7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7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7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7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7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7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7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7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7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7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7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7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7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7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7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7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7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7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7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7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7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7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7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7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7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7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7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7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7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7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7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7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7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7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7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7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7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7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7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7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7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7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7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7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7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7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7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7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7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7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7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7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7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7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7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7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7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7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7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7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7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7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7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7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7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7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7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7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7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7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7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7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7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7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7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7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7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7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7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7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7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7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7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7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7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7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7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7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7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7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7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7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7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7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7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7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7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7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7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7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7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7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7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7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7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7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7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7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7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7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7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7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7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7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7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7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7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7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7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7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7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7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7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7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7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7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7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7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7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7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7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7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7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7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7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7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7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7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7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7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7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7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7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7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7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7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7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7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7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7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7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7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7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7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7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7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7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7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7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7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7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7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7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7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7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7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7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7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7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7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7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7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7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7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7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7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7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7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7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7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7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7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7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7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7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7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7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7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7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7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7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7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7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7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7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7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7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7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7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7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7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7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7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7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7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7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7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7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7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7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7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7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7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7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7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7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7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7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7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7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7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7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7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7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7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7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7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7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7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7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7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7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7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7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7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7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7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7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7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7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7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7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7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7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7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7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7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7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7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7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7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7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7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7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7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7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7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7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7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7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7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7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7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7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7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7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7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7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7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7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7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7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7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7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7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7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7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7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7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7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7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7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7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7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7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7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7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7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7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7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7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7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7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7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7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7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7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7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7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7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7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7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7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7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7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7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7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7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7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7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7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7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7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7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7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7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7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7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7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7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7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7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7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7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7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7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7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7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7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7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7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7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7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7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7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7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7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7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7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7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7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7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7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7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7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7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7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7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7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7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7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7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7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7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7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7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7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7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7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7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7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7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7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7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7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7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7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7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7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7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7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7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7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7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7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7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7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7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7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7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7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7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7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7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7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7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7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7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7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7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7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7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7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7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7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7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7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7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7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7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7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7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7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7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7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7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7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7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7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7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7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7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7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7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7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7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7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7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7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7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7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7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7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7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7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7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7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7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7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7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7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7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7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7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7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7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7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7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7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7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7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7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7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7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7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7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7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7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7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7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7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7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7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7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7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7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7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7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7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7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7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7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7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7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7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7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7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7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7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7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7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7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7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7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7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7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7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7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7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7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7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7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7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7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7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7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7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7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7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7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7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7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7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7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7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7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7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7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7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7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7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7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7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7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7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7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7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7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7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7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7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7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7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7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7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7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7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7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7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7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7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7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7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7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7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7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7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7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7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7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7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7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7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7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7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7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7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7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7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7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7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7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7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7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7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7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7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7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7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7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7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7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7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7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7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7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7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7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7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7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7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7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7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7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7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7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7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7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7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7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7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7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7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7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7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7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7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7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7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7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7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7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7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7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7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7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7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7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7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7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7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7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7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7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7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7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7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7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7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7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7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7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7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7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7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7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7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7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7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7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7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7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7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7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7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7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7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7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7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7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7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7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7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7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7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7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7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7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7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7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7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7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7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7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7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7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7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7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7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7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7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7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7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7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7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7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7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7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7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7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7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7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7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7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7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7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7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7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7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7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7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7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7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7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7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7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7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7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7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7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7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7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7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7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7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7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7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7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7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7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7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7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7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7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7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7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7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7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7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7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7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7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7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7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7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7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7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7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7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7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7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7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7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7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7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7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7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7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7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7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7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7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7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7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7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7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7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7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7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7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7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7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7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7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7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7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7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7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7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7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7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7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7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7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7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7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7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7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7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7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7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7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7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7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7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7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7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7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7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7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7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7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7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7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7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7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7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7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7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7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7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7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7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7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7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7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7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7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7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7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7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7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7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7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7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7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7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7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7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7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7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7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7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7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7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7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7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7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7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7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7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7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7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7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7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7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7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7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7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7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7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7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7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7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7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7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7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7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7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7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7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7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7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7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7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7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7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7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7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7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7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7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7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7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7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7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7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7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7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7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7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7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7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7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7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7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7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7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7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7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7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7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7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7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7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7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7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7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7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7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7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7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7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7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7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7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7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7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7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7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7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7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7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7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7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7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7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7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7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7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7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7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7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7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7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7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7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7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7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7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7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7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7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7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7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7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7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7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7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7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7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7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7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7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7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7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7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7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7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7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7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7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7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7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7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7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7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7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7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7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7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7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7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7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7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7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7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7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7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7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7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7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7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7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7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7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7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7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7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7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7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7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7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7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7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7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7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7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7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7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7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7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7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7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7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7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7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7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7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7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7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7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7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7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7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7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7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7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7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7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7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7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7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7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7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7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7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7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7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7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7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7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7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7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7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7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7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7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7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7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7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7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7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7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7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7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7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7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7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7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7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7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7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7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7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7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7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7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7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7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7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7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7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7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7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7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7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7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7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7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7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7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7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7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7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7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7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7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7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7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7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7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7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7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7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7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7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7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7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7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7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7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7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7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7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7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7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7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7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7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7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7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7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7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7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7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7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7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7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7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7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7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7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7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7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7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7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7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7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7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7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7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7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7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7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7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7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7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7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7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7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7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7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7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7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7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7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7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7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7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7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7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7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7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7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7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7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7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7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7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7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7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7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7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7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7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7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7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7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7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7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7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7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7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7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7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7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7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7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7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7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7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7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7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7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7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7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7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7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7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7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7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7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7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7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7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7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7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7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7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7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7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7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7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7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7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7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7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7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7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7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7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7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7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7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7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7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7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7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7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7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7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7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7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7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7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7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7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7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7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7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7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7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7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7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7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7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7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7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7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7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7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7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7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7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7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7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7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7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7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7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7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7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7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7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7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7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7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7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7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7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7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7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7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7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7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7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7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7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7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7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7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7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7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7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7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7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7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7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7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7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7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7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7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7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7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7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7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7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7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7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7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7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7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7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7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7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7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7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7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7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7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7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7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7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7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7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7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7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7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7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7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7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7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7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7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7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7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7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7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7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7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7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7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7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7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7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7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7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7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7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7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7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7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7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7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7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7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7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7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7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7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7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7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7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7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7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7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7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7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7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7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7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7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7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7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7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7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7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7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7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7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7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7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7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7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7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7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7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7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7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7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7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7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7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7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7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7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7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7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7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7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7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7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7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7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7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7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7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7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7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7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7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7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7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7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7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7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7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7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7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7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7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7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7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7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7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7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7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7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7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7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7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7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7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7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7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7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7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7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7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7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7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7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7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7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7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7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7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7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7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7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7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7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7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7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7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7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7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7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7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7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7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7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7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7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7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7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7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7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7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7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7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7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7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7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7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7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7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7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7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7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7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7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7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7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7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7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7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7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7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7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7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7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7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7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7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7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7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7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7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7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7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7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7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7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7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7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7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7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7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7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7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7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7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7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7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7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7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7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7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7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7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7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7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7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7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7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7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7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7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7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7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7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7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7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7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7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7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7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7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7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7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7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7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7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7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7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7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7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7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7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7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7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7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7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7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7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7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7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7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7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7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7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7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7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7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7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7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7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7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7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7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7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7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7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7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7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7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7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7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7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7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7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7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7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7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7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7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7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7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7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7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7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7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7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7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7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7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7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7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7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7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7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7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7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7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7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7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7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7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7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7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7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7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7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7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7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7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7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7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7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7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7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7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7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7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7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7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7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7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7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7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7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7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7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7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7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7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7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7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7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7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7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7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7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7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7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7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7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7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7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7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7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7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7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7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7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7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7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7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7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7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7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7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7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7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7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7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7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7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7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7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7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7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7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7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7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7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7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7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7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7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7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7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7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7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7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7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7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7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7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7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7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7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7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7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7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7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7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7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7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7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7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7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7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7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7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7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7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7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7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7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7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7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7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7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7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7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7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7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7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7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7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7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7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7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7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7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7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7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7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7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7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7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7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7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7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7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7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7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7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7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7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7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7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7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7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7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7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7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7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7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7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7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7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7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7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7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7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7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7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7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7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7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7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7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7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7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7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7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7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7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7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7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7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7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7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7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7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7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7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7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7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7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7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7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7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7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7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7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7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7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7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7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7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7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7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7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7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7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7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7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7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7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7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7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7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7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7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7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7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7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7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7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7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7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7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7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7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7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7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7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7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7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7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7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7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7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7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7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7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7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7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7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7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7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7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7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7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7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7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7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7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7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7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7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7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7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7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7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7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7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7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7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7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7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7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7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7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7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7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7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7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7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7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7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7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7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7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7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7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7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7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7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7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7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7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7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7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7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7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7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7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7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7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7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7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7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7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7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7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7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7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7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7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7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7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7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7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7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7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7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7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7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7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7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7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7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7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7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7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7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7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7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7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7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7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7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7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7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7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7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7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7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7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7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7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7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7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7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7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7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7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7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7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7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7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7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7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7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7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7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7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7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7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7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7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7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7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7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7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7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7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7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7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7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7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7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7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7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7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7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7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7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7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7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7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7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7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7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7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7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7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7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7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7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7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7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7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7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7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7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7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7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7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7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7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7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7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7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7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7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7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7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7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7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7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7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7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7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7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7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7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7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7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7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7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7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7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7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7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7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7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7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7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7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7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7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7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7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7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7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7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7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7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7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7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7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7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7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7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7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7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7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7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7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7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7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7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7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7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7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7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7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7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7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7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7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7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7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7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7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7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7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7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7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7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7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7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7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7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7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7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7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7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7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7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7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7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7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7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7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7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7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7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7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7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7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7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7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7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7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7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7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7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7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7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7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7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7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7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7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7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7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7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7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7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7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7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7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7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7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7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7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7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7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7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7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7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7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7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7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7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7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7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7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7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7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7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7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7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7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7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7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7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7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7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7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7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7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7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7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7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7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7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7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7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7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7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7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7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7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7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7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7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7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7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7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7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7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7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7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7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7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7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7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7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7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7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7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7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7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7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7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7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7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7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7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7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7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7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7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7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7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7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7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7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7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7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7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7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7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7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7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7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7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7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7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7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7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7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7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7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7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7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7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7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7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7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7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7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7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7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7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7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7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7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7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7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7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7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7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7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7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7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7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7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7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7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7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7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7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7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7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7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7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7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7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7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7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7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7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7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7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7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7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7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7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7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7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7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7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7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7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7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7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7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7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7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7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7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7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7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7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7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7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7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7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7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7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7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7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7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7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7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7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7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7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7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7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7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7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7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7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7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7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7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7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7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7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7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7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7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7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7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7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7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7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7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7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7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7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7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7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7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7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7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7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7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7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7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7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7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7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7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7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7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7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7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7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7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7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7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7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7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7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7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7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7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7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7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7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7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7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7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7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7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7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7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7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7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7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7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7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7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7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7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7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7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7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7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7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7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7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7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7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7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7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7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7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7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7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7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7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7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7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7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7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7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7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7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7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7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7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7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7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7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7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7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7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7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7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7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7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7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7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7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7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7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7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7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7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7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7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7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7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7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7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7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7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7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7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7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7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7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7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7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7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7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7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7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7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7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7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7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7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7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7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7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7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7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7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7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7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7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7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7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7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7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7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7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7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7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7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7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7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7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7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7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7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7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7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7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7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7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7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7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7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7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7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7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7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7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7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7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7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7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7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7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7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7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7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7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7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7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7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7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7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7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7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7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7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7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7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7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7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7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7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7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7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7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7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7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7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7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7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7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7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7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7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7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7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7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7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7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7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7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7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7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7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7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7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7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7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7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7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7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7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7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7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7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7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7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7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7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7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7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7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7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7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7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7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7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7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7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7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7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7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7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7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7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7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7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7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7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7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7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7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7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7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7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7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7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7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7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7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7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7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7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7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7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7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7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7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7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7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7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7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7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7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7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7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7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7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7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7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7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7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7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7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7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7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7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7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7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7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7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7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7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7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7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7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7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7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7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7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7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7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7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7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7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7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7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7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7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7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7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7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7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7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7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7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7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7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7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7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7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7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7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7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7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7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7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7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7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7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7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7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7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7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7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7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7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7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7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7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7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7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7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7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7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7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7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7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7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7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7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7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7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7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7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7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7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7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7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7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7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7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7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7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7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7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7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7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7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7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7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7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7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7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7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7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7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7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7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7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7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7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7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7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7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7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7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7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7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7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7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7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7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7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7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7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7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7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7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7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7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7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7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7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7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7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7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7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7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7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7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7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7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7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7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7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7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7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7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7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7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7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7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7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7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7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7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7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7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7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7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7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7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7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7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7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7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7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7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7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7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7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7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7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7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7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7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7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7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7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7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7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7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7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7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7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7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7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7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7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7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7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7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7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7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7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7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7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7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7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7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7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7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7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7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7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7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7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7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7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7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7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7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7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7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7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7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7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7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7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7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7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7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7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7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7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7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7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7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7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7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7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7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7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7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7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7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7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7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7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7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7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7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7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7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7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7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7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7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7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7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7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7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7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7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7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7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7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7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7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7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7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7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7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7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7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7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7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7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7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7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7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7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7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7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7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7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7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7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7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7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7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7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7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7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7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7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7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7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7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7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7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7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7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7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7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7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7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7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7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7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7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7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7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7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7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7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7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7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7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7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7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7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7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7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7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7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7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7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7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7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7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7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7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7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7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7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7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7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7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7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7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7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7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7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7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7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7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7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7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7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7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7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7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7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7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7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7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7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7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7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7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7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7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7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7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7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7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7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7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7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7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7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7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7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7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7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7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7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7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7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7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7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7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7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7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7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7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7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7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7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7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7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7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7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7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7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7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7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7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7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7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7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7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7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7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7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7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7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7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7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7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7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7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7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7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7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7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7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7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7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7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7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7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7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7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7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7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7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7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7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7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7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7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7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7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7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7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7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7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7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7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7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7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7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7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7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7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7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7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7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7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7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7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7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7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7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7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7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7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7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7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7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7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7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7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7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7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7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7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7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7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7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7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7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7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7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7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7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7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7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7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7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7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7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7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7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7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7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7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7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7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7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7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7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7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7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7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7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7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7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7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7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7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7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7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7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7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7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7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7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7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7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7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7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7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7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7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7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7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7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7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7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7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7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7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7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7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7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7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7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7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7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7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7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7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7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7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7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7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7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7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7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7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7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7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7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7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7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7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7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7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7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7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7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7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7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7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7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7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7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7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7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7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7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7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7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7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7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7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7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7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7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7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7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7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7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7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7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7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7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7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7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7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7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7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7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7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7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7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7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7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7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7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7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7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7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7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7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7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7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7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7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7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7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7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7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7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7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7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7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7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7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7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7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7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7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7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7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7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7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7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7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7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7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7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7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7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7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7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7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7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7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7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7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7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7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7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7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7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7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7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7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7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7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7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7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7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7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7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7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7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7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7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7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7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7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7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7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7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7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7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7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7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7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7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7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7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7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7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7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7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7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7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7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7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7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7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7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7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7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7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7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7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7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7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7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7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7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7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7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7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7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7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7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7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7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7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7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7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7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7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7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7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7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7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7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7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7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7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7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7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7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7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7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7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7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7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7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7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7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7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7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7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7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7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7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7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7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7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7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7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7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7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7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7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7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7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7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7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7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7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7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7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7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7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7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7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7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7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7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7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7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7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7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7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7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7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7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7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7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7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7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7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7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7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7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7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7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7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7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7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7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7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7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7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7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7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7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7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7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7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7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7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7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7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7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7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7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7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7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7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7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7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7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7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7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7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7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7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7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7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7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7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7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7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7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7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7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7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7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7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7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7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7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7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7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7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7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7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7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7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7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7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7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7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7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7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7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7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7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7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7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7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7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7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7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7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7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7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7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7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7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7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7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7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7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7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7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7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7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7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7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7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7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7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7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7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7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7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7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7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7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7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7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7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7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7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7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7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7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7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7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7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7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7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7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7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7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7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7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7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7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7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7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7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7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7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7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7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7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7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7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7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7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7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7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7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7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7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7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7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7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7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7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7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7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7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7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7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7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7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7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7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7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7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7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7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7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7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7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7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7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7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7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7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7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7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7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7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7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7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7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7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7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7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7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7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7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7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7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7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7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7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7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7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7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7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7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7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7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7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7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7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7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7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7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7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7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7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7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7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7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7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7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7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7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7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7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7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7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7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7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7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7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7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7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7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7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7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7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7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7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7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7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7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7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7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7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7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7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7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7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7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7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7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7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7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7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7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7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7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7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7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7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7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7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7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7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7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7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7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7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7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7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7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7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7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7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7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7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7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7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7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7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7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7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7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7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7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7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7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7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7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7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7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7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7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7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7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7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7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7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7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7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7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7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7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7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7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7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7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7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7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7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7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7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7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7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7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7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7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7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7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7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7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7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7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7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7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7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7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7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7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7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7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7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7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7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7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7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7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7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7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7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7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7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7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7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7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7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7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7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7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7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7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7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7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7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7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7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7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7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7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7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7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7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7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7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7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7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7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7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7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7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7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7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7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7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7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7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7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7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7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7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7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7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7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7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7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7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7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7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7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7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7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7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7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7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7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7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7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7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7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7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7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7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7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7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7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7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7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7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7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7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7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7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7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7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7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7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7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7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7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7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7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7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7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7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7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7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7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7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7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7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7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7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7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7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7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7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7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7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7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7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7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7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7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7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7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7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7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7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7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7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7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7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7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7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7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7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7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7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7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7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7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7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7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7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7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7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7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7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7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7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7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7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7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7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7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7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7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7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7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7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7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7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7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7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7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7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7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7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7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7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7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7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7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7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7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7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7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7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7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7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7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7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7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7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7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7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7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7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7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7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7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7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7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7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7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7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7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7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7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7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7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7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7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7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7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7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7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7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7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7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7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7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7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7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7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7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7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7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7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7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7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7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7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7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7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7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7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7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7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7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7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7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7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7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7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7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7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7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7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7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7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7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7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7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7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7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7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7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7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7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7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7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7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7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7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7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7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7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7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7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7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7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7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7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7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7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7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7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7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7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7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7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7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7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7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7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7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7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7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7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7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7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7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7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7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7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7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7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7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7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7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7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7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7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7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7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7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7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7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7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7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7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7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7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7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7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7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7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7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7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7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7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7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7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7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7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7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7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7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7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7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7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7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7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7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7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7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7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7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7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7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7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7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7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7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7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7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7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7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7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7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7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7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7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7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7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7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7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7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7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7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7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7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7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7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7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7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7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7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7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7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7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7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7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7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7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7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7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7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7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7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7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7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7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7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7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7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7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7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7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7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7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7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7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7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7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7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7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7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7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7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7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7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7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7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7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7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7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7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7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7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7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7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7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7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7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7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7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7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7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7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7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7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7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7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7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7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7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7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7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7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7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7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7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7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7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7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7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7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7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7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7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7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7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7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7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7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7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7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7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7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7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7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7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7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7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7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7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7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7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7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7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7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7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7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7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7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7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7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7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7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7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7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7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7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7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7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7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7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7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7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7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7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7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7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7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7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7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7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7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7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7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7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7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7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7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7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7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7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7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7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7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7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7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7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7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7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7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7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7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7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7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7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7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7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7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7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7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7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7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7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7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7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7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7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7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7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7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7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7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7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7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7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7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7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7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7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7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7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7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7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7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7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7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7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7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7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7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7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7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7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7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7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7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7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7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7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7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7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7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7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7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7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7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7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7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7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7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7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7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7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7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7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7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7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7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7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7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7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7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7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7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7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7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7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7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7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7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7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7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7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7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7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7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7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7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7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7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7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7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7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7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7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7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7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7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7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7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7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7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7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7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7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7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7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7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7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7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7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7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7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7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7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7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7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7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7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7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7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7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7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7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7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7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7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7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7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7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7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7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7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7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7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7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7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7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7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7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7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7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7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7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7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7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7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7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7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7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7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7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7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7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7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7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7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7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7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7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7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7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7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7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7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7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7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7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7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7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7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7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7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7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7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7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7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7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7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7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7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7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7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7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7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7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7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7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7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7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7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7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7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7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7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7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7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7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7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7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7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7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7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7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7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7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7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7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7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7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7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7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7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7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7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7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7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7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7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7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7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7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7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7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7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7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7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7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7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7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7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7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7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7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7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7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7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7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7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7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7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7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7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7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7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7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7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7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7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7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7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7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7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7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7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7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7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7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7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7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7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7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7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7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7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7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7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7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7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7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7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7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7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7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7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7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7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7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7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7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7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7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7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7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7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7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7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7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7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7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7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7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7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7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7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7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7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7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7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7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7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7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7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7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7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7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7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7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7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7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7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7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7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7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7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7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7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7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7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7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7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7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7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7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7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7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7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7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7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7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7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7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7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7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7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7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7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7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7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7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7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7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7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7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7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7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7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7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7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7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7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7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7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7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7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7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7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7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7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7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7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7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7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7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7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7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7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7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7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7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7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7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7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7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7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7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7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7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7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7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7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7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7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7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7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7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7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7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7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7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7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7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7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7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7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7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7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7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7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7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7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7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7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7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7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7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7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7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7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7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7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7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7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7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7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7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7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7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7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7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7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7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7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7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7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7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7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7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7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7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7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7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7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7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7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7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7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7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7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7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7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7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7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7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7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7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7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7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7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7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7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7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7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7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7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7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7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7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7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7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7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7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7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7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7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7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7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7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7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7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7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7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7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7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7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7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7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7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7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7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7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7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7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7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7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7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7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7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7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7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7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7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7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7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7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7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7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7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7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7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7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7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7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7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7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7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7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7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7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7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7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7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7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7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7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7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7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7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7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7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7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7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7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7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7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7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7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7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7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7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7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7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7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7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7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7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7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7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7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7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7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7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7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7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7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7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7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7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7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7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7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7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7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7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7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7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7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7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7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7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7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7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7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7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7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7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7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7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7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7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7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7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7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7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7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7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7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7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7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7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7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7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7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7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7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7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7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7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7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7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7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7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7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7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7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7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7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7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7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7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7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7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7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7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7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7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7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7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7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7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7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7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7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7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7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7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7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7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7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7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7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7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7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7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7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7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7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7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7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7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7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7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7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7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7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7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7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7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7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7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7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7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7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7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7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7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7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7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7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7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7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7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7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7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7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7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7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7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7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7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7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7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7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7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7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7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7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7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7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7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7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7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7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7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7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7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7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7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7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7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7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7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7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7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7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7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7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7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7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7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7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7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7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7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7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7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7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7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7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7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7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7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7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7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7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7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7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7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7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7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7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7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7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7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7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7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7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7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7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7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7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7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7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7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7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7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7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7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7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7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7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7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7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7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7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7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7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7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7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7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7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7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7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7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7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7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7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7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7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7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7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7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7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7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7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7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7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7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7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7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7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7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7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7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7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7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7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7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7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7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7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7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7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7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7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7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7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7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7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7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7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7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7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7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7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7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7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7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7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7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7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7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7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7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7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7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7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7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7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7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7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7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7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7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7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7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7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7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7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7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7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7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7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7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7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7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7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7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7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7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7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7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7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7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7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7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7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7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7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7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7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7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7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7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7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7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7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7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7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7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7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7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7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7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7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7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7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7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7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7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7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7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7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7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7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7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7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7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7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7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7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7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7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7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7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7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7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7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7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7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7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7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7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7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7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7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7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7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7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7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7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7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7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7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7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7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7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7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7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7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7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7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7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7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7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7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7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7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7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7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7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7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7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7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7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7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7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7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7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7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7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7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7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7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7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7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7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7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7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7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7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7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7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7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7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7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7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7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7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7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7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7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7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7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7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7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7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7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7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7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7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7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7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7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7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7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7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7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7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7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7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7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7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7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7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7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7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7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7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7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7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7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7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7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7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7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7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7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7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7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7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7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7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7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7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7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7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7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7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7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7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7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7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7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7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7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7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7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7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7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7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7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7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7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7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7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7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7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7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7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7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7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7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7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7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7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7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7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7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7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7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7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7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7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7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7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7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7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7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7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7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7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7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7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7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7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7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7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7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7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7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7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7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7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7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7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7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7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7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7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7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7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7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7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7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7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7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7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7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7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7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7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7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7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7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7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7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7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7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7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7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7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7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7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7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7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7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7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7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7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7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7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7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7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7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7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7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7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7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7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7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7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7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7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7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7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7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7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7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7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7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7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7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7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7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7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7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7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7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7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7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7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7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7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7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7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7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7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7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7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7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7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7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7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7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7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7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7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7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7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7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7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7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7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7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7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7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7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7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7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7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7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7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7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7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7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7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7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7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7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7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7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7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7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7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7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7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7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7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7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7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7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7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7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7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7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7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7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7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7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7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7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7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7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7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7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7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7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7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7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7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7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7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7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7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7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7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7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7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7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7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7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7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7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7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7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7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7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7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7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7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7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7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7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7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7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7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7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7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7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7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7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7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7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7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7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7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7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7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7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7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7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7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7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7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7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7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7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7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7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7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7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7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7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7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7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7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7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7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7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7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7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7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7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7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7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7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7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7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7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7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7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7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7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7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7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7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7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7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7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7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7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7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7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7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7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7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7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7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7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7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7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7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7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7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7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7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7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7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7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7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7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7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7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7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7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7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7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7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7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7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7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7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7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7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7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7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7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7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7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7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7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7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7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7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7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7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7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7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7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7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7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7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7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7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7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7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7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7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7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7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7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7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7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7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7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7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7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7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7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7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7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7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7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7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7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7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7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7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7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7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7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7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7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7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7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7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7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7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7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7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7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7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7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7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7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7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7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7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7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7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7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7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7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7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7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7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7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7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7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7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7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7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7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7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7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7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7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7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7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7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7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7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7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7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7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7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7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7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7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7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7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7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7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7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7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7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7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7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7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7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7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7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7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7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7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7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7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7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7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7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7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7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7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7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7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7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7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7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7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7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7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7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7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7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7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7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7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7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7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7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7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7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7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7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7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7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7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7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7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7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7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7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7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7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7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7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7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7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7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7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7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7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7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7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7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7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7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7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7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7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7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7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7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7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7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7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7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7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7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7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7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7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7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7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7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7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7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7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7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7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7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7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7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7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7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7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7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7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7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7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7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7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7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7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7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7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7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7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7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7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7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7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7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7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7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7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7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7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7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7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7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7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7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7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7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7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7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7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7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7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7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7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7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7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7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7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7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7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7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7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7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7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7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7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7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7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7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7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7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7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7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7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7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7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7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7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7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7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7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7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7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7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7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7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7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7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7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7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7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7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7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7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7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7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7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7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7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7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7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7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7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7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7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7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7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7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7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7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7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7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7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7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7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7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7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7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7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7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7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7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7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7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7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7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7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7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7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7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7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7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7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7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7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7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7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7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7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7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7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7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7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7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7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7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7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7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7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7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7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7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7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7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7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7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7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7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7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7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7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7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7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7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7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7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7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7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7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7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7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7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7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7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7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7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7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7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7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7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7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7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7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7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7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7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7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7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7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7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7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7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7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7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7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7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7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7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7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7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7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7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7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7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7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7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7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7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7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7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7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7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7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7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7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7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7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7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7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7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7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7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7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7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7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7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7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7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7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7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7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7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7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7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7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7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7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7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7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7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7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7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7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7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7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7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7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7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7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7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7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7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7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7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7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7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7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7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7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7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7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7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7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7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7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7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7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7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7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7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7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7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7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7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7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7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7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7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7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7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7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7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7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7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7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7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7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7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7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7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7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7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7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7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7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7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7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7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7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7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7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7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7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7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7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7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7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7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7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7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7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7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7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7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7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7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7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7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7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7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7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1859</v>
      </c>
    </row>
    <row r="2" spans="1:35" x14ac:dyDescent="0.7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1877</v>
      </c>
    </row>
    <row r="18" spans="1:1" x14ac:dyDescent="0.75">
      <c r="A18" t="s">
        <v>1878</v>
      </c>
    </row>
    <row r="19" spans="1:1" x14ac:dyDescent="0.75">
      <c r="A19" t="s">
        <v>1879</v>
      </c>
    </row>
    <row r="20" spans="1:1" x14ac:dyDescent="0.75">
      <c r="A20" t="s">
        <v>1880</v>
      </c>
    </row>
    <row r="21" spans="1:1" x14ac:dyDescent="0.7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MT</v>
      </c>
      <c r="C1" s="115">
        <f>SUM(C4:C87)</f>
        <v>30.680952125784696</v>
      </c>
      <c r="D1" s="115">
        <f t="shared" ref="D1:AG1" si="0">SUM(D4:D87)</f>
        <v>31.776864383823302</v>
      </c>
      <c r="E1" s="115">
        <f t="shared" si="0"/>
        <v>32.754844364120999</v>
      </c>
      <c r="F1" s="115">
        <f t="shared" si="0"/>
        <v>30.255457277878708</v>
      </c>
      <c r="G1" s="115">
        <f t="shared" si="0"/>
        <v>33.653179004029404</v>
      </c>
      <c r="H1" s="115">
        <f t="shared" si="0"/>
        <v>33.330691159914892</v>
      </c>
      <c r="I1" s="115">
        <f t="shared" si="0"/>
        <v>30.393193362772895</v>
      </c>
      <c r="J1" s="115">
        <f t="shared" si="0"/>
        <v>32.276114776755698</v>
      </c>
      <c r="K1" s="115">
        <f t="shared" si="0"/>
        <v>34.725695484660584</v>
      </c>
      <c r="L1" s="115">
        <f t="shared" si="0"/>
        <v>35.448731346683402</v>
      </c>
      <c r="M1" s="115">
        <f t="shared" si="0"/>
        <v>34.773191682924612</v>
      </c>
      <c r="N1" s="115">
        <f t="shared" si="0"/>
        <v>33.488331408053483</v>
      </c>
      <c r="O1" s="115">
        <f t="shared" si="0"/>
        <v>33.010952322333196</v>
      </c>
      <c r="P1" s="115">
        <f t="shared" si="0"/>
        <v>35.558510581504294</v>
      </c>
      <c r="Q1" s="115">
        <f t="shared" si="0"/>
        <v>36.941389170943715</v>
      </c>
      <c r="R1" s="115">
        <f t="shared" si="0"/>
        <v>37.845629542721191</v>
      </c>
      <c r="S1" s="115">
        <f t="shared" si="0"/>
        <v>38.324257973727022</v>
      </c>
      <c r="T1" s="115">
        <f t="shared" si="0"/>
        <v>40.002619001922298</v>
      </c>
      <c r="U1" s="115">
        <f t="shared" si="0"/>
        <v>38.990340364727601</v>
      </c>
      <c r="V1" s="115">
        <f t="shared" si="0"/>
        <v>34.771366712895095</v>
      </c>
      <c r="W1" s="115">
        <f t="shared" si="0"/>
        <v>36.337594892288003</v>
      </c>
      <c r="X1" s="115">
        <f t="shared" si="0"/>
        <v>33.352609131754996</v>
      </c>
      <c r="Y1" s="115">
        <f t="shared" si="0"/>
        <v>32.485285172699506</v>
      </c>
      <c r="Z1" s="115">
        <f t="shared" si="0"/>
        <v>33.735865852011095</v>
      </c>
      <c r="AA1" s="115">
        <f t="shared" si="0"/>
        <v>34.485991600335502</v>
      </c>
      <c r="AB1" s="115">
        <f t="shared" si="0"/>
        <v>34.507905971925702</v>
      </c>
      <c r="AC1" s="115">
        <f t="shared" si="0"/>
        <v>32.328744986030195</v>
      </c>
      <c r="AD1" s="115">
        <f t="shared" si="0"/>
        <v>32.240834023133495</v>
      </c>
      <c r="AE1" s="115">
        <f t="shared" si="0"/>
        <v>32.524480302917105</v>
      </c>
      <c r="AF1" s="115">
        <f t="shared" si="0"/>
        <v>33.752935426524601</v>
      </c>
      <c r="AG1" s="115">
        <f t="shared" si="0"/>
        <v>27.189116629752196</v>
      </c>
      <c r="AH1" s="115">
        <f>SUM(AH4:AH87)</f>
        <v>29.822543787603298</v>
      </c>
    </row>
    <row r="2" spans="1:34" x14ac:dyDescent="0.75">
      <c r="B2" s="116"/>
    </row>
    <row r="3" spans="1:34" s="117" customFormat="1" x14ac:dyDescent="0.7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75">
      <c r="A4" s="119" t="s">
        <v>479</v>
      </c>
      <c r="B4" s="120" t="s">
        <v>1956</v>
      </c>
      <c r="C4">
        <f>SUMIFS('EPA Export Aggregation'!F:F,'EPA Export Aggregation'!$A:$A,$B4,'EPA Export Aggregation'!$D:$D,$A$1)*IF($A4="CH4",About!$D$58,IF($A4="N2O",About!$D$59,1))</f>
        <v>15.6271850899881</v>
      </c>
      <c r="D4">
        <f>SUMIFS('EPA Export Aggregation'!G:G,'EPA Export Aggregation'!$A:$A,$B4,'EPA Export Aggregation'!$D:$D,$A$1)*IF($A4="CH4",About!$D$58,IF($A4="N2O",About!$D$59,1))</f>
        <v>17.0044724850246</v>
      </c>
      <c r="E4">
        <f>SUMIFS('EPA Export Aggregation'!H:H,'EPA Export Aggregation'!$A:$A,$B4,'EPA Export Aggregation'!$D:$D,$A$1)*IF($A4="CH4",About!$D$58,IF($A4="N2O",About!$D$59,1))</f>
        <v>18.035063925028499</v>
      </c>
      <c r="F4">
        <f>SUMIFS('EPA Export Aggregation'!I:I,'EPA Export Aggregation'!$A:$A,$B4,'EPA Export Aggregation'!$D:$D,$A$1)*IF($A4="CH4",About!$D$58,IF($A4="N2O",About!$D$59,1))</f>
        <v>14.7344968733182</v>
      </c>
      <c r="G4">
        <f>SUMIFS('EPA Export Aggregation'!J:J,'EPA Export Aggregation'!$A:$A,$B4,'EPA Export Aggregation'!$D:$D,$A$1)*IF($A4="CH4",About!$D$58,IF($A4="N2O",About!$D$59,1))</f>
        <v>17.433030237561201</v>
      </c>
      <c r="H4">
        <f>SUMIFS('EPA Export Aggregation'!K:K,'EPA Export Aggregation'!$A:$A,$B4,'EPA Export Aggregation'!$D:$D,$A$1)*IF($A4="CH4",About!$D$58,IF($A4="N2O",About!$D$59,1))</f>
        <v>16.3688214262937</v>
      </c>
      <c r="I4">
        <f>SUMIFS('EPA Export Aggregation'!L:L,'EPA Export Aggregation'!$A:$A,$B4,'EPA Export Aggregation'!$D:$D,$A$1)*IF($A4="CH4",About!$D$58,IF($A4="N2O",About!$D$59,1))</f>
        <v>13.6998583700703</v>
      </c>
      <c r="J4">
        <f>SUMIFS('EPA Export Aggregation'!M:M,'EPA Export Aggregation'!$A:$A,$B4,'EPA Export Aggregation'!$D:$D,$A$1)*IF($A4="CH4",About!$D$58,IF($A4="N2O",About!$D$59,1))</f>
        <v>15.877769564581101</v>
      </c>
      <c r="K4">
        <f>SUMIFS('EPA Export Aggregation'!N:N,'EPA Export Aggregation'!$A:$A,$B4,'EPA Export Aggregation'!$D:$D,$A$1)*IF($A4="CH4",About!$D$58,IF($A4="N2O",About!$D$59,1))</f>
        <v>18.2078764464455</v>
      </c>
      <c r="L4">
        <f>SUMIFS('EPA Export Aggregation'!O:O,'EPA Export Aggregation'!$A:$A,$B4,'EPA Export Aggregation'!$D:$D,$A$1)*IF($A4="CH4",About!$D$58,IF($A4="N2O",About!$D$59,1))</f>
        <v>18.3364479439722</v>
      </c>
      <c r="M4">
        <f>SUMIFS('EPA Export Aggregation'!P:P,'EPA Export Aggregation'!$A:$A,$B4,'EPA Export Aggregation'!$D:$D,$A$1)*IF($A4="CH4",About!$D$58,IF($A4="N2O",About!$D$59,1))</f>
        <v>17.447453717657002</v>
      </c>
      <c r="N4">
        <f>SUMIFS('EPA Export Aggregation'!Q:Q,'EPA Export Aggregation'!$A:$A,$B4,'EPA Export Aggregation'!$D:$D,$A$1)*IF($A4="CH4",About!$D$58,IF($A4="N2O",About!$D$59,1))</f>
        <v>18.2051523867847</v>
      </c>
      <c r="O4">
        <f>SUMIFS('EPA Export Aggregation'!R:R,'EPA Export Aggregation'!$A:$A,$B4,'EPA Export Aggregation'!$D:$D,$A$1)*IF($A4="CH4",About!$D$58,IF($A4="N2O",About!$D$59,1))</f>
        <v>16.530456964386001</v>
      </c>
      <c r="P4">
        <f>SUMIFS('EPA Export Aggregation'!S:S,'EPA Export Aggregation'!$A:$A,$B4,'EPA Export Aggregation'!$D:$D,$A$1)*IF($A4="CH4",About!$D$58,IF($A4="N2O",About!$D$59,1))</f>
        <v>18.692631109053998</v>
      </c>
      <c r="Q4">
        <f>SUMIFS('EPA Export Aggregation'!T:T,'EPA Export Aggregation'!$A:$A,$B4,'EPA Export Aggregation'!$D:$D,$A$1)*IF($A4="CH4",About!$D$58,IF($A4="N2O",About!$D$59,1))</f>
        <v>19.196770654623698</v>
      </c>
      <c r="R4">
        <f>SUMIFS('EPA Export Aggregation'!U:U,'EPA Export Aggregation'!$A:$A,$B4,'EPA Export Aggregation'!$D:$D,$A$1)*IF($A4="CH4",About!$D$58,IF($A4="N2O",About!$D$59,1))</f>
        <v>19.453578659818501</v>
      </c>
      <c r="S4">
        <f>SUMIFS('EPA Export Aggregation'!V:V,'EPA Export Aggregation'!$A:$A,$B4,'EPA Export Aggregation'!$D:$D,$A$1)*IF($A4="CH4",About!$D$58,IF($A4="N2O",About!$D$59,1))</f>
        <v>18.966971064672101</v>
      </c>
      <c r="T4">
        <f>SUMIFS('EPA Export Aggregation'!W:W,'EPA Export Aggregation'!$A:$A,$B4,'EPA Export Aggregation'!$D:$D,$A$1)*IF($A4="CH4",About!$D$58,IF($A4="N2O",About!$D$59,1))</f>
        <v>19.962706573911898</v>
      </c>
      <c r="U4">
        <f>SUMIFS('EPA Export Aggregation'!X:X,'EPA Export Aggregation'!$A:$A,$B4,'EPA Export Aggregation'!$D:$D,$A$1)*IF($A4="CH4",About!$D$58,IF($A4="N2O",About!$D$59,1))</f>
        <v>19.962337244801901</v>
      </c>
      <c r="V4">
        <f>SUMIFS('EPA Export Aggregation'!Y:Y,'EPA Export Aggregation'!$A:$A,$B4,'EPA Export Aggregation'!$D:$D,$A$1)*IF($A4="CH4",About!$D$58,IF($A4="N2O",About!$D$59,1))</f>
        <v>17.224477541843498</v>
      </c>
      <c r="W4">
        <f>SUMIFS('EPA Export Aggregation'!Z:Z,'EPA Export Aggregation'!$A:$A,$B4,'EPA Export Aggregation'!$D:$D,$A$1)*IF($A4="CH4",About!$D$58,IF($A4="N2O",About!$D$59,1))</f>
        <v>20.005326282606799</v>
      </c>
      <c r="X4">
        <f>SUMIFS('EPA Export Aggregation'!AA:AA,'EPA Export Aggregation'!$A:$A,$B4,'EPA Export Aggregation'!$D:$D,$A$1)*IF($A4="CH4",About!$D$58,IF($A4="N2O",About!$D$59,1))</f>
        <v>16.7200900553221</v>
      </c>
      <c r="Y4">
        <f>SUMIFS('EPA Export Aggregation'!AB:AB,'EPA Export Aggregation'!$A:$A,$B4,'EPA Export Aggregation'!$D:$D,$A$1)*IF($A4="CH4",About!$D$58,IF($A4="N2O",About!$D$59,1))</f>
        <v>15.702243966799299</v>
      </c>
      <c r="Z4">
        <f>SUMIFS('EPA Export Aggregation'!AC:AC,'EPA Export Aggregation'!$A:$A,$B4,'EPA Export Aggregation'!$D:$D,$A$1)*IF($A4="CH4",About!$D$58,IF($A4="N2O",About!$D$59,1))</f>
        <v>16.6090689111644</v>
      </c>
      <c r="AA4">
        <f>SUMIFS('EPA Export Aggregation'!AD:AD,'EPA Export Aggregation'!$A:$A,$B4,'EPA Export Aggregation'!$D:$D,$A$1)*IF($A4="CH4",About!$D$58,IF($A4="N2O",About!$D$59,1))</f>
        <v>17.308698259210001</v>
      </c>
      <c r="AB4">
        <f>SUMIFS('EPA Export Aggregation'!AE:AE,'EPA Export Aggregation'!$A:$A,$B4,'EPA Export Aggregation'!$D:$D,$A$1)*IF($A4="CH4",About!$D$58,IF($A4="N2O",About!$D$59,1))</f>
        <v>17.785447438885001</v>
      </c>
      <c r="AC4">
        <f>SUMIFS('EPA Export Aggregation'!AF:AF,'EPA Export Aggregation'!$A:$A,$B4,'EPA Export Aggregation'!$D:$D,$A$1)*IF($A4="CH4",About!$D$58,IF($A4="N2O",About!$D$59,1))</f>
        <v>16.1256483213926</v>
      </c>
      <c r="AD4">
        <f>SUMIFS('EPA Export Aggregation'!AG:AG,'EPA Export Aggregation'!$A:$A,$B4,'EPA Export Aggregation'!$D:$D,$A$1)*IF($A4="CH4",About!$D$58,IF($A4="N2O",About!$D$59,1))</f>
        <v>15.5593419630528</v>
      </c>
      <c r="AE4">
        <f>SUMIFS('EPA Export Aggregation'!AH:AH,'EPA Export Aggregation'!$A:$A,$B4,'EPA Export Aggregation'!$D:$D,$A$1)*IF($A4="CH4",About!$D$58,IF($A4="N2O",About!$D$59,1))</f>
        <v>15.165229921468301</v>
      </c>
      <c r="AF4">
        <f>SUMIFS('EPA Export Aggregation'!AI:AI,'EPA Export Aggregation'!$A:$A,$B4,'EPA Export Aggregation'!$D:$D,$A$1)*IF($A4="CH4",About!$D$58,IF($A4="N2O",About!$D$59,1))</f>
        <v>15.9354528109507</v>
      </c>
      <c r="AG4">
        <f>SUMIFS('EPA Export Aggregation'!AJ:AJ,'EPA Export Aggregation'!$A:$A,$B4,'EPA Export Aggregation'!$D:$D,$A$1)*IF($A4="CH4",About!$D$58,IF($A4="N2O",About!$D$59,1))</f>
        <v>10.0982537514948</v>
      </c>
      <c r="AH4">
        <f>SUMIFS('EPA Export Aggregation'!AK:AK,'EPA Export Aggregation'!$A:$A,$B4,'EPA Export Aggregation'!$D:$D,$A$1)*IF($A4="CH4",About!$D$58,IF($A4="N2O",About!$D$59,1))</f>
        <v>12.463082363290599</v>
      </c>
    </row>
    <row r="5" spans="1:34" x14ac:dyDescent="0.75">
      <c r="A5" s="119" t="s">
        <v>479</v>
      </c>
      <c r="B5" s="120" t="s">
        <v>1957</v>
      </c>
      <c r="C5">
        <f>SUMIFS('EPA Export Aggregation'!F:F,'EPA Export Aggregation'!$A:$A,$B5,'EPA Export Aggregation'!$D:$D,$A$1)*IF($A5="CH4",About!$D$58,IF($A5="N2O",About!$D$59,1))</f>
        <v>5.6164014502746999</v>
      </c>
      <c r="D5">
        <f>SUMIFS('EPA Export Aggregation'!G:G,'EPA Export Aggregation'!$A:$A,$B5,'EPA Export Aggregation'!$D:$D,$A$1)*IF($A5="CH4",About!$D$58,IF($A5="N2O",About!$D$59,1))</f>
        <v>5.4548060719112996</v>
      </c>
      <c r="E5">
        <f>SUMIFS('EPA Export Aggregation'!H:H,'EPA Export Aggregation'!$A:$A,$B5,'EPA Export Aggregation'!$D:$D,$A$1)*IF($A5="CH4",About!$D$58,IF($A5="N2O",About!$D$59,1))</f>
        <v>5.8840681770238996</v>
      </c>
      <c r="F5">
        <f>SUMIFS('EPA Export Aggregation'!I:I,'EPA Export Aggregation'!$A:$A,$B5,'EPA Export Aggregation'!$D:$D,$A$1)*IF($A5="CH4",About!$D$58,IF($A5="N2O",About!$D$59,1))</f>
        <v>6.1113056594337998</v>
      </c>
      <c r="G5">
        <f>SUMIFS('EPA Export Aggregation'!J:J,'EPA Export Aggregation'!$A:$A,$B5,'EPA Export Aggregation'!$D:$D,$A$1)*IF($A5="CH4",About!$D$58,IF($A5="N2O",About!$D$59,1))</f>
        <v>6.3249789189427998</v>
      </c>
      <c r="H5">
        <f>SUMIFS('EPA Export Aggregation'!K:K,'EPA Export Aggregation'!$A:$A,$B5,'EPA Export Aggregation'!$D:$D,$A$1)*IF($A5="CH4",About!$D$58,IF($A5="N2O",About!$D$59,1))</f>
        <v>6.4722952247064001</v>
      </c>
      <c r="I5">
        <f>SUMIFS('EPA Export Aggregation'!L:L,'EPA Export Aggregation'!$A:$A,$B5,'EPA Export Aggregation'!$D:$D,$A$1)*IF($A5="CH4",About!$D$58,IF($A5="N2O",About!$D$59,1))</f>
        <v>6.4636134183268004</v>
      </c>
      <c r="J5">
        <f>SUMIFS('EPA Export Aggregation'!M:M,'EPA Export Aggregation'!$A:$A,$B5,'EPA Export Aggregation'!$D:$D,$A$1)*IF($A5="CH4",About!$D$58,IF($A5="N2O",About!$D$59,1))</f>
        <v>6.5822649087998997</v>
      </c>
      <c r="K5">
        <f>SUMIFS('EPA Export Aggregation'!N:N,'EPA Export Aggregation'!$A:$A,$B5,'EPA Export Aggregation'!$D:$D,$A$1)*IF($A5="CH4",About!$D$58,IF($A5="N2O",About!$D$59,1))</f>
        <v>6.7366199493775998</v>
      </c>
      <c r="L5">
        <f>SUMIFS('EPA Export Aggregation'!O:O,'EPA Export Aggregation'!$A:$A,$B5,'EPA Export Aggregation'!$D:$D,$A$1)*IF($A5="CH4",About!$D$58,IF($A5="N2O",About!$D$59,1))</f>
        <v>7.0942990341226002</v>
      </c>
      <c r="M5">
        <f>SUMIFS('EPA Export Aggregation'!P:P,'EPA Export Aggregation'!$A:$A,$B5,'EPA Export Aggregation'!$D:$D,$A$1)*IF($A5="CH4",About!$D$58,IF($A5="N2O",About!$D$59,1))</f>
        <v>7.1303883753872004</v>
      </c>
      <c r="N5">
        <f>SUMIFS('EPA Export Aggregation'!Q:Q,'EPA Export Aggregation'!$A:$A,$B5,'EPA Export Aggregation'!$D:$D,$A$1)*IF($A5="CH4",About!$D$58,IF($A5="N2O",About!$D$59,1))</f>
        <v>7.1569402842952003</v>
      </c>
      <c r="O5">
        <f>SUMIFS('EPA Export Aggregation'!R:R,'EPA Export Aggregation'!$A:$A,$B5,'EPA Export Aggregation'!$D:$D,$A$1)*IF($A5="CH4",About!$D$58,IF($A5="N2O",About!$D$59,1))</f>
        <v>7.2648822997145999</v>
      </c>
      <c r="P5">
        <f>SUMIFS('EPA Export Aggregation'!S:S,'EPA Export Aggregation'!$A:$A,$B5,'EPA Export Aggregation'!$D:$D,$A$1)*IF($A5="CH4",About!$D$58,IF($A5="N2O",About!$D$59,1))</f>
        <v>7.4638084842061003</v>
      </c>
      <c r="Q5">
        <f>SUMIFS('EPA Export Aggregation'!T:T,'EPA Export Aggregation'!$A:$A,$B5,'EPA Export Aggregation'!$D:$D,$A$1)*IF($A5="CH4",About!$D$58,IF($A5="N2O",About!$D$59,1))</f>
        <v>7.5588861901718998</v>
      </c>
      <c r="R5">
        <f>SUMIFS('EPA Export Aggregation'!U:U,'EPA Export Aggregation'!$A:$A,$B5,'EPA Export Aggregation'!$D:$D,$A$1)*IF($A5="CH4",About!$D$58,IF($A5="N2O",About!$D$59,1))</f>
        <v>7.7001192542502004</v>
      </c>
      <c r="S5">
        <f>SUMIFS('EPA Export Aggregation'!V:V,'EPA Export Aggregation'!$A:$A,$B5,'EPA Export Aggregation'!$D:$D,$A$1)*IF($A5="CH4",About!$D$58,IF($A5="N2O",About!$D$59,1))</f>
        <v>7.8074055553676001</v>
      </c>
      <c r="T5">
        <f>SUMIFS('EPA Export Aggregation'!W:W,'EPA Export Aggregation'!$A:$A,$B5,'EPA Export Aggregation'!$D:$D,$A$1)*IF($A5="CH4",About!$D$58,IF($A5="N2O",About!$D$59,1))</f>
        <v>7.8752868360306003</v>
      </c>
      <c r="U5">
        <f>SUMIFS('EPA Export Aggregation'!X:X,'EPA Export Aggregation'!$A:$A,$B5,'EPA Export Aggregation'!$D:$D,$A$1)*IF($A5="CH4",About!$D$58,IF($A5="N2O",About!$D$59,1))</f>
        <v>7.4330513233042996</v>
      </c>
      <c r="V5">
        <f>SUMIFS('EPA Export Aggregation'!Y:Y,'EPA Export Aggregation'!$A:$A,$B5,'EPA Export Aggregation'!$D:$D,$A$1)*IF($A5="CH4",About!$D$58,IF($A5="N2O",About!$D$59,1))</f>
        <v>7.1357312098417003</v>
      </c>
      <c r="W5">
        <f>SUMIFS('EPA Export Aggregation'!Z:Z,'EPA Export Aggregation'!$A:$A,$B5,'EPA Export Aggregation'!$D:$D,$A$1)*IF($A5="CH4",About!$D$58,IF($A5="N2O",About!$D$59,1))</f>
        <v>7.4629935959128</v>
      </c>
      <c r="X5">
        <f>SUMIFS('EPA Export Aggregation'!AA:AA,'EPA Export Aggregation'!$A:$A,$B5,'EPA Export Aggregation'!$D:$D,$A$1)*IF($A5="CH4",About!$D$58,IF($A5="N2O",About!$D$59,1))</f>
        <v>7.444580693811</v>
      </c>
      <c r="Y5">
        <f>SUMIFS('EPA Export Aggregation'!AB:AB,'EPA Export Aggregation'!$A:$A,$B5,'EPA Export Aggregation'!$D:$D,$A$1)*IF($A5="CH4",About!$D$58,IF($A5="N2O",About!$D$59,1))</f>
        <v>7.5847355736396</v>
      </c>
      <c r="Z5">
        <f>SUMIFS('EPA Export Aggregation'!AC:AC,'EPA Export Aggregation'!$A:$A,$B5,'EPA Export Aggregation'!$D:$D,$A$1)*IF($A5="CH4",About!$D$58,IF($A5="N2O",About!$D$59,1))</f>
        <v>7.4830874777854</v>
      </c>
      <c r="AA5">
        <f>SUMIFS('EPA Export Aggregation'!AD:AD,'EPA Export Aggregation'!$A:$A,$B5,'EPA Export Aggregation'!$D:$D,$A$1)*IF($A5="CH4",About!$D$58,IF($A5="N2O",About!$D$59,1))</f>
        <v>7.5772141275719003</v>
      </c>
      <c r="AB5">
        <f>SUMIFS('EPA Export Aggregation'!AE:AE,'EPA Export Aggregation'!$A:$A,$B5,'EPA Export Aggregation'!$D:$D,$A$1)*IF($A5="CH4",About!$D$58,IF($A5="N2O",About!$D$59,1))</f>
        <v>7.4444567019149996</v>
      </c>
      <c r="AC5">
        <f>SUMIFS('EPA Export Aggregation'!AF:AF,'EPA Export Aggregation'!$A:$A,$B5,'EPA Export Aggregation'!$D:$D,$A$1)*IF($A5="CH4",About!$D$58,IF($A5="N2O",About!$D$59,1))</f>
        <v>7.4650183501983003</v>
      </c>
      <c r="AD5">
        <f>SUMIFS('EPA Export Aggregation'!AG:AG,'EPA Export Aggregation'!$A:$A,$B5,'EPA Export Aggregation'!$D:$D,$A$1)*IF($A5="CH4",About!$D$58,IF($A5="N2O",About!$D$59,1))</f>
        <v>7.5188075779636998</v>
      </c>
      <c r="AE5">
        <f>SUMIFS('EPA Export Aggregation'!AH:AH,'EPA Export Aggregation'!$A:$A,$B5,'EPA Export Aggregation'!$D:$D,$A$1)*IF($A5="CH4",About!$D$58,IF($A5="N2O",About!$D$59,1))</f>
        <v>7.6134907160371004</v>
      </c>
      <c r="AF5">
        <f>SUMIFS('EPA Export Aggregation'!AI:AI,'EPA Export Aggregation'!$A:$A,$B5,'EPA Export Aggregation'!$D:$D,$A$1)*IF($A5="CH4",About!$D$58,IF($A5="N2O",About!$D$59,1))</f>
        <v>7.4873244625051996</v>
      </c>
      <c r="AG5">
        <f>SUMIFS('EPA Export Aggregation'!AJ:AJ,'EPA Export Aggregation'!$A:$A,$B5,'EPA Export Aggregation'!$D:$D,$A$1)*IF($A5="CH4",About!$D$58,IF($A5="N2O",About!$D$59,1))</f>
        <v>7.3435061000725996</v>
      </c>
      <c r="AH5">
        <f>SUMIFS('EPA Export Aggregation'!AK:AK,'EPA Export Aggregation'!$A:$A,$B5,'EPA Export Aggregation'!$D:$D,$A$1)*IF($A5="CH4",About!$D$58,IF($A5="N2O",About!$D$59,1))</f>
        <v>7.9473810392155002</v>
      </c>
    </row>
    <row r="6" spans="1:34" x14ac:dyDescent="0.75">
      <c r="A6" s="119" t="s">
        <v>479</v>
      </c>
      <c r="B6" s="120" t="s">
        <v>1958</v>
      </c>
      <c r="C6">
        <f>SUMIFS('EPA Export Aggregation'!F:F,'EPA Export Aggregation'!$A:$A,$B6,'EPA Export Aggregation'!$D:$D,$A$1)*IF($A6="CH4",About!$D$58,IF($A6="N2O",About!$D$59,1))</f>
        <v>4.2409631803341004</v>
      </c>
      <c r="D6">
        <f>SUMIFS('EPA Export Aggregation'!G:G,'EPA Export Aggregation'!$A:$A,$B6,'EPA Export Aggregation'!$D:$D,$A$1)*IF($A6="CH4",About!$D$58,IF($A6="N2O",About!$D$59,1))</f>
        <v>4.2966687709071998</v>
      </c>
      <c r="E6">
        <f>SUMIFS('EPA Export Aggregation'!H:H,'EPA Export Aggregation'!$A:$A,$B6,'EPA Export Aggregation'!$D:$D,$A$1)*IF($A6="CH4",About!$D$58,IF($A6="N2O",About!$D$59,1))</f>
        <v>4.1410677481844997</v>
      </c>
      <c r="F6">
        <f>SUMIFS('EPA Export Aggregation'!I:I,'EPA Export Aggregation'!$A:$A,$B6,'EPA Export Aggregation'!$D:$D,$A$1)*IF($A6="CH4",About!$D$58,IF($A6="N2O",About!$D$59,1))</f>
        <v>4.4478610567932</v>
      </c>
      <c r="G6">
        <f>SUMIFS('EPA Export Aggregation'!J:J,'EPA Export Aggregation'!$A:$A,$B6,'EPA Export Aggregation'!$D:$D,$A$1)*IF($A6="CH4",About!$D$58,IF($A6="N2O",About!$D$59,1))</f>
        <v>4.6692091807814</v>
      </c>
      <c r="H6">
        <f>SUMIFS('EPA Export Aggregation'!K:K,'EPA Export Aggregation'!$A:$A,$B6,'EPA Export Aggregation'!$D:$D,$A$1)*IF($A6="CH4",About!$D$58,IF($A6="N2O",About!$D$59,1))</f>
        <v>5.1720140196138997</v>
      </c>
      <c r="I6">
        <f>SUMIFS('EPA Export Aggregation'!L:L,'EPA Export Aggregation'!$A:$A,$B6,'EPA Export Aggregation'!$D:$D,$A$1)*IF($A6="CH4",About!$D$58,IF($A6="N2O",About!$D$59,1))</f>
        <v>4.7698968159944997</v>
      </c>
      <c r="J6">
        <f>SUMIFS('EPA Export Aggregation'!M:M,'EPA Export Aggregation'!$A:$A,$B6,'EPA Export Aggregation'!$D:$D,$A$1)*IF($A6="CH4",About!$D$58,IF($A6="N2O",About!$D$59,1))</f>
        <v>4.4296135742688998</v>
      </c>
      <c r="K6">
        <f>SUMIFS('EPA Export Aggregation'!N:N,'EPA Export Aggregation'!$A:$A,$B6,'EPA Export Aggregation'!$D:$D,$A$1)*IF($A6="CH4",About!$D$58,IF($A6="N2O",About!$D$59,1))</f>
        <v>4.6375387466777998</v>
      </c>
      <c r="L6">
        <f>SUMIFS('EPA Export Aggregation'!O:O,'EPA Export Aggregation'!$A:$A,$B6,'EPA Export Aggregation'!$D:$D,$A$1)*IF($A6="CH4",About!$D$58,IF($A6="N2O",About!$D$59,1))</f>
        <v>4.7698668281516996</v>
      </c>
      <c r="M6">
        <f>SUMIFS('EPA Export Aggregation'!P:P,'EPA Export Aggregation'!$A:$A,$B6,'EPA Export Aggregation'!$D:$D,$A$1)*IF($A6="CH4",About!$D$58,IF($A6="N2O",About!$D$59,1))</f>
        <v>4.5502219146591996</v>
      </c>
      <c r="N6">
        <f>SUMIFS('EPA Export Aggregation'!Q:Q,'EPA Export Aggregation'!$A:$A,$B6,'EPA Export Aggregation'!$D:$D,$A$1)*IF($A6="CH4",About!$D$58,IF($A6="N2O",About!$D$59,1))</f>
        <v>3.9769172281535998</v>
      </c>
      <c r="O6">
        <f>SUMIFS('EPA Export Aggregation'!R:R,'EPA Export Aggregation'!$A:$A,$B6,'EPA Export Aggregation'!$D:$D,$A$1)*IF($A6="CH4",About!$D$58,IF($A6="N2O",About!$D$59,1))</f>
        <v>4.4036115630486004</v>
      </c>
      <c r="P6">
        <f>SUMIFS('EPA Export Aggregation'!S:S,'EPA Export Aggregation'!$A:$A,$B6,'EPA Export Aggregation'!$D:$D,$A$1)*IF($A6="CH4",About!$D$58,IF($A6="N2O",About!$D$59,1))</f>
        <v>4.5767406829153003</v>
      </c>
      <c r="Q6">
        <f>SUMIFS('EPA Export Aggregation'!T:T,'EPA Export Aggregation'!$A:$A,$B6,'EPA Export Aggregation'!$D:$D,$A$1)*IF($A6="CH4",About!$D$58,IF($A6="N2O",About!$D$59,1))</f>
        <v>4.9781291170045003</v>
      </c>
      <c r="R6">
        <f>SUMIFS('EPA Export Aggregation'!U:U,'EPA Export Aggregation'!$A:$A,$B6,'EPA Export Aggregation'!$D:$D,$A$1)*IF($A6="CH4",About!$D$58,IF($A6="N2O",About!$D$59,1))</f>
        <v>5.3206447814490003</v>
      </c>
      <c r="S6">
        <f>SUMIFS('EPA Export Aggregation'!V:V,'EPA Export Aggregation'!$A:$A,$B6,'EPA Export Aggregation'!$D:$D,$A$1)*IF($A6="CH4",About!$D$58,IF($A6="N2O",About!$D$59,1))</f>
        <v>6.0372225836286004</v>
      </c>
      <c r="T6">
        <f>SUMIFS('EPA Export Aggregation'!W:W,'EPA Export Aggregation'!$A:$A,$B6,'EPA Export Aggregation'!$D:$D,$A$1)*IF($A6="CH4",About!$D$58,IF($A6="N2O",About!$D$59,1))</f>
        <v>6.6548221131115</v>
      </c>
      <c r="U6">
        <f>SUMIFS('EPA Export Aggregation'!X:X,'EPA Export Aggregation'!$A:$A,$B6,'EPA Export Aggregation'!$D:$D,$A$1)*IF($A6="CH4",About!$D$58,IF($A6="N2O",About!$D$59,1))</f>
        <v>5.9824900991231003</v>
      </c>
      <c r="V6">
        <f>SUMIFS('EPA Export Aggregation'!Y:Y,'EPA Export Aggregation'!$A:$A,$B6,'EPA Export Aggregation'!$D:$D,$A$1)*IF($A6="CH4",About!$D$58,IF($A6="N2O",About!$D$59,1))</f>
        <v>4.9289606137264004</v>
      </c>
      <c r="W6">
        <f>SUMIFS('EPA Export Aggregation'!Z:Z,'EPA Export Aggregation'!$A:$A,$B6,'EPA Export Aggregation'!$D:$D,$A$1)*IF($A6="CH4",About!$D$58,IF($A6="N2O",About!$D$59,1))</f>
        <v>4.0280721793336998</v>
      </c>
      <c r="X6">
        <f>SUMIFS('EPA Export Aggregation'!AA:AA,'EPA Export Aggregation'!$A:$A,$B6,'EPA Export Aggregation'!$D:$D,$A$1)*IF($A6="CH4",About!$D$58,IF($A6="N2O",About!$D$59,1))</f>
        <v>4.1583082796722</v>
      </c>
      <c r="Y6">
        <f>SUMIFS('EPA Export Aggregation'!AB:AB,'EPA Export Aggregation'!$A:$A,$B6,'EPA Export Aggregation'!$D:$D,$A$1)*IF($A6="CH4",About!$D$58,IF($A6="N2O",About!$D$59,1))</f>
        <v>4.4154821834776001</v>
      </c>
      <c r="Z6">
        <f>SUMIFS('EPA Export Aggregation'!AC:AC,'EPA Export Aggregation'!$A:$A,$B6,'EPA Export Aggregation'!$D:$D,$A$1)*IF($A6="CH4",About!$D$58,IF($A6="N2O",About!$D$59,1))</f>
        <v>4.6279209304037998</v>
      </c>
      <c r="AA6">
        <f>SUMIFS('EPA Export Aggregation'!AD:AD,'EPA Export Aggregation'!$A:$A,$B6,'EPA Export Aggregation'!$D:$D,$A$1)*IF($A6="CH4",About!$D$58,IF($A6="N2O",About!$D$59,1))</f>
        <v>4.4326264689509998</v>
      </c>
      <c r="AB6">
        <f>SUMIFS('EPA Export Aggregation'!AE:AE,'EPA Export Aggregation'!$A:$A,$B6,'EPA Export Aggregation'!$D:$D,$A$1)*IF($A6="CH4",About!$D$58,IF($A6="N2O",About!$D$59,1))</f>
        <v>4.2886061792776999</v>
      </c>
      <c r="AC6">
        <f>SUMIFS('EPA Export Aggregation'!AF:AF,'EPA Export Aggregation'!$A:$A,$B6,'EPA Export Aggregation'!$D:$D,$A$1)*IF($A6="CH4",About!$D$58,IF($A6="N2O",About!$D$59,1))</f>
        <v>4.1054921883058997</v>
      </c>
      <c r="AD6">
        <f>SUMIFS('EPA Export Aggregation'!AG:AG,'EPA Export Aggregation'!$A:$A,$B6,'EPA Export Aggregation'!$D:$D,$A$1)*IF($A6="CH4",About!$D$58,IF($A6="N2O",About!$D$59,1))</f>
        <v>4.2707615005562003</v>
      </c>
      <c r="AE6">
        <f>SUMIFS('EPA Export Aggregation'!AH:AH,'EPA Export Aggregation'!$A:$A,$B6,'EPA Export Aggregation'!$D:$D,$A$1)*IF($A6="CH4",About!$D$58,IF($A6="N2O",About!$D$59,1))</f>
        <v>4.3844973444004003</v>
      </c>
      <c r="AF6">
        <f>SUMIFS('EPA Export Aggregation'!AI:AI,'EPA Export Aggregation'!$A:$A,$B6,'EPA Export Aggregation'!$D:$D,$A$1)*IF($A6="CH4",About!$D$58,IF($A6="N2O",About!$D$59,1))</f>
        <v>4.4634213007310999</v>
      </c>
      <c r="AG6">
        <f>SUMIFS('EPA Export Aggregation'!AJ:AJ,'EPA Export Aggregation'!$A:$A,$B6,'EPA Export Aggregation'!$D:$D,$A$1)*IF($A6="CH4",About!$D$58,IF($A6="N2O",About!$D$59,1))</f>
        <v>4.4335715837540999</v>
      </c>
      <c r="AH6">
        <f>SUMIFS('EPA Export Aggregation'!AK:AK,'EPA Export Aggregation'!$A:$A,$B6,'EPA Export Aggregation'!$D:$D,$A$1)*IF($A6="CH4",About!$D$58,IF($A6="N2O",About!$D$59,1))</f>
        <v>4.2124879590882003</v>
      </c>
    </row>
    <row r="7" spans="1:34" x14ac:dyDescent="0.75">
      <c r="A7" s="119" t="s">
        <v>479</v>
      </c>
      <c r="B7" s="120" t="s">
        <v>1959</v>
      </c>
      <c r="C7">
        <f>SUMIFS('EPA Export Aggregation'!F:F,'EPA Export Aggregation'!$A:$A,$B7,'EPA Export Aggregation'!$D:$D,$A$1)*IF($A7="CH4",About!$D$58,IF($A7="N2O",About!$D$59,1))</f>
        <v>1.2531177888680001</v>
      </c>
      <c r="D7">
        <f>SUMIFS('EPA Export Aggregation'!G:G,'EPA Export Aggregation'!$A:$A,$B7,'EPA Export Aggregation'!$D:$D,$A$1)*IF($A7="CH4",About!$D$58,IF($A7="N2O",About!$D$59,1))</f>
        <v>1.3109524717762999</v>
      </c>
      <c r="E7">
        <f>SUMIFS('EPA Export Aggregation'!H:H,'EPA Export Aggregation'!$A:$A,$B7,'EPA Export Aggregation'!$D:$D,$A$1)*IF($A7="CH4",About!$D$58,IF($A7="N2O",About!$D$59,1))</f>
        <v>1.1282508202616</v>
      </c>
      <c r="F7">
        <f>SUMIFS('EPA Export Aggregation'!I:I,'EPA Export Aggregation'!$A:$A,$B7,'EPA Export Aggregation'!$D:$D,$A$1)*IF($A7="CH4",About!$D$58,IF($A7="N2O",About!$D$59,1))</f>
        <v>1.3252479540271001</v>
      </c>
      <c r="G7">
        <f>SUMIFS('EPA Export Aggregation'!J:J,'EPA Export Aggregation'!$A:$A,$B7,'EPA Export Aggregation'!$D:$D,$A$1)*IF($A7="CH4",About!$D$58,IF($A7="N2O",About!$D$59,1))</f>
        <v>1.2100410854839001</v>
      </c>
      <c r="H7">
        <f>SUMIFS('EPA Export Aggregation'!K:K,'EPA Export Aggregation'!$A:$A,$B7,'EPA Export Aggregation'!$D:$D,$A$1)*IF($A7="CH4",About!$D$58,IF($A7="N2O",About!$D$59,1))</f>
        <v>1.2700343801538001</v>
      </c>
      <c r="I7">
        <f>SUMIFS('EPA Export Aggregation'!L:L,'EPA Export Aggregation'!$A:$A,$B7,'EPA Export Aggregation'!$D:$D,$A$1)*IF($A7="CH4",About!$D$58,IF($A7="N2O",About!$D$59,1))</f>
        <v>1.4612343373856</v>
      </c>
      <c r="J7">
        <f>SUMIFS('EPA Export Aggregation'!M:M,'EPA Export Aggregation'!$A:$A,$B7,'EPA Export Aggregation'!$D:$D,$A$1)*IF($A7="CH4",About!$D$58,IF($A7="N2O",About!$D$59,1))</f>
        <v>1.4656263787471</v>
      </c>
      <c r="K7">
        <f>SUMIFS('EPA Export Aggregation'!N:N,'EPA Export Aggregation'!$A:$A,$B7,'EPA Export Aggregation'!$D:$D,$A$1)*IF($A7="CH4",About!$D$58,IF($A7="N2O",About!$D$59,1))</f>
        <v>1.2176870390679</v>
      </c>
      <c r="L7">
        <f>SUMIFS('EPA Export Aggregation'!O:O,'EPA Export Aggregation'!$A:$A,$B7,'EPA Export Aggregation'!$D:$D,$A$1)*IF($A7="CH4",About!$D$58,IF($A7="N2O",About!$D$59,1))</f>
        <v>1.2344718952702001</v>
      </c>
      <c r="M7">
        <f>SUMIFS('EPA Export Aggregation'!P:P,'EPA Export Aggregation'!$A:$A,$B7,'EPA Export Aggregation'!$D:$D,$A$1)*IF($A7="CH4",About!$D$58,IF($A7="N2O",About!$D$59,1))</f>
        <v>1.3787809722529001</v>
      </c>
      <c r="N7">
        <f>SUMIFS('EPA Export Aggregation'!Q:Q,'EPA Export Aggregation'!$A:$A,$B7,'EPA Export Aggregation'!$D:$D,$A$1)*IF($A7="CH4",About!$D$58,IF($A7="N2O",About!$D$59,1))</f>
        <v>1.3835169006287</v>
      </c>
      <c r="O7">
        <f>SUMIFS('EPA Export Aggregation'!R:R,'EPA Export Aggregation'!$A:$A,$B7,'EPA Export Aggregation'!$D:$D,$A$1)*IF($A7="CH4",About!$D$58,IF($A7="N2O",About!$D$59,1))</f>
        <v>1.4514494237294999</v>
      </c>
      <c r="P7">
        <f>SUMIFS('EPA Export Aggregation'!S:S,'EPA Export Aggregation'!$A:$A,$B7,'EPA Export Aggregation'!$D:$D,$A$1)*IF($A7="CH4",About!$D$58,IF($A7="N2O",About!$D$59,1))</f>
        <v>1.5279193989761</v>
      </c>
      <c r="Q7">
        <f>SUMIFS('EPA Export Aggregation'!T:T,'EPA Export Aggregation'!$A:$A,$B7,'EPA Export Aggregation'!$D:$D,$A$1)*IF($A7="CH4",About!$D$58,IF($A7="N2O",About!$D$59,1))</f>
        <v>1.630984839006</v>
      </c>
      <c r="R7">
        <f>SUMIFS('EPA Export Aggregation'!U:U,'EPA Export Aggregation'!$A:$A,$B7,'EPA Export Aggregation'!$D:$D,$A$1)*IF($A7="CH4",About!$D$58,IF($A7="N2O",About!$D$59,1))</f>
        <v>1.6009121357561</v>
      </c>
      <c r="S7">
        <f>SUMIFS('EPA Export Aggregation'!V:V,'EPA Export Aggregation'!$A:$A,$B7,'EPA Export Aggregation'!$D:$D,$A$1)*IF($A7="CH4",About!$D$58,IF($A7="N2O",About!$D$59,1))</f>
        <v>1.5730168991792</v>
      </c>
      <c r="T7">
        <f>SUMIFS('EPA Export Aggregation'!W:W,'EPA Export Aggregation'!$A:$A,$B7,'EPA Export Aggregation'!$D:$D,$A$1)*IF($A7="CH4",About!$D$58,IF($A7="N2O",About!$D$59,1))</f>
        <v>1.6249833358750001</v>
      </c>
      <c r="U7">
        <f>SUMIFS('EPA Export Aggregation'!X:X,'EPA Export Aggregation'!$A:$A,$B7,'EPA Export Aggregation'!$D:$D,$A$1)*IF($A7="CH4",About!$D$58,IF($A7="N2O",About!$D$59,1))</f>
        <v>1.7926322307475999</v>
      </c>
      <c r="V7">
        <f>SUMIFS('EPA Export Aggregation'!Y:Y,'EPA Export Aggregation'!$A:$A,$B7,'EPA Export Aggregation'!$D:$D,$A$1)*IF($A7="CH4",About!$D$58,IF($A7="N2O",About!$D$59,1))</f>
        <v>1.7852506509777</v>
      </c>
      <c r="W7">
        <f>SUMIFS('EPA Export Aggregation'!Z:Z,'EPA Export Aggregation'!$A:$A,$B7,'EPA Export Aggregation'!$D:$D,$A$1)*IF($A7="CH4",About!$D$58,IF($A7="N2O",About!$D$59,1))</f>
        <v>1.6435518417460999</v>
      </c>
      <c r="X7">
        <f>SUMIFS('EPA Export Aggregation'!AA:AA,'EPA Export Aggregation'!$A:$A,$B7,'EPA Export Aggregation'!$D:$D,$A$1)*IF($A7="CH4",About!$D$58,IF($A7="N2O",About!$D$59,1))</f>
        <v>1.7192158780327</v>
      </c>
      <c r="Y7">
        <f>SUMIFS('EPA Export Aggregation'!AB:AB,'EPA Export Aggregation'!$A:$A,$B7,'EPA Export Aggregation'!$D:$D,$A$1)*IF($A7="CH4",About!$D$58,IF($A7="N2O",About!$D$59,1))</f>
        <v>1.4692993407752999</v>
      </c>
      <c r="Z7">
        <f>SUMIFS('EPA Export Aggregation'!AC:AC,'EPA Export Aggregation'!$A:$A,$B7,'EPA Export Aggregation'!$D:$D,$A$1)*IF($A7="CH4",About!$D$58,IF($A7="N2O",About!$D$59,1))</f>
        <v>1.5603669761021</v>
      </c>
      <c r="AA7">
        <f>SUMIFS('EPA Export Aggregation'!AD:AD,'EPA Export Aggregation'!$A:$A,$B7,'EPA Export Aggregation'!$D:$D,$A$1)*IF($A7="CH4",About!$D$58,IF($A7="N2O",About!$D$59,1))</f>
        <v>1.6241697295605</v>
      </c>
      <c r="AB7">
        <f>SUMIFS('EPA Export Aggregation'!AE:AE,'EPA Export Aggregation'!$A:$A,$B7,'EPA Export Aggregation'!$D:$D,$A$1)*IF($A7="CH4",About!$D$58,IF($A7="N2O",About!$D$59,1))</f>
        <v>1.499185938348</v>
      </c>
      <c r="AC7">
        <f>SUMIFS('EPA Export Aggregation'!AF:AF,'EPA Export Aggregation'!$A:$A,$B7,'EPA Export Aggregation'!$D:$D,$A$1)*IF($A7="CH4",About!$D$58,IF($A7="N2O",About!$D$59,1))</f>
        <v>1.4562235204308001</v>
      </c>
      <c r="AD7">
        <f>SUMIFS('EPA Export Aggregation'!AG:AG,'EPA Export Aggregation'!$A:$A,$B7,'EPA Export Aggregation'!$D:$D,$A$1)*IF($A7="CH4",About!$D$58,IF($A7="N2O",About!$D$59,1))</f>
        <v>1.6567257916592</v>
      </c>
      <c r="AE7">
        <f>SUMIFS('EPA Export Aggregation'!AH:AH,'EPA Export Aggregation'!$A:$A,$B7,'EPA Export Aggregation'!$D:$D,$A$1)*IF($A7="CH4",About!$D$58,IF($A7="N2O",About!$D$59,1))</f>
        <v>1.7006512423927</v>
      </c>
      <c r="AF7">
        <f>SUMIFS('EPA Export Aggregation'!AI:AI,'EPA Export Aggregation'!$A:$A,$B7,'EPA Export Aggregation'!$D:$D,$A$1)*IF($A7="CH4",About!$D$58,IF($A7="N2O",About!$D$59,1))</f>
        <v>1.9492622677517999</v>
      </c>
      <c r="AG7">
        <f>SUMIFS('EPA Export Aggregation'!AJ:AJ,'EPA Export Aggregation'!$A:$A,$B7,'EPA Export Aggregation'!$D:$D,$A$1)*IF($A7="CH4",About!$D$58,IF($A7="N2O",About!$D$59,1))</f>
        <v>1.7833733287049001</v>
      </c>
      <c r="AH7">
        <f>SUMIFS('EPA Export Aggregation'!AK:AK,'EPA Export Aggregation'!$A:$A,$B7,'EPA Export Aggregation'!$D:$D,$A$1)*IF($A7="CH4",About!$D$58,IF($A7="N2O",About!$D$59,1))</f>
        <v>1.6943197360658</v>
      </c>
    </row>
    <row r="8" spans="1:34" x14ac:dyDescent="0.75">
      <c r="A8" s="119" t="s">
        <v>479</v>
      </c>
      <c r="B8" s="120" t="s">
        <v>1960</v>
      </c>
      <c r="C8">
        <f>SUMIFS('EPA Export Aggregation'!F:F,'EPA Export Aggregation'!$A:$A,$B8,'EPA Export Aggregation'!$D:$D,$A$1)*IF($A8="CH4",About!$D$58,IF($A8="N2O",About!$D$59,1))</f>
        <v>0.90250694893159999</v>
      </c>
      <c r="D8">
        <f>SUMIFS('EPA Export Aggregation'!G:G,'EPA Export Aggregation'!$A:$A,$B8,'EPA Export Aggregation'!$D:$D,$A$1)*IF($A8="CH4",About!$D$58,IF($A8="N2O",About!$D$59,1))</f>
        <v>0.92121873920950004</v>
      </c>
      <c r="E8">
        <f>SUMIFS('EPA Export Aggregation'!H:H,'EPA Export Aggregation'!$A:$A,$B8,'EPA Export Aggregation'!$D:$D,$A$1)*IF($A8="CH4",About!$D$58,IF($A8="N2O",About!$D$59,1))</f>
        <v>0.77588027395000003</v>
      </c>
      <c r="F8">
        <f>SUMIFS('EPA Export Aggregation'!I:I,'EPA Export Aggregation'!$A:$A,$B8,'EPA Export Aggregation'!$D:$D,$A$1)*IF($A8="CH4",About!$D$58,IF($A8="N2O",About!$D$59,1))</f>
        <v>0.86990771356100005</v>
      </c>
      <c r="G8">
        <f>SUMIFS('EPA Export Aggregation'!J:J,'EPA Export Aggregation'!$A:$A,$B8,'EPA Export Aggregation'!$D:$D,$A$1)*IF($A8="CH4",About!$D$58,IF($A8="N2O",About!$D$59,1))</f>
        <v>0.81083383259620001</v>
      </c>
      <c r="H8">
        <f>SUMIFS('EPA Export Aggregation'!K:K,'EPA Export Aggregation'!$A:$A,$B8,'EPA Export Aggregation'!$D:$D,$A$1)*IF($A8="CH4",About!$D$58,IF($A8="N2O",About!$D$59,1))</f>
        <v>0.82889067224500002</v>
      </c>
      <c r="I8">
        <f>SUMIFS('EPA Export Aggregation'!L:L,'EPA Export Aggregation'!$A:$A,$B8,'EPA Export Aggregation'!$D:$D,$A$1)*IF($A8="CH4",About!$D$58,IF($A8="N2O",About!$D$59,1))</f>
        <v>0.94554259391270001</v>
      </c>
      <c r="J8">
        <f>SUMIFS('EPA Export Aggregation'!M:M,'EPA Export Aggregation'!$A:$A,$B8,'EPA Export Aggregation'!$D:$D,$A$1)*IF($A8="CH4",About!$D$58,IF($A8="N2O",About!$D$59,1))</f>
        <v>0.96385649772170001</v>
      </c>
      <c r="K8">
        <f>SUMIFS('EPA Export Aggregation'!N:N,'EPA Export Aggregation'!$A:$A,$B8,'EPA Export Aggregation'!$D:$D,$A$1)*IF($A8="CH4",About!$D$58,IF($A8="N2O",About!$D$59,1))</f>
        <v>0.76894601186949996</v>
      </c>
      <c r="L8">
        <f>SUMIFS('EPA Export Aggregation'!O:O,'EPA Export Aggregation'!$A:$A,$B8,'EPA Export Aggregation'!$D:$D,$A$1)*IF($A8="CH4",About!$D$58,IF($A8="N2O",About!$D$59,1))</f>
        <v>0.73712855902270003</v>
      </c>
      <c r="M8">
        <f>SUMIFS('EPA Export Aggregation'!P:P,'EPA Export Aggregation'!$A:$A,$B8,'EPA Export Aggregation'!$D:$D,$A$1)*IF($A8="CH4",About!$D$58,IF($A8="N2O",About!$D$59,1))</f>
        <v>0.85157427429400001</v>
      </c>
      <c r="N8">
        <f>SUMIFS('EPA Export Aggregation'!Q:Q,'EPA Export Aggregation'!$A:$A,$B8,'EPA Export Aggregation'!$D:$D,$A$1)*IF($A8="CH4",About!$D$58,IF($A8="N2O",About!$D$59,1))</f>
        <v>0.85866661914419995</v>
      </c>
      <c r="O8">
        <f>SUMIFS('EPA Export Aggregation'!R:R,'EPA Export Aggregation'!$A:$A,$B8,'EPA Export Aggregation'!$D:$D,$A$1)*IF($A8="CH4",About!$D$58,IF($A8="N2O",About!$D$59,1))</f>
        <v>0.91306604594389995</v>
      </c>
      <c r="P8">
        <f>SUMIFS('EPA Export Aggregation'!S:S,'EPA Export Aggregation'!$A:$A,$B8,'EPA Export Aggregation'!$D:$D,$A$1)*IF($A8="CH4",About!$D$58,IF($A8="N2O",About!$D$59,1))</f>
        <v>1.0297576823801</v>
      </c>
      <c r="Q8">
        <f>SUMIFS('EPA Export Aggregation'!T:T,'EPA Export Aggregation'!$A:$A,$B8,'EPA Export Aggregation'!$D:$D,$A$1)*IF($A8="CH4",About!$D$58,IF($A8="N2O",About!$D$59,1))</f>
        <v>1.1089419389669</v>
      </c>
      <c r="R8">
        <f>SUMIFS('EPA Export Aggregation'!U:U,'EPA Export Aggregation'!$A:$A,$B8,'EPA Export Aggregation'!$D:$D,$A$1)*IF($A8="CH4",About!$D$58,IF($A8="N2O",About!$D$59,1))</f>
        <v>1.1371057832905</v>
      </c>
      <c r="S8">
        <f>SUMIFS('EPA Export Aggregation'!V:V,'EPA Export Aggregation'!$A:$A,$B8,'EPA Export Aggregation'!$D:$D,$A$1)*IF($A8="CH4",About!$D$58,IF($A8="N2O",About!$D$59,1))</f>
        <v>1.1225823260883001</v>
      </c>
      <c r="T8">
        <f>SUMIFS('EPA Export Aggregation'!W:W,'EPA Export Aggregation'!$A:$A,$B8,'EPA Export Aggregation'!$D:$D,$A$1)*IF($A8="CH4",About!$D$58,IF($A8="N2O",About!$D$59,1))</f>
        <v>0.87877979376469995</v>
      </c>
      <c r="U8">
        <f>SUMIFS('EPA Export Aggregation'!X:X,'EPA Export Aggregation'!$A:$A,$B8,'EPA Export Aggregation'!$D:$D,$A$1)*IF($A8="CH4",About!$D$58,IF($A8="N2O",About!$D$59,1))</f>
        <v>1.0044581969913999</v>
      </c>
      <c r="V8">
        <f>SUMIFS('EPA Export Aggregation'!Y:Y,'EPA Export Aggregation'!$A:$A,$B8,'EPA Export Aggregation'!$D:$D,$A$1)*IF($A8="CH4",About!$D$58,IF($A8="N2O",About!$D$59,1))</f>
        <v>1.4220548784449001</v>
      </c>
      <c r="W8">
        <f>SUMIFS('EPA Export Aggregation'!Z:Z,'EPA Export Aggregation'!$A:$A,$B8,'EPA Export Aggregation'!$D:$D,$A$1)*IF($A8="CH4",About!$D$58,IF($A8="N2O",About!$D$59,1))</f>
        <v>1.2442567255151</v>
      </c>
      <c r="X8">
        <f>SUMIFS('EPA Export Aggregation'!AA:AA,'EPA Export Aggregation'!$A:$A,$B8,'EPA Export Aggregation'!$D:$D,$A$1)*IF($A8="CH4",About!$D$58,IF($A8="N2O",About!$D$59,1))</f>
        <v>1.3658526386869001</v>
      </c>
      <c r="Y8">
        <f>SUMIFS('EPA Export Aggregation'!AB:AB,'EPA Export Aggregation'!$A:$A,$B8,'EPA Export Aggregation'!$D:$D,$A$1)*IF($A8="CH4",About!$D$58,IF($A8="N2O",About!$D$59,1))</f>
        <v>1.1972398774738999</v>
      </c>
      <c r="Z8">
        <f>SUMIFS('EPA Export Aggregation'!AC:AC,'EPA Export Aggregation'!$A:$A,$B8,'EPA Export Aggregation'!$D:$D,$A$1)*IF($A8="CH4",About!$D$58,IF($A8="N2O",About!$D$59,1))</f>
        <v>1.2812167004195001</v>
      </c>
      <c r="AA8">
        <f>SUMIFS('EPA Export Aggregation'!AD:AD,'EPA Export Aggregation'!$A:$A,$B8,'EPA Export Aggregation'!$D:$D,$A$1)*IF($A8="CH4",About!$D$58,IF($A8="N2O",About!$D$59,1))</f>
        <v>1.3089714735160001</v>
      </c>
      <c r="AB8">
        <f>SUMIFS('EPA Export Aggregation'!AE:AE,'EPA Export Aggregation'!$A:$A,$B8,'EPA Export Aggregation'!$D:$D,$A$1)*IF($A8="CH4",About!$D$58,IF($A8="N2O",About!$D$59,1))</f>
        <v>1.2502810362787999</v>
      </c>
      <c r="AC8">
        <f>SUMIFS('EPA Export Aggregation'!AF:AF,'EPA Export Aggregation'!$A:$A,$B8,'EPA Export Aggregation'!$D:$D,$A$1)*IF($A8="CH4",About!$D$58,IF($A8="N2O",About!$D$59,1))</f>
        <v>1.3744503815011</v>
      </c>
      <c r="AD8">
        <f>SUMIFS('EPA Export Aggregation'!AG:AG,'EPA Export Aggregation'!$A:$A,$B8,'EPA Export Aggregation'!$D:$D,$A$1)*IF($A8="CH4",About!$D$58,IF($A8="N2O",About!$D$59,1))</f>
        <v>1.4744756438646001</v>
      </c>
      <c r="AE8">
        <f>SUMIFS('EPA Export Aggregation'!AH:AH,'EPA Export Aggregation'!$A:$A,$B8,'EPA Export Aggregation'!$D:$D,$A$1)*IF($A8="CH4",About!$D$58,IF($A8="N2O",About!$D$59,1))</f>
        <v>1.6790457802519001</v>
      </c>
      <c r="AF8">
        <f>SUMIFS('EPA Export Aggregation'!AI:AI,'EPA Export Aggregation'!$A:$A,$B8,'EPA Export Aggregation'!$D:$D,$A$1)*IF($A8="CH4",About!$D$58,IF($A8="N2O",About!$D$59,1))</f>
        <v>1.7322449595942</v>
      </c>
      <c r="AG8">
        <f>SUMIFS('EPA Export Aggregation'!AJ:AJ,'EPA Export Aggregation'!$A:$A,$B8,'EPA Export Aggregation'!$D:$D,$A$1)*IF($A8="CH4",About!$D$58,IF($A8="N2O",About!$D$59,1))</f>
        <v>1.6635932725781</v>
      </c>
      <c r="AH8">
        <f>SUMIFS('EPA Export Aggregation'!AK:AK,'EPA Export Aggregation'!$A:$A,$B8,'EPA Export Aggregation'!$D:$D,$A$1)*IF($A8="CH4",About!$D$58,IF($A8="N2O",About!$D$59,1))</f>
        <v>1.5999113134575</v>
      </c>
    </row>
    <row r="9" spans="1:34" x14ac:dyDescent="0.75">
      <c r="A9" s="119" t="s">
        <v>479</v>
      </c>
      <c r="B9" s="120" t="s">
        <v>1961</v>
      </c>
      <c r="C9">
        <f>SUMIFS('EPA Export Aggregation'!F:F,'EPA Export Aggregation'!$A:$A,$B9,'EPA Export Aggregation'!$D:$D,$A$1)*IF($A9="CH4",About!$D$58,IF($A9="N2O",About!$D$59,1))</f>
        <v>0.2081506365294</v>
      </c>
      <c r="D9">
        <f>SUMIFS('EPA Export Aggregation'!G:G,'EPA Export Aggregation'!$A:$A,$B9,'EPA Export Aggregation'!$D:$D,$A$1)*IF($A9="CH4",About!$D$58,IF($A9="N2O",About!$D$59,1))</f>
        <v>0.1392910795067</v>
      </c>
      <c r="E9">
        <f>SUMIFS('EPA Export Aggregation'!H:H,'EPA Export Aggregation'!$A:$A,$B9,'EPA Export Aggregation'!$D:$D,$A$1)*IF($A9="CH4",About!$D$58,IF($A9="N2O",About!$D$59,1))</f>
        <v>0.22169422741</v>
      </c>
      <c r="F9">
        <f>SUMIFS('EPA Export Aggregation'!I:I,'EPA Export Aggregation'!$A:$A,$B9,'EPA Export Aggregation'!$D:$D,$A$1)*IF($A9="CH4",About!$D$58,IF($A9="N2O",About!$D$59,1))</f>
        <v>0.24905947316669999</v>
      </c>
      <c r="G9">
        <f>SUMIFS('EPA Export Aggregation'!J:J,'EPA Export Aggregation'!$A:$A,$B9,'EPA Export Aggregation'!$D:$D,$A$1)*IF($A9="CH4",About!$D$58,IF($A9="N2O",About!$D$59,1))</f>
        <v>0.1931926595081</v>
      </c>
      <c r="H9">
        <f>SUMIFS('EPA Export Aggregation'!K:K,'EPA Export Aggregation'!$A:$A,$B9,'EPA Export Aggregation'!$D:$D,$A$1)*IF($A9="CH4",About!$D$58,IF($A9="N2O",About!$D$59,1))</f>
        <v>0.18183885360070001</v>
      </c>
      <c r="I9">
        <f>SUMIFS('EPA Export Aggregation'!L:L,'EPA Export Aggregation'!$A:$A,$B9,'EPA Export Aggregation'!$D:$D,$A$1)*IF($A9="CH4",About!$D$58,IF($A9="N2O",About!$D$59,1))</f>
        <v>0.21154866782849999</v>
      </c>
      <c r="J9">
        <f>SUMIFS('EPA Export Aggregation'!M:M,'EPA Export Aggregation'!$A:$A,$B9,'EPA Export Aggregation'!$D:$D,$A$1)*IF($A9="CH4",About!$D$58,IF($A9="N2O",About!$D$59,1))</f>
        <v>0.1190959221512</v>
      </c>
      <c r="K9">
        <f>SUMIFS('EPA Export Aggregation'!N:N,'EPA Export Aggregation'!$A:$A,$B9,'EPA Export Aggregation'!$D:$D,$A$1)*IF($A9="CH4",About!$D$58,IF($A9="N2O",About!$D$59,1))</f>
        <v>0.20473523227420001</v>
      </c>
      <c r="L9">
        <f>SUMIFS('EPA Export Aggregation'!O:O,'EPA Export Aggregation'!$A:$A,$B9,'EPA Export Aggregation'!$D:$D,$A$1)*IF($A9="CH4",About!$D$58,IF($A9="N2O",About!$D$59,1))</f>
        <v>0.31961795520320002</v>
      </c>
      <c r="M9">
        <f>SUMIFS('EPA Export Aggregation'!P:P,'EPA Export Aggregation'!$A:$A,$B9,'EPA Export Aggregation'!$D:$D,$A$1)*IF($A9="CH4",About!$D$58,IF($A9="N2O",About!$D$59,1))</f>
        <v>0.1439103742601</v>
      </c>
      <c r="N9">
        <f>SUMIFS('EPA Export Aggregation'!Q:Q,'EPA Export Aggregation'!$A:$A,$B9,'EPA Export Aggregation'!$D:$D,$A$1)*IF($A9="CH4",About!$D$58,IF($A9="N2O",About!$D$59,1))</f>
        <v>0.17507575039430001</v>
      </c>
      <c r="O9">
        <f>SUMIFS('EPA Export Aggregation'!R:R,'EPA Export Aggregation'!$A:$A,$B9,'EPA Export Aggregation'!$D:$D,$A$1)*IF($A9="CH4",About!$D$58,IF($A9="N2O",About!$D$59,1))</f>
        <v>0.20522896129439999</v>
      </c>
      <c r="P9">
        <f>SUMIFS('EPA Export Aggregation'!S:S,'EPA Export Aggregation'!$A:$A,$B9,'EPA Export Aggregation'!$D:$D,$A$1)*IF($A9="CH4",About!$D$58,IF($A9="N2O",About!$D$59,1))</f>
        <v>0.1570265803948</v>
      </c>
      <c r="Q9">
        <f>SUMIFS('EPA Export Aggregation'!T:T,'EPA Export Aggregation'!$A:$A,$B9,'EPA Export Aggregation'!$D:$D,$A$1)*IF($A9="CH4",About!$D$58,IF($A9="N2O",About!$D$59,1))</f>
        <v>0.22581851340549999</v>
      </c>
      <c r="R9">
        <f>SUMIFS('EPA Export Aggregation'!U:U,'EPA Export Aggregation'!$A:$A,$B9,'EPA Export Aggregation'!$D:$D,$A$1)*IF($A9="CH4",About!$D$58,IF($A9="N2O",About!$D$59,1))</f>
        <v>0.2175981962478</v>
      </c>
      <c r="S9">
        <f>SUMIFS('EPA Export Aggregation'!V:V,'EPA Export Aggregation'!$A:$A,$B9,'EPA Export Aggregation'!$D:$D,$A$1)*IF($A9="CH4",About!$D$58,IF($A9="N2O",About!$D$59,1))</f>
        <v>0.2419756354799</v>
      </c>
      <c r="T9">
        <f>SUMIFS('EPA Export Aggregation'!W:W,'EPA Export Aggregation'!$A:$A,$B9,'EPA Export Aggregation'!$D:$D,$A$1)*IF($A9="CH4",About!$D$58,IF($A9="N2O",About!$D$59,1))</f>
        <v>0.30515752060279999</v>
      </c>
      <c r="U9">
        <f>SUMIFS('EPA Export Aggregation'!X:X,'EPA Export Aggregation'!$A:$A,$B9,'EPA Export Aggregation'!$D:$D,$A$1)*IF($A9="CH4",About!$D$58,IF($A9="N2O",About!$D$59,1))</f>
        <v>0.3039076286063</v>
      </c>
      <c r="V9">
        <f>SUMIFS('EPA Export Aggregation'!Y:Y,'EPA Export Aggregation'!$A:$A,$B9,'EPA Export Aggregation'!$D:$D,$A$1)*IF($A9="CH4",About!$D$58,IF($A9="N2O",About!$D$59,1))</f>
        <v>0.2050028300334</v>
      </c>
      <c r="W9">
        <f>SUMIFS('EPA Export Aggregation'!Z:Z,'EPA Export Aggregation'!$A:$A,$B9,'EPA Export Aggregation'!$D:$D,$A$1)*IF($A9="CH4",About!$D$58,IF($A9="N2O",About!$D$59,1))</f>
        <v>0.12970926334730001</v>
      </c>
      <c r="X9">
        <f>SUMIFS('EPA Export Aggregation'!AA:AA,'EPA Export Aggregation'!$A:$A,$B9,'EPA Export Aggregation'!$D:$D,$A$1)*IF($A9="CH4",About!$D$58,IF($A9="N2O",About!$D$59,1))</f>
        <v>0.13410553198790001</v>
      </c>
      <c r="Y9">
        <f>SUMIFS('EPA Export Aggregation'!AB:AB,'EPA Export Aggregation'!$A:$A,$B9,'EPA Export Aggregation'!$D:$D,$A$1)*IF($A9="CH4",About!$D$58,IF($A9="N2O",About!$D$59,1))</f>
        <v>0.1204065793279</v>
      </c>
      <c r="Z9">
        <f>SUMIFS('EPA Export Aggregation'!AC:AC,'EPA Export Aggregation'!$A:$A,$B9,'EPA Export Aggregation'!$D:$D,$A$1)*IF($A9="CH4",About!$D$58,IF($A9="N2O",About!$D$59,1))</f>
        <v>0.13009199665250001</v>
      </c>
      <c r="AA9">
        <f>SUMIFS('EPA Export Aggregation'!AD:AD,'EPA Export Aggregation'!$A:$A,$B9,'EPA Export Aggregation'!$D:$D,$A$1)*IF($A9="CH4",About!$D$58,IF($A9="N2O",About!$D$59,1))</f>
        <v>0.1304348893958</v>
      </c>
      <c r="AB9">
        <f>SUMIFS('EPA Export Aggregation'!AE:AE,'EPA Export Aggregation'!$A:$A,$B9,'EPA Export Aggregation'!$D:$D,$A$1)*IF($A9="CH4",About!$D$58,IF($A9="N2O",About!$D$59,1))</f>
        <v>0.13827725377880001</v>
      </c>
      <c r="AC9">
        <f>SUMIFS('EPA Export Aggregation'!AF:AF,'EPA Export Aggregation'!$A:$A,$B9,'EPA Export Aggregation'!$D:$D,$A$1)*IF($A9="CH4",About!$D$58,IF($A9="N2O",About!$D$59,1))</f>
        <v>0.12321926766459999</v>
      </c>
      <c r="AD9">
        <f>SUMIFS('EPA Export Aggregation'!AG:AG,'EPA Export Aggregation'!$A:$A,$B9,'EPA Export Aggregation'!$D:$D,$A$1)*IF($A9="CH4",About!$D$58,IF($A9="N2O",About!$D$59,1))</f>
        <v>0.12574408482069999</v>
      </c>
      <c r="AE9">
        <f>SUMIFS('EPA Export Aggregation'!AH:AH,'EPA Export Aggregation'!$A:$A,$B9,'EPA Export Aggregation'!$D:$D,$A$1)*IF($A9="CH4",About!$D$58,IF($A9="N2O",About!$D$59,1))</f>
        <v>0.12717577397499999</v>
      </c>
      <c r="AF9">
        <f>SUMIFS('EPA Export Aggregation'!AI:AI,'EPA Export Aggregation'!$A:$A,$B9,'EPA Export Aggregation'!$D:$D,$A$1)*IF($A9="CH4",About!$D$58,IF($A9="N2O",About!$D$59,1))</f>
        <v>0.12584768298810001</v>
      </c>
      <c r="AG9">
        <f>SUMIFS('EPA Export Aggregation'!AJ:AJ,'EPA Export Aggregation'!$A:$A,$B9,'EPA Export Aggregation'!$D:$D,$A$1)*IF($A9="CH4",About!$D$58,IF($A9="N2O",About!$D$59,1))</f>
        <v>0.11668126955499999</v>
      </c>
      <c r="AH9">
        <f>SUMIFS('EPA Export Aggregation'!AK:AK,'EPA Export Aggregation'!$A:$A,$B9,'EPA Export Aggregation'!$D:$D,$A$1)*IF($A9="CH4",About!$D$58,IF($A9="N2O",About!$D$59,1))</f>
        <v>0.12751795134460001</v>
      </c>
    </row>
    <row r="10" spans="1:34" x14ac:dyDescent="0.75">
      <c r="A10" s="119" t="s">
        <v>479</v>
      </c>
      <c r="B10" s="120" t="s">
        <v>1962</v>
      </c>
      <c r="C10">
        <f>SUMIFS('EPA Export Aggregation'!F:F,'EPA Export Aggregation'!$A:$A,$B10,'EPA Export Aggregation'!$D:$D,$A$1)*IF($A10="CH4",About!$D$58,IF($A10="N2O",About!$D$59,1))</f>
        <v>0.12851416871679999</v>
      </c>
      <c r="D10">
        <f>SUMIFS('EPA Export Aggregation'!G:G,'EPA Export Aggregation'!$A:$A,$B10,'EPA Export Aggregation'!$D:$D,$A$1)*IF($A10="CH4",About!$D$58,IF($A10="N2O",About!$D$59,1))</f>
        <v>0.12541641754909999</v>
      </c>
      <c r="E10">
        <f>SUMIFS('EPA Export Aggregation'!H:H,'EPA Export Aggregation'!$A:$A,$B10,'EPA Export Aggregation'!$D:$D,$A$1)*IF($A10="CH4",About!$D$58,IF($A10="N2O",About!$D$59,1))</f>
        <v>0.13151746927479999</v>
      </c>
      <c r="F10">
        <f>SUMIFS('EPA Export Aggregation'!I:I,'EPA Export Aggregation'!$A:$A,$B10,'EPA Export Aggregation'!$D:$D,$A$1)*IF($A10="CH4",About!$D$58,IF($A10="N2O",About!$D$59,1))</f>
        <v>0.1229379688106</v>
      </c>
      <c r="G10">
        <f>SUMIFS('EPA Export Aggregation'!J:J,'EPA Export Aggregation'!$A:$A,$B10,'EPA Export Aggregation'!$D:$D,$A$1)*IF($A10="CH4",About!$D$58,IF($A10="N2O",About!$D$59,1))</f>
        <v>0.1191487854242</v>
      </c>
      <c r="H10">
        <f>SUMIFS('EPA Export Aggregation'!K:K,'EPA Export Aggregation'!$A:$A,$B10,'EPA Export Aggregation'!$D:$D,$A$1)*IF($A10="CH4",About!$D$58,IF($A10="N2O",About!$D$59,1))</f>
        <v>0.10964173963319999</v>
      </c>
      <c r="I10">
        <f>SUMIFS('EPA Export Aggregation'!L:L,'EPA Export Aggregation'!$A:$A,$B10,'EPA Export Aggregation'!$D:$D,$A$1)*IF($A10="CH4",About!$D$58,IF($A10="N2O",About!$D$59,1))</f>
        <v>0.1028341389184</v>
      </c>
      <c r="J10">
        <f>SUMIFS('EPA Export Aggregation'!M:M,'EPA Export Aggregation'!$A:$A,$B10,'EPA Export Aggregation'!$D:$D,$A$1)*IF($A10="CH4",About!$D$58,IF($A10="N2O",About!$D$59,1))</f>
        <v>0.1174024694119</v>
      </c>
      <c r="K10">
        <f>SUMIFS('EPA Export Aggregation'!N:N,'EPA Export Aggregation'!$A:$A,$B10,'EPA Export Aggregation'!$D:$D,$A$1)*IF($A10="CH4",About!$D$58,IF($A10="N2O",About!$D$59,1))</f>
        <v>0.1204207512833</v>
      </c>
      <c r="L10">
        <f>SUMIFS('EPA Export Aggregation'!O:O,'EPA Export Aggregation'!$A:$A,$B10,'EPA Export Aggregation'!$D:$D,$A$1)*IF($A10="CH4",About!$D$58,IF($A10="N2O",About!$D$59,1))</f>
        <v>0.13266253485580001</v>
      </c>
      <c r="M10">
        <f>SUMIFS('EPA Export Aggregation'!P:P,'EPA Export Aggregation'!$A:$A,$B10,'EPA Export Aggregation'!$D:$D,$A$1)*IF($A10="CH4",About!$D$58,IF($A10="N2O",About!$D$59,1))</f>
        <v>0.1432262784577</v>
      </c>
      <c r="N10">
        <f>SUMIFS('EPA Export Aggregation'!Q:Q,'EPA Export Aggregation'!$A:$A,$B10,'EPA Export Aggregation'!$D:$D,$A$1)*IF($A10="CH4",About!$D$58,IF($A10="N2O",About!$D$59,1))</f>
        <v>0.15709270187130001</v>
      </c>
      <c r="O10">
        <f>SUMIFS('EPA Export Aggregation'!R:R,'EPA Export Aggregation'!$A:$A,$B10,'EPA Export Aggregation'!$D:$D,$A$1)*IF($A10="CH4",About!$D$58,IF($A10="N2O",About!$D$59,1))</f>
        <v>0.17855359894709999</v>
      </c>
      <c r="P10">
        <f>SUMIFS('EPA Export Aggregation'!S:S,'EPA Export Aggregation'!$A:$A,$B10,'EPA Export Aggregation'!$D:$D,$A$1)*IF($A10="CH4",About!$D$58,IF($A10="N2O",About!$D$59,1))</f>
        <v>0.18714532032049999</v>
      </c>
      <c r="Q10">
        <f>SUMIFS('EPA Export Aggregation'!T:T,'EPA Export Aggregation'!$A:$A,$B10,'EPA Export Aggregation'!$D:$D,$A$1)*IF($A10="CH4",About!$D$58,IF($A10="N2O",About!$D$59,1))</f>
        <v>0.19702964479990001</v>
      </c>
      <c r="R10">
        <f>SUMIFS('EPA Export Aggregation'!U:U,'EPA Export Aggregation'!$A:$A,$B10,'EPA Export Aggregation'!$D:$D,$A$1)*IF($A10="CH4",About!$D$58,IF($A10="N2O",About!$D$59,1))</f>
        <v>0.21729773774700001</v>
      </c>
      <c r="S10">
        <f>SUMIFS('EPA Export Aggregation'!V:V,'EPA Export Aggregation'!$A:$A,$B10,'EPA Export Aggregation'!$D:$D,$A$1)*IF($A10="CH4",About!$D$58,IF($A10="N2O",About!$D$59,1))</f>
        <v>0.20867772361180001</v>
      </c>
      <c r="T10">
        <f>SUMIFS('EPA Export Aggregation'!W:W,'EPA Export Aggregation'!$A:$A,$B10,'EPA Export Aggregation'!$D:$D,$A$1)*IF($A10="CH4",About!$D$58,IF($A10="N2O",About!$D$59,1))</f>
        <v>0.20655642464939999</v>
      </c>
      <c r="U10">
        <f>SUMIFS('EPA Export Aggregation'!X:X,'EPA Export Aggregation'!$A:$A,$B10,'EPA Export Aggregation'!$D:$D,$A$1)*IF($A10="CH4",About!$D$58,IF($A10="N2O",About!$D$59,1))</f>
        <v>0.16980641009620001</v>
      </c>
      <c r="V10">
        <f>SUMIFS('EPA Export Aggregation'!Y:Y,'EPA Export Aggregation'!$A:$A,$B10,'EPA Export Aggregation'!$D:$D,$A$1)*IF($A10="CH4",About!$D$58,IF($A10="N2O",About!$D$59,1))</f>
        <v>0.1272223166783</v>
      </c>
      <c r="W10">
        <f>SUMIFS('EPA Export Aggregation'!Z:Z,'EPA Export Aggregation'!$A:$A,$B10,'EPA Export Aggregation'!$D:$D,$A$1)*IF($A10="CH4",About!$D$58,IF($A10="N2O",About!$D$59,1))</f>
        <v>0.13551530712150001</v>
      </c>
      <c r="X10">
        <f>SUMIFS('EPA Export Aggregation'!AA:AA,'EPA Export Aggregation'!$A:$A,$B10,'EPA Export Aggregation'!$D:$D,$A$1)*IF($A10="CH4",About!$D$58,IF($A10="N2O",About!$D$59,1))</f>
        <v>9.3113689521899995E-2</v>
      </c>
      <c r="Y10">
        <f>SUMIFS('EPA Export Aggregation'!AB:AB,'EPA Export Aggregation'!$A:$A,$B10,'EPA Export Aggregation'!$D:$D,$A$1)*IF($A10="CH4",About!$D$58,IF($A10="N2O",About!$D$59,1))</f>
        <v>7.0009959411399994E-2</v>
      </c>
      <c r="Z10">
        <f>SUMIFS('EPA Export Aggregation'!AC:AC,'EPA Export Aggregation'!$A:$A,$B10,'EPA Export Aggregation'!$D:$D,$A$1)*IF($A10="CH4",About!$D$58,IF($A10="N2O",About!$D$59,1))</f>
        <v>6.9273467298800004E-2</v>
      </c>
      <c r="AA10">
        <f>SUMIFS('EPA Export Aggregation'!AD:AD,'EPA Export Aggregation'!$A:$A,$B10,'EPA Export Aggregation'!$D:$D,$A$1)*IF($A10="CH4",About!$D$58,IF($A10="N2O",About!$D$59,1))</f>
        <v>6.8438292663699996E-2</v>
      </c>
      <c r="AB10">
        <f>SUMIFS('EPA Export Aggregation'!AE:AE,'EPA Export Aggregation'!$A:$A,$B10,'EPA Export Aggregation'!$D:$D,$A$1)*IF($A10="CH4",About!$D$58,IF($A10="N2O",About!$D$59,1))</f>
        <v>5.3206067254599997E-2</v>
      </c>
      <c r="AC10">
        <f>SUMIFS('EPA Export Aggregation'!AF:AF,'EPA Export Aggregation'!$A:$A,$B10,'EPA Export Aggregation'!$D:$D,$A$1)*IF($A10="CH4",About!$D$58,IF($A10="N2O",About!$D$59,1))</f>
        <v>5.3723637506499999E-2</v>
      </c>
      <c r="AD10">
        <f>SUMIFS('EPA Export Aggregation'!AG:AG,'EPA Export Aggregation'!$A:$A,$B10,'EPA Export Aggregation'!$D:$D,$A$1)*IF($A10="CH4",About!$D$58,IF($A10="N2O",About!$D$59,1))</f>
        <v>7.8448630082099999E-2</v>
      </c>
      <c r="AE10">
        <f>SUMIFS('EPA Export Aggregation'!AH:AH,'EPA Export Aggregation'!$A:$A,$B10,'EPA Export Aggregation'!$D:$D,$A$1)*IF($A10="CH4",About!$D$58,IF($A10="N2O",About!$D$59,1))</f>
        <v>6.6076132711400004E-2</v>
      </c>
      <c r="AF10">
        <f>SUMIFS('EPA Export Aggregation'!AI:AI,'EPA Export Aggregation'!$A:$A,$B10,'EPA Export Aggregation'!$D:$D,$A$1)*IF($A10="CH4",About!$D$58,IF($A10="N2O",About!$D$59,1))</f>
        <v>7.2684471293600006E-2</v>
      </c>
      <c r="AG10">
        <f>SUMIFS('EPA Export Aggregation'!AJ:AJ,'EPA Export Aggregation'!$A:$A,$B10,'EPA Export Aggregation'!$D:$D,$A$1)*IF($A10="CH4",About!$D$58,IF($A10="N2O",About!$D$59,1))</f>
        <v>7.7409725509700003E-2</v>
      </c>
      <c r="AH10">
        <f>SUMIFS('EPA Export Aggregation'!AK:AK,'EPA Export Aggregation'!$A:$A,$B10,'EPA Export Aggregation'!$D:$D,$A$1)*IF($A10="CH4",About!$D$58,IF($A10="N2O",About!$D$59,1))</f>
        <v>6.8204133520400001E-2</v>
      </c>
    </row>
    <row r="11" spans="1:34" x14ac:dyDescent="0.75">
      <c r="A11" s="119" t="s">
        <v>479</v>
      </c>
      <c r="B11" s="120" t="s">
        <v>1963</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0.23424107873280001</v>
      </c>
      <c r="X11">
        <f>SUMIFS('EPA Export Aggregation'!AA:AA,'EPA Export Aggregation'!$A:$A,$B11,'EPA Export Aggregation'!$D:$D,$A$1)*IF($A11="CH4",About!$D$58,IF($A11="N2O",About!$D$59,1))</f>
        <v>0.269514783092</v>
      </c>
      <c r="Y11">
        <f>SUMIFS('EPA Export Aggregation'!AB:AB,'EPA Export Aggregation'!$A:$A,$B11,'EPA Export Aggregation'!$D:$D,$A$1)*IF($A11="CH4",About!$D$58,IF($A11="N2O",About!$D$59,1))</f>
        <v>0.34074950308250002</v>
      </c>
      <c r="Z11">
        <f>SUMIFS('EPA Export Aggregation'!AC:AC,'EPA Export Aggregation'!$A:$A,$B11,'EPA Export Aggregation'!$D:$D,$A$1)*IF($A11="CH4",About!$D$58,IF($A11="N2O",About!$D$59,1))</f>
        <v>0.34522733781670001</v>
      </c>
      <c r="AA11">
        <f>SUMIFS('EPA Export Aggregation'!AD:AD,'EPA Export Aggregation'!$A:$A,$B11,'EPA Export Aggregation'!$D:$D,$A$1)*IF($A11="CH4",About!$D$58,IF($A11="N2O",About!$D$59,1))</f>
        <v>0.34086264669639998</v>
      </c>
      <c r="AB11">
        <f>SUMIFS('EPA Export Aggregation'!AE:AE,'EPA Export Aggregation'!$A:$A,$B11,'EPA Export Aggregation'!$D:$D,$A$1)*IF($A11="CH4",About!$D$58,IF($A11="N2O",About!$D$59,1))</f>
        <v>0.37512112534289999</v>
      </c>
      <c r="AC11">
        <f>SUMIFS('EPA Export Aggregation'!AF:AF,'EPA Export Aggregation'!$A:$A,$B11,'EPA Export Aggregation'!$D:$D,$A$1)*IF($A11="CH4",About!$D$58,IF($A11="N2O",About!$D$59,1))</f>
        <v>0.36340983857199999</v>
      </c>
      <c r="AD11">
        <f>SUMIFS('EPA Export Aggregation'!AG:AG,'EPA Export Aggregation'!$A:$A,$B11,'EPA Export Aggregation'!$D:$D,$A$1)*IF($A11="CH4",About!$D$58,IF($A11="N2O",About!$D$59,1))</f>
        <v>0.33046898124680002</v>
      </c>
      <c r="AE11">
        <f>SUMIFS('EPA Export Aggregation'!AH:AH,'EPA Export Aggregation'!$A:$A,$B11,'EPA Export Aggregation'!$D:$D,$A$1)*IF($A11="CH4",About!$D$58,IF($A11="N2O",About!$D$59,1))</f>
        <v>0.34876105617219999</v>
      </c>
      <c r="AF11">
        <f>SUMIFS('EPA Export Aggregation'!AI:AI,'EPA Export Aggregation'!$A:$A,$B11,'EPA Export Aggregation'!$D:$D,$A$1)*IF($A11="CH4",About!$D$58,IF($A11="N2O",About!$D$59,1))</f>
        <v>0.35164909121069998</v>
      </c>
      <c r="AG11">
        <f>SUMIFS('EPA Export Aggregation'!AJ:AJ,'EPA Export Aggregation'!$A:$A,$B11,'EPA Export Aggregation'!$D:$D,$A$1)*IF($A11="CH4",About!$D$58,IF($A11="N2O",About!$D$59,1))</f>
        <v>0.34952572151880001</v>
      </c>
      <c r="AH11">
        <f>SUMIFS('EPA Export Aggregation'!AK:AK,'EPA Export Aggregation'!$A:$A,$B11,'EPA Export Aggregation'!$D:$D,$A$1)*IF($A11="CH4",About!$D$58,IF($A11="N2O",About!$D$59,1))</f>
        <v>0.3714572317564</v>
      </c>
    </row>
    <row r="12" spans="1:34" x14ac:dyDescent="0.75">
      <c r="A12" s="119" t="s">
        <v>479</v>
      </c>
      <c r="B12" s="120" t="s">
        <v>1964</v>
      </c>
      <c r="C12">
        <f>SUMIFS('EPA Export Aggregation'!F:F,'EPA Export Aggregation'!$A:$A,$B12,'EPA Export Aggregation'!$D:$D,$A$1)*IF($A12="CH4",About!$D$58,IF($A12="N2O",About!$D$59,1))</f>
        <v>0.19498926715270001</v>
      </c>
      <c r="D12">
        <f>SUMIFS('EPA Export Aggregation'!G:G,'EPA Export Aggregation'!$A:$A,$B12,'EPA Export Aggregation'!$D:$D,$A$1)*IF($A12="CH4",About!$D$58,IF($A12="N2O",About!$D$59,1))</f>
        <v>0.1934637167346</v>
      </c>
      <c r="E12">
        <f>SUMIFS('EPA Export Aggregation'!H:H,'EPA Export Aggregation'!$A:$A,$B12,'EPA Export Aggregation'!$D:$D,$A$1)*IF($A12="CH4",About!$D$58,IF($A12="N2O",About!$D$59,1))</f>
        <v>0.19907779010929999</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0.33841007673110002</v>
      </c>
      <c r="H12">
        <f>SUMIFS('EPA Export Aggregation'!K:K,'EPA Export Aggregation'!$A:$A,$B12,'EPA Export Aggregation'!$D:$D,$A$1)*IF($A12="CH4",About!$D$58,IF($A12="N2O",About!$D$59,1))</f>
        <v>0.365579660759</v>
      </c>
      <c r="I12">
        <f>SUMIFS('EPA Export Aggregation'!L:L,'EPA Export Aggregation'!$A:$A,$B12,'EPA Export Aggregation'!$D:$D,$A$1)*IF($A12="CH4",About!$D$58,IF($A12="N2O",About!$D$59,1))</f>
        <v>0.38288545179420003</v>
      </c>
      <c r="J12">
        <f>SUMIFS('EPA Export Aggregation'!M:M,'EPA Export Aggregation'!$A:$A,$B12,'EPA Export Aggregation'!$D:$D,$A$1)*IF($A12="CH4",About!$D$58,IF($A12="N2O",About!$D$59,1))</f>
        <v>0.39611764503949998</v>
      </c>
      <c r="K12">
        <f>SUMIFS('EPA Export Aggregation'!N:N,'EPA Export Aggregation'!$A:$A,$B12,'EPA Export Aggregation'!$D:$D,$A$1)*IF($A12="CH4",About!$D$58,IF($A12="N2O",About!$D$59,1))</f>
        <v>0.39927252315349998</v>
      </c>
      <c r="L12">
        <f>SUMIFS('EPA Export Aggregation'!O:O,'EPA Export Aggregation'!$A:$A,$B12,'EPA Export Aggregation'!$D:$D,$A$1)*IF($A12="CH4",About!$D$58,IF($A12="N2O",About!$D$59,1))</f>
        <v>0.3836036786625</v>
      </c>
      <c r="M12">
        <f>SUMIFS('EPA Export Aggregation'!P:P,'EPA Export Aggregation'!$A:$A,$B12,'EPA Export Aggregation'!$D:$D,$A$1)*IF($A12="CH4",About!$D$58,IF($A12="N2O",About!$D$59,1))</f>
        <v>0.38261073080640001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0.1390143535817</v>
      </c>
      <c r="X12">
        <f>SUMIFS('EPA Export Aggregation'!AA:AA,'EPA Export Aggregation'!$A:$A,$B12,'EPA Export Aggregation'!$D:$D,$A$1)*IF($A12="CH4",About!$D$58,IF($A12="N2O",About!$D$59,1))</f>
        <v>0.1336184327454</v>
      </c>
      <c r="Y12">
        <f>SUMIFS('EPA Export Aggregation'!AB:AB,'EPA Export Aggregation'!$A:$A,$B12,'EPA Export Aggregation'!$D:$D,$A$1)*IF($A12="CH4",About!$D$58,IF($A12="N2O",About!$D$59,1))</f>
        <v>0.13202553435770001</v>
      </c>
      <c r="Z12">
        <f>SUMIFS('EPA Export Aggregation'!AC:AC,'EPA Export Aggregation'!$A:$A,$B12,'EPA Export Aggregation'!$D:$D,$A$1)*IF($A12="CH4",About!$D$58,IF($A12="N2O",About!$D$59,1))</f>
        <v>0.1110820601313</v>
      </c>
      <c r="AA12">
        <f>SUMIFS('EPA Export Aggregation'!AD:AD,'EPA Export Aggregation'!$A:$A,$B12,'EPA Export Aggregation'!$D:$D,$A$1)*IF($A12="CH4",About!$D$58,IF($A12="N2O",About!$D$59,1))</f>
        <v>0.14525553387340001</v>
      </c>
      <c r="AB12">
        <f>SUMIFS('EPA Export Aggregation'!AE:AE,'EPA Export Aggregation'!$A:$A,$B12,'EPA Export Aggregation'!$D:$D,$A$1)*IF($A12="CH4",About!$D$58,IF($A12="N2O",About!$D$59,1))</f>
        <v>0.19824735822510001</v>
      </c>
      <c r="AC12">
        <f>SUMIFS('EPA Export Aggregation'!AF:AF,'EPA Export Aggregation'!$A:$A,$B12,'EPA Export Aggregation'!$D:$D,$A$1)*IF($A12="CH4",About!$D$58,IF($A12="N2O",About!$D$59,1))</f>
        <v>0.179979794779</v>
      </c>
      <c r="AD12">
        <f>SUMIFS('EPA Export Aggregation'!AG:AG,'EPA Export Aggregation'!$A:$A,$B12,'EPA Export Aggregation'!$D:$D,$A$1)*IF($A12="CH4",About!$D$58,IF($A12="N2O",About!$D$59,1))</f>
        <v>0.1765267045327</v>
      </c>
      <c r="AE12">
        <f>SUMIFS('EPA Export Aggregation'!AH:AH,'EPA Export Aggregation'!$A:$A,$B12,'EPA Export Aggregation'!$D:$D,$A$1)*IF($A12="CH4",About!$D$58,IF($A12="N2O",About!$D$59,1))</f>
        <v>0.13885598907790001</v>
      </c>
      <c r="AF12">
        <f>SUMIFS('EPA Export Aggregation'!AI:AI,'EPA Export Aggregation'!$A:$A,$B12,'EPA Export Aggregation'!$D:$D,$A$1)*IF($A12="CH4",About!$D$58,IF($A12="N2O",About!$D$59,1))</f>
        <v>0.1647309791229</v>
      </c>
      <c r="AG12">
        <f>SUMIFS('EPA Export Aggregation'!AJ:AJ,'EPA Export Aggregation'!$A:$A,$B12,'EPA Export Aggregation'!$D:$D,$A$1)*IF($A12="CH4",About!$D$58,IF($A12="N2O",About!$D$59,1))</f>
        <v>0.15806172805679999</v>
      </c>
      <c r="AH12">
        <f>SUMIFS('EPA Export Aggregation'!AK:AK,'EPA Export Aggregation'!$A:$A,$B12,'EPA Export Aggregation'!$D:$D,$A$1)*IF($A12="CH4",About!$D$58,IF($A12="N2O",About!$D$59,1))</f>
        <v>0.16355366021680001</v>
      </c>
    </row>
    <row r="13" spans="1:34" x14ac:dyDescent="0.75">
      <c r="A13" s="119" t="s">
        <v>479</v>
      </c>
      <c r="B13" s="120" t="s">
        <v>1965</v>
      </c>
      <c r="C13">
        <f>SUMIFS('EPA Export Aggregation'!F:F,'EPA Export Aggregation'!$A:$A,$B13,'EPA Export Aggregation'!$D:$D,$A$1)*IF($A13="CH4",About!$D$58,IF($A13="N2O",About!$D$59,1))</f>
        <v>1.9677114652100001E-2</v>
      </c>
      <c r="D13">
        <f>SUMIFS('EPA Export Aggregation'!G:G,'EPA Export Aggregation'!$A:$A,$B13,'EPA Export Aggregation'!$D:$D,$A$1)*IF($A13="CH4",About!$D$58,IF($A13="N2O",About!$D$59,1))</f>
        <v>1.7684682696200001E-2</v>
      </c>
      <c r="E13">
        <f>SUMIFS('EPA Export Aggregation'!H:H,'EPA Export Aggregation'!$A:$A,$B13,'EPA Export Aggregation'!$D:$D,$A$1)*IF($A13="CH4",About!$D$58,IF($A13="N2O",About!$D$59,1))</f>
        <v>1.7611336803200001E-2</v>
      </c>
      <c r="F13">
        <f>SUMIFS('EPA Export Aggregation'!I:I,'EPA Export Aggregation'!$A:$A,$B13,'EPA Export Aggregation'!$D:$D,$A$1)*IF($A13="CH4",About!$D$58,IF($A13="N2O",About!$D$59,1))</f>
        <v>1.65496457746E-2</v>
      </c>
      <c r="G13">
        <f>SUMIFS('EPA Export Aggregation'!J:J,'EPA Export Aggregation'!$A:$A,$B13,'EPA Export Aggregation'!$D:$D,$A$1)*IF($A13="CH4",About!$D$58,IF($A13="N2O",About!$D$59,1))</f>
        <v>1.7575754215900002E-2</v>
      </c>
      <c r="H13">
        <f>SUMIFS('EPA Export Aggregation'!K:K,'EPA Export Aggregation'!$A:$A,$B13,'EPA Export Aggregation'!$D:$D,$A$1)*IF($A13="CH4",About!$D$58,IF($A13="N2O",About!$D$59,1))</f>
        <v>2.3829277215799999E-2</v>
      </c>
      <c r="I13">
        <f>SUMIFS('EPA Export Aggregation'!L:L,'EPA Export Aggregation'!$A:$A,$B13,'EPA Export Aggregation'!$D:$D,$A$1)*IF($A13="CH4",About!$D$58,IF($A13="N2O",About!$D$59,1))</f>
        <v>2.57842866198E-2</v>
      </c>
      <c r="J13">
        <f>SUMIFS('EPA Export Aggregation'!M:M,'EPA Export Aggregation'!$A:$A,$B13,'EPA Export Aggregation'!$D:$D,$A$1)*IF($A13="CH4",About!$D$58,IF($A13="N2O",About!$D$59,1))</f>
        <v>2.4731847506599999E-2</v>
      </c>
      <c r="K13">
        <f>SUMIFS('EPA Export Aggregation'!N:N,'EPA Export Aggregation'!$A:$A,$B13,'EPA Export Aggregation'!$D:$D,$A$1)*IF($A13="CH4",About!$D$58,IF($A13="N2O",About!$D$59,1))</f>
        <v>2.5016060075700002E-2</v>
      </c>
      <c r="L13">
        <f>SUMIFS('EPA Export Aggregation'!O:O,'EPA Export Aggregation'!$A:$A,$B13,'EPA Export Aggregation'!$D:$D,$A$1)*IF($A13="CH4",About!$D$58,IF($A13="N2O",About!$D$59,1))</f>
        <v>2.7367387210399999E-2</v>
      </c>
      <c r="M13">
        <f>SUMIFS('EPA Export Aggregation'!P:P,'EPA Export Aggregation'!$A:$A,$B13,'EPA Export Aggregation'!$D:$D,$A$1)*IF($A13="CH4",About!$D$58,IF($A13="N2O",About!$D$59,1))</f>
        <v>1.81869614132E-2</v>
      </c>
      <c r="N13">
        <f>SUMIFS('EPA Export Aggregation'!Q:Q,'EPA Export Aggregation'!$A:$A,$B13,'EPA Export Aggregation'!$D:$D,$A$1)*IF($A13="CH4",About!$D$58,IF($A13="N2O",About!$D$59,1))</f>
        <v>1.8752583376300001E-2</v>
      </c>
      <c r="O13">
        <f>SUMIFS('EPA Export Aggregation'!R:R,'EPA Export Aggregation'!$A:$A,$B13,'EPA Export Aggregation'!$D:$D,$A$1)*IF($A13="CH4",About!$D$58,IF($A13="N2O",About!$D$59,1))</f>
        <v>1.9617723702699999E-2</v>
      </c>
      <c r="P13">
        <f>SUMIFS('EPA Export Aggregation'!S:S,'EPA Export Aggregation'!$A:$A,$B13,'EPA Export Aggregation'!$D:$D,$A$1)*IF($A13="CH4",About!$D$58,IF($A13="N2O",About!$D$59,1))</f>
        <v>1.5209355882499999E-2</v>
      </c>
      <c r="Q13">
        <f>SUMIFS('EPA Export Aggregation'!T:T,'EPA Export Aggregation'!$A:$A,$B13,'EPA Export Aggregation'!$D:$D,$A$1)*IF($A13="CH4",About!$D$58,IF($A13="N2O",About!$D$59,1))</f>
        <v>2.0951160868400001E-2</v>
      </c>
      <c r="R13">
        <f>SUMIFS('EPA Export Aggregation'!U:U,'EPA Export Aggregation'!$A:$A,$B13,'EPA Export Aggregation'!$D:$D,$A$1)*IF($A13="CH4",About!$D$58,IF($A13="N2O",About!$D$59,1))</f>
        <v>2.3395795257300001E-2</v>
      </c>
      <c r="S13">
        <f>SUMIFS('EPA Export Aggregation'!V:V,'EPA Export Aggregation'!$A:$A,$B13,'EPA Export Aggregation'!$D:$D,$A$1)*IF($A13="CH4",About!$D$58,IF($A13="N2O",About!$D$59,1))</f>
        <v>2.6951389244899999E-2</v>
      </c>
      <c r="T13">
        <f>SUMIFS('EPA Export Aggregation'!W:W,'EPA Export Aggregation'!$A:$A,$B13,'EPA Export Aggregation'!$D:$D,$A$1)*IF($A13="CH4",About!$D$58,IF($A13="N2O",About!$D$59,1))</f>
        <v>2.48491964844E-2</v>
      </c>
      <c r="U13">
        <f>SUMIFS('EPA Export Aggregation'!X:X,'EPA Export Aggregation'!$A:$A,$B13,'EPA Export Aggregation'!$D:$D,$A$1)*IF($A13="CH4",About!$D$58,IF($A13="N2O",About!$D$59,1))</f>
        <v>2.1227340947499999E-2</v>
      </c>
      <c r="V13">
        <f>SUMIFS('EPA Export Aggregation'!Y:Y,'EPA Export Aggregation'!$A:$A,$B13,'EPA Export Aggregation'!$D:$D,$A$1)*IF($A13="CH4",About!$D$58,IF($A13="N2O",About!$D$59,1))</f>
        <v>2.73838967559E-2</v>
      </c>
      <c r="W13">
        <f>SUMIFS('EPA Export Aggregation'!Z:Z,'EPA Export Aggregation'!$A:$A,$B13,'EPA Export Aggregation'!$D:$D,$A$1)*IF($A13="CH4",About!$D$58,IF($A13="N2O",About!$D$59,1))</f>
        <v>3.3552538096500002E-2</v>
      </c>
      <c r="X13">
        <f>SUMIFS('EPA Export Aggregation'!AA:AA,'EPA Export Aggregation'!$A:$A,$B13,'EPA Export Aggregation'!$D:$D,$A$1)*IF($A13="CH4",About!$D$58,IF($A13="N2O",About!$D$59,1))</f>
        <v>3.0719548567400001E-2</v>
      </c>
      <c r="Y13">
        <f>SUMIFS('EPA Export Aggregation'!AB:AB,'EPA Export Aggregation'!$A:$A,$B13,'EPA Export Aggregation'!$D:$D,$A$1)*IF($A13="CH4",About!$D$58,IF($A13="N2O",About!$D$59,1))</f>
        <v>2.82329727669E-2</v>
      </c>
      <c r="Z13">
        <f>SUMIFS('EPA Export Aggregation'!AC:AC,'EPA Export Aggregation'!$A:$A,$B13,'EPA Export Aggregation'!$D:$D,$A$1)*IF($A13="CH4",About!$D$58,IF($A13="N2O",About!$D$59,1))</f>
        <v>3.4531357652200001E-2</v>
      </c>
      <c r="AA13">
        <f>SUMIFS('EPA Export Aggregation'!AD:AD,'EPA Export Aggregation'!$A:$A,$B13,'EPA Export Aggregation'!$D:$D,$A$1)*IF($A13="CH4",About!$D$58,IF($A13="N2O",About!$D$59,1))</f>
        <v>3.9920913827599998E-2</v>
      </c>
      <c r="AB13">
        <f>SUMIFS('EPA Export Aggregation'!AE:AE,'EPA Export Aggregation'!$A:$A,$B13,'EPA Export Aggregation'!$D:$D,$A$1)*IF($A13="CH4",About!$D$58,IF($A13="N2O",About!$D$59,1))</f>
        <v>3.8590571340399997E-2</v>
      </c>
      <c r="AC13">
        <f>SUMIFS('EPA Export Aggregation'!AF:AF,'EPA Export Aggregation'!$A:$A,$B13,'EPA Export Aggregation'!$D:$D,$A$1)*IF($A13="CH4",About!$D$58,IF($A13="N2O",About!$D$59,1))</f>
        <v>3.44752178981E-2</v>
      </c>
      <c r="AD13">
        <f>SUMIFS('EPA Export Aggregation'!AG:AG,'EPA Export Aggregation'!$A:$A,$B13,'EPA Export Aggregation'!$D:$D,$A$1)*IF($A13="CH4",About!$D$58,IF($A13="N2O",About!$D$59,1))</f>
        <v>3.1628851478599999E-2</v>
      </c>
      <c r="AE13">
        <f>SUMIFS('EPA Export Aggregation'!AH:AH,'EPA Export Aggregation'!$A:$A,$B13,'EPA Export Aggregation'!$D:$D,$A$1)*IF($A13="CH4",About!$D$58,IF($A13="N2O",About!$D$59,1))</f>
        <v>2.3625073988400001E-2</v>
      </c>
      <c r="AF13">
        <f>SUMIFS('EPA Export Aggregation'!AI:AI,'EPA Export Aggregation'!$A:$A,$B13,'EPA Export Aggregation'!$D:$D,$A$1)*IF($A13="CH4",About!$D$58,IF($A13="N2O",About!$D$59,1))</f>
        <v>2.71535497407E-2</v>
      </c>
      <c r="AG13">
        <f>SUMIFS('EPA Export Aggregation'!AJ:AJ,'EPA Export Aggregation'!$A:$A,$B13,'EPA Export Aggregation'!$D:$D,$A$1)*IF($A13="CH4",About!$D$58,IF($A13="N2O",About!$D$59,1))</f>
        <v>2.7220698928200001E-2</v>
      </c>
      <c r="AH13">
        <f>SUMIFS('EPA Export Aggregation'!AK:AK,'EPA Export Aggregation'!$A:$A,$B13,'EPA Export Aggregation'!$D:$D,$A$1)*IF($A13="CH4",About!$D$58,IF($A13="N2O",About!$D$59,1))</f>
        <v>2.6168945337999999E-2</v>
      </c>
    </row>
    <row r="14" spans="1:34" x14ac:dyDescent="0.75">
      <c r="A14" s="119" t="s">
        <v>479</v>
      </c>
      <c r="B14" s="120" t="s">
        <v>1966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75">
      <c r="A16" s="119" t="s">
        <v>479</v>
      </c>
      <c r="B16" s="120" t="s">
        <v>1968</v>
      </c>
      <c r="C16">
        <f>SUMIFS('EPA Export Aggregation'!F:F,'EPA Export Aggregation'!$A:$A,$B16,'EPA Export Aggregation'!$D:$D,$A$1)*IF($A16="CH4",About!$D$58,IF($A16="N2O",About!$D$59,1))</f>
        <v>4.6463835232000003E-3</v>
      </c>
      <c r="D16">
        <f>SUMIFS('EPA Export Aggregation'!G:G,'EPA Export Aggregation'!$A:$A,$B16,'EPA Export Aggregation'!$D:$D,$A$1)*IF($A16="CH4",About!$D$58,IF($A16="N2O",About!$D$59,1))</f>
        <v>4.6314950668999997E-3</v>
      </c>
      <c r="E16">
        <f>SUMIFS('EPA Export Aggregation'!H:H,'EPA Export Aggregation'!$A:$A,$B16,'EPA Export Aggregation'!$D:$D,$A$1)*IF($A16="CH4",About!$D$58,IF($A16="N2O",About!$D$59,1))</f>
        <v>4.6381475799E-3</v>
      </c>
      <c r="F16">
        <f>SUMIFS('EPA Export Aggregation'!I:I,'EPA Export Aggregation'!$A:$A,$B16,'EPA Export Aggregation'!$D:$D,$A$1)*IF($A16="CH4",About!$D$58,IF($A16="N2O",About!$D$59,1))</f>
        <v>4.7057661769E-3</v>
      </c>
      <c r="G16">
        <f>SUMIFS('EPA Export Aggregation'!J:J,'EPA Export Aggregation'!$A:$A,$B16,'EPA Export Aggregation'!$D:$D,$A$1)*IF($A16="CH4",About!$D$58,IF($A16="N2O",About!$D$59,1))</f>
        <v>4.7608149750000004E-3</v>
      </c>
      <c r="H16">
        <f>SUMIFS('EPA Export Aggregation'!K:K,'EPA Export Aggregation'!$A:$A,$B16,'EPA Export Aggregation'!$D:$D,$A$1)*IF($A16="CH4",About!$D$58,IF($A16="N2O",About!$D$59,1))</f>
        <v>4.7910949271000002E-3</v>
      </c>
      <c r="I16">
        <f>SUMIFS('EPA Export Aggregation'!L:L,'EPA Export Aggregation'!$A:$A,$B16,'EPA Export Aggregation'!$D:$D,$A$1)*IF($A16="CH4",About!$D$58,IF($A16="N2O",About!$D$59,1))</f>
        <v>4.8156869859000001E-3</v>
      </c>
      <c r="J16">
        <f>SUMIFS('EPA Export Aggregation'!M:M,'EPA Export Aggregation'!$A:$A,$B16,'EPA Export Aggregation'!$D:$D,$A$1)*IF($A16="CH4",About!$D$58,IF($A16="N2O",About!$D$59,1))</f>
        <v>4.7722857244000003E-3</v>
      </c>
      <c r="K16">
        <f>SUMIFS('EPA Export Aggregation'!N:N,'EPA Export Aggregation'!$A:$A,$B16,'EPA Export Aggregation'!$D:$D,$A$1)*IF($A16="CH4",About!$D$58,IF($A16="N2O",About!$D$59,1))</f>
        <v>4.7213773099000003E-3</v>
      </c>
      <c r="L16">
        <f>SUMIFS('EPA Export Aggregation'!O:O,'EPA Export Aggregation'!$A:$A,$B16,'EPA Export Aggregation'!$D:$D,$A$1)*IF($A16="CH4",About!$D$58,IF($A16="N2O",About!$D$59,1))</f>
        <v>4.6876210407000001E-3</v>
      </c>
      <c r="M16">
        <f>SUMIFS('EPA Export Aggregation'!P:P,'EPA Export Aggregation'!$A:$A,$B16,'EPA Export Aggregation'!$D:$D,$A$1)*IF($A16="CH4",About!$D$58,IF($A16="N2O",About!$D$59,1))</f>
        <v>4.6642890924000003E-3</v>
      </c>
      <c r="N16">
        <f>SUMIFS('EPA Export Aggregation'!Q:Q,'EPA Export Aggregation'!$A:$A,$B16,'EPA Export Aggregation'!$D:$D,$A$1)*IF($A16="CH4",About!$D$58,IF($A16="N2O",About!$D$59,1))</f>
        <v>2.8023531835999998E-3</v>
      </c>
      <c r="O16">
        <f>SUMIFS('EPA Export Aggregation'!R:R,'EPA Export Aggregation'!$A:$A,$B16,'EPA Export Aggregation'!$D:$D,$A$1)*IF($A16="CH4",About!$D$58,IF($A16="N2O",About!$D$59,1))</f>
        <v>3.2713945529999999E-3</v>
      </c>
      <c r="P16">
        <f>SUMIFS('EPA Export Aggregation'!S:S,'EPA Export Aggregation'!$A:$A,$B16,'EPA Export Aggregation'!$D:$D,$A$1)*IF($A16="CH4",About!$D$58,IF($A16="N2O",About!$D$59,1))</f>
        <v>4.2641006426E-3</v>
      </c>
      <c r="Q16">
        <f>SUMIFS('EPA Export Aggregation'!T:T,'EPA Export Aggregation'!$A:$A,$B16,'EPA Export Aggregation'!$D:$D,$A$1)*IF($A16="CH4",About!$D$58,IF($A16="N2O",About!$D$59,1))</f>
        <v>3.9431554444999996E-3</v>
      </c>
      <c r="R16">
        <f>SUMIFS('EPA Export Aggregation'!U:U,'EPA Export Aggregation'!$A:$A,$B16,'EPA Export Aggregation'!$D:$D,$A$1)*IF($A16="CH4",About!$D$58,IF($A16="N2O",About!$D$59,1))</f>
        <v>4.3120921059999996E-3</v>
      </c>
      <c r="S16">
        <f>SUMIFS('EPA Export Aggregation'!V:V,'EPA Export Aggregation'!$A:$A,$B16,'EPA Export Aggregation'!$D:$D,$A$1)*IF($A16="CH4",About!$D$58,IF($A16="N2O",About!$D$59,1))</f>
        <v>5.5356396387000002E-3</v>
      </c>
      <c r="T16">
        <f>SUMIFS('EPA Export Aggregation'!W:W,'EPA Export Aggregation'!$A:$A,$B16,'EPA Export Aggregation'!$D:$D,$A$1)*IF($A16="CH4",About!$D$58,IF($A16="N2O",About!$D$59,1))</f>
        <v>6.0703867679000002E-3</v>
      </c>
      <c r="U16">
        <f>SUMIFS('EPA Export Aggregation'!X:X,'EPA Export Aggregation'!$A:$A,$B16,'EPA Export Aggregation'!$D:$D,$A$1)*IF($A16="CH4",About!$D$58,IF($A16="N2O",About!$D$59,1))</f>
        <v>5.8081988636000002E-3</v>
      </c>
      <c r="V16">
        <f>SUMIFS('EPA Export Aggregation'!Y:Y,'EPA Export Aggregation'!$A:$A,$B16,'EPA Export Aggregation'!$D:$D,$A$1)*IF($A16="CH4",About!$D$58,IF($A16="N2O",About!$D$59,1))</f>
        <v>5.6804268843000001E-3</v>
      </c>
      <c r="W16">
        <f>SUMIFS('EPA Export Aggregation'!Z:Z,'EPA Export Aggregation'!$A:$A,$B16,'EPA Export Aggregation'!$D:$D,$A$1)*IF($A16="CH4",About!$D$58,IF($A16="N2O",About!$D$59,1))</f>
        <v>1.39875086584E-2</v>
      </c>
      <c r="X16">
        <f>SUMIFS('EPA Export Aggregation'!AA:AA,'EPA Export Aggregation'!$A:$A,$B16,'EPA Export Aggregation'!$D:$D,$A$1)*IF($A16="CH4",About!$D$58,IF($A16="N2O",About!$D$59,1))</f>
        <v>1.2903164707800001E-2</v>
      </c>
      <c r="Y16">
        <f>SUMIFS('EPA Export Aggregation'!AB:AB,'EPA Export Aggregation'!$A:$A,$B16,'EPA Export Aggregation'!$D:$D,$A$1)*IF($A16="CH4",About!$D$58,IF($A16="N2O",About!$D$59,1))</f>
        <v>1.26955840302E-2</v>
      </c>
      <c r="Z16">
        <f>SUMIFS('EPA Export Aggregation'!AC:AC,'EPA Export Aggregation'!$A:$A,$B16,'EPA Export Aggregation'!$D:$D,$A$1)*IF($A16="CH4",About!$D$58,IF($A16="N2O",About!$D$59,1))</f>
        <v>1.3269830764699999E-2</v>
      </c>
      <c r="AA16">
        <f>SUMIFS('EPA Export Aggregation'!AD:AD,'EPA Export Aggregation'!$A:$A,$B16,'EPA Export Aggregation'!$D:$D,$A$1)*IF($A16="CH4",About!$D$58,IF($A16="N2O",About!$D$59,1))</f>
        <v>1.41871266763E-2</v>
      </c>
      <c r="AB16">
        <f>SUMIFS('EPA Export Aggregation'!AE:AE,'EPA Export Aggregation'!$A:$A,$B16,'EPA Export Aggregation'!$D:$D,$A$1)*IF($A16="CH4",About!$D$58,IF($A16="N2O",About!$D$59,1))</f>
        <v>1.5698457057100001E-2</v>
      </c>
      <c r="AC16">
        <f>SUMIFS('EPA Export Aggregation'!AF:AF,'EPA Export Aggregation'!$A:$A,$B16,'EPA Export Aggregation'!$D:$D,$A$1)*IF($A16="CH4",About!$D$58,IF($A16="N2O",About!$D$59,1))</f>
        <v>1.47939842418E-2</v>
      </c>
      <c r="AD16">
        <f>SUMIFS('EPA Export Aggregation'!AG:AG,'EPA Export Aggregation'!$A:$A,$B16,'EPA Export Aggregation'!$D:$D,$A$1)*IF($A16="CH4",About!$D$58,IF($A16="N2O",About!$D$59,1))</f>
        <v>1.46785933523E-2</v>
      </c>
      <c r="AE16">
        <f>SUMIFS('EPA Export Aggregation'!AH:AH,'EPA Export Aggregation'!$A:$A,$B16,'EPA Export Aggregation'!$D:$D,$A$1)*IF($A16="CH4",About!$D$58,IF($A16="N2O",About!$D$59,1))</f>
        <v>1.3272401666E-2</v>
      </c>
      <c r="AF16">
        <f>SUMIFS('EPA Export Aggregation'!AI:AI,'EPA Export Aggregation'!$A:$A,$B16,'EPA Export Aggregation'!$D:$D,$A$1)*IF($A16="CH4",About!$D$58,IF($A16="N2O",About!$D$59,1))</f>
        <v>1.57020711444E-2</v>
      </c>
      <c r="AG16">
        <f>SUMIFS('EPA Export Aggregation'!AJ:AJ,'EPA Export Aggregation'!$A:$A,$B16,'EPA Export Aggregation'!$D:$D,$A$1)*IF($A16="CH4",About!$D$58,IF($A16="N2O",About!$D$59,1))</f>
        <v>1.6107033445600001E-2</v>
      </c>
      <c r="AH16">
        <f>SUMIFS('EPA Export Aggregation'!AK:AK,'EPA Export Aggregation'!$A:$A,$B16,'EPA Export Aggregation'!$D:$D,$A$1)*IF($A16="CH4",About!$D$58,IF($A16="N2O",About!$D$59,1))</f>
        <v>1.6422709979499999E-2</v>
      </c>
    </row>
    <row r="17" spans="1:34" x14ac:dyDescent="0.75">
      <c r="A17" s="119" t="s">
        <v>479</v>
      </c>
      <c r="B17" s="120" t="s">
        <v>1969</v>
      </c>
      <c r="C17">
        <f>SUMIFS('EPA Export Aggregation'!F:F,'EPA Export Aggregation'!$A:$A,$B17,'EPA Export Aggregation'!$D:$D,$A$1)*IF($A17="CH4",About!$D$58,IF($A17="N2O",About!$D$59,1))</f>
        <v>1.1362872829900001E-2</v>
      </c>
      <c r="D17">
        <f>SUMIFS('EPA Export Aggregation'!G:G,'EPA Export Aggregation'!$A:$A,$B17,'EPA Export Aggregation'!$D:$D,$A$1)*IF($A17="CH4",About!$D$58,IF($A17="N2O",About!$D$59,1))</f>
        <v>2.4318122188E-3</v>
      </c>
      <c r="E17">
        <f>SUMIFS('EPA Export Aggregation'!H:H,'EPA Export Aggregation'!$A:$A,$B17,'EPA Export Aggregation'!$D:$D,$A$1)*IF($A17="CH4",About!$D$58,IF($A17="N2O",About!$D$59,1))</f>
        <v>6.1307483033999997E-3</v>
      </c>
      <c r="F17">
        <f>SUMIFS('EPA Export Aggregation'!I:I,'EPA Export Aggregation'!$A:$A,$B17,'EPA Export Aggregation'!$D:$D,$A$1)*IF($A17="CH4",About!$D$58,IF($A17="N2O",About!$D$59,1))</f>
        <v>6.1153554728999998E-3</v>
      </c>
      <c r="G17">
        <f>SUMIFS('EPA Export Aggregation'!J:J,'EPA Export Aggregation'!$A:$A,$B17,'EPA Export Aggregation'!$D:$D,$A$1)*IF($A17="CH4",About!$D$58,IF($A17="N2O",About!$D$59,1))</f>
        <v>7.0132074940000002E-3</v>
      </c>
      <c r="H17">
        <f>SUMIFS('EPA Export Aggregation'!K:K,'EPA Export Aggregation'!$A:$A,$B17,'EPA Export Aggregation'!$D:$D,$A$1)*IF($A17="CH4",About!$D$58,IF($A17="N2O",About!$D$59,1))</f>
        <v>6.7821895150000002E-3</v>
      </c>
      <c r="I17">
        <f>SUMIFS('EPA Export Aggregation'!L:L,'EPA Export Aggregation'!$A:$A,$B17,'EPA Export Aggregation'!$D:$D,$A$1)*IF($A17="CH4",About!$D$58,IF($A17="N2O",About!$D$59,1))</f>
        <v>8.7483380469000008E-3</v>
      </c>
      <c r="J17">
        <f>SUMIFS('EPA Export Aggregation'!M:M,'EPA Export Aggregation'!$A:$A,$B17,'EPA Export Aggregation'!$D:$D,$A$1)*IF($A17="CH4",About!$D$58,IF($A17="N2O",About!$D$59,1))</f>
        <v>1.0531994677000001E-2</v>
      </c>
      <c r="K17">
        <f>SUMIFS('EPA Export Aggregation'!N:N,'EPA Export Aggregation'!$A:$A,$B17,'EPA Export Aggregation'!$D:$D,$A$1)*IF($A17="CH4",About!$D$58,IF($A17="N2O",About!$D$59,1))</f>
        <v>9.1309101918000003E-3</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2.0283342668000002E-3</v>
      </c>
      <c r="Q17">
        <f>SUMIFS('EPA Export Aggregation'!T:T,'EPA Export Aggregation'!$A:$A,$B17,'EPA Export Aggregation'!$D:$D,$A$1)*IF($A17="CH4",About!$D$58,IF($A17="N2O",About!$D$59,1))</f>
        <v>4.4380367004000004E-3</v>
      </c>
      <c r="R17">
        <f>SUMIFS('EPA Export Aggregation'!U:U,'EPA Export Aggregation'!$A:$A,$B17,'EPA Export Aggregation'!$D:$D,$A$1)*IF($A17="CH4",About!$D$58,IF($A17="N2O",About!$D$59,1))</f>
        <v>4.6180129289999997E-3</v>
      </c>
      <c r="S17">
        <f>SUMIFS('EPA Export Aggregation'!V:V,'EPA Export Aggregation'!$A:$A,$B17,'EPA Export Aggregation'!$D:$D,$A$1)*IF($A17="CH4",About!$D$58,IF($A17="N2O",About!$D$59,1))</f>
        <v>1.1873399078E-3</v>
      </c>
      <c r="T17">
        <f>SUMIFS('EPA Export Aggregation'!W:W,'EPA Export Aggregation'!$A:$A,$B17,'EPA Export Aggregation'!$D:$D,$A$1)*IF($A17="CH4",About!$D$58,IF($A17="N2O",About!$D$59,1))</f>
        <v>1.1553291735999999E-3</v>
      </c>
      <c r="U17">
        <f>SUMIFS('EPA Export Aggregation'!X:X,'EPA Export Aggregation'!$A:$A,$B17,'EPA Export Aggregation'!$D:$D,$A$1)*IF($A17="CH4",About!$D$58,IF($A17="N2O",About!$D$59,1))</f>
        <v>1.0798100106000001E-3</v>
      </c>
      <c r="V17">
        <f>SUMIFS('EPA Export Aggregation'!Y:Y,'EPA Export Aggregation'!$A:$A,$B17,'EPA Export Aggregation'!$D:$D,$A$1)*IF($A17="CH4",About!$D$58,IF($A17="N2O",About!$D$59,1))</f>
        <v>1.0202189374000001E-3</v>
      </c>
      <c r="W17">
        <f>SUMIFS('EPA Export Aggregation'!Z:Z,'EPA Export Aggregation'!$A:$A,$B17,'EPA Export Aggregation'!$D:$D,$A$1)*IF($A17="CH4",About!$D$58,IF($A17="N2O",About!$D$59,1))</f>
        <v>9.5016649599999998E-4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75">
      <c r="A19" s="119" t="s">
        <v>479</v>
      </c>
      <c r="B19" s="120" t="s">
        <v>1971</v>
      </c>
      <c r="C19" s="121">
        <f>SUMIFS('EPA Export Aggregation'!F:F,'EPA Export Aggregation'!$A:$A,$B19,'EPA Export Aggregation'!$D:$D,$A$1)*IF($A19="CH4",About!$D$58,IF($A19="N2O",About!$D$59,1))</f>
        <v>0.28570709999999999</v>
      </c>
      <c r="D19" s="121">
        <f>SUMIFS('EPA Export Aggregation'!G:G,'EPA Export Aggregation'!$A:$A,$B19,'EPA Export Aggregation'!$D:$D,$A$1)*IF($A19="CH4",About!$D$58,IF($A19="N2O",About!$D$59,1))</f>
        <v>0.28610328745379998</v>
      </c>
      <c r="E19" s="121">
        <f>SUMIFS('EPA Export Aggregation'!H:H,'EPA Export Aggregation'!$A:$A,$B19,'EPA Export Aggregation'!$D:$D,$A$1)*IF($A19="CH4",About!$D$58,IF($A19="N2O",About!$D$59,1))</f>
        <v>0.28328269098870001</v>
      </c>
      <c r="F19" s="121">
        <f>SUMIFS('EPA Export Aggregation'!I:I,'EPA Export Aggregation'!$A:$A,$B19,'EPA Export Aggregation'!$D:$D,$A$1)*IF($A19="CH4",About!$D$58,IF($A19="N2O",About!$D$59,1))</f>
        <v>0.254599219263</v>
      </c>
      <c r="G19" s="121">
        <f>SUMIFS('EPA Export Aggregation'!J:J,'EPA Export Aggregation'!$A:$A,$B19,'EPA Export Aggregation'!$D:$D,$A$1)*IF($A19="CH4",About!$D$58,IF($A19="N2O",About!$D$59,1))</f>
        <v>0.21802498842119999</v>
      </c>
      <c r="H19" s="121">
        <f>SUMIFS('EPA Export Aggregation'!K:K,'EPA Export Aggregation'!$A:$A,$B19,'EPA Export Aggregation'!$D:$D,$A$1)*IF($A19="CH4",About!$D$58,IF($A19="N2O",About!$D$59,1))</f>
        <v>0.21957904120960001</v>
      </c>
      <c r="I19" s="121">
        <f>SUMIFS('EPA Export Aggregation'!L:L,'EPA Export Aggregation'!$A:$A,$B19,'EPA Export Aggregation'!$D:$D,$A$1)*IF($A19="CH4",About!$D$58,IF($A19="N2O",About!$D$59,1))</f>
        <v>0.22635383256280001</v>
      </c>
      <c r="J19" s="121">
        <f>SUMIFS('EPA Export Aggregation'!M:M,'EPA Export Aggregation'!$A:$A,$B19,'EPA Export Aggregation'!$D:$D,$A$1)*IF($A19="CH4",About!$D$58,IF($A19="N2O",About!$D$59,1))</f>
        <v>0.22792201415230001</v>
      </c>
      <c r="K19" s="121">
        <f>SUMIFS('EPA Export Aggregation'!N:N,'EPA Export Aggregation'!$A:$A,$B19,'EPA Export Aggregation'!$D:$D,$A$1)*IF($A19="CH4",About!$D$58,IF($A19="N2O",About!$D$59,1))</f>
        <v>0.25015282123650001</v>
      </c>
      <c r="L19" s="121">
        <f>SUMIFS('EPA Export Aggregation'!O:O,'EPA Export Aggregation'!$A:$A,$B19,'EPA Export Aggregation'!$D:$D,$A$1)*IF($A19="CH4",About!$D$58,IF($A19="N2O",About!$D$59,1))</f>
        <v>0.26001016784440001</v>
      </c>
      <c r="M19" s="121">
        <f>SUMIFS('EPA Export Aggregation'!P:P,'EPA Export Aggregation'!$A:$A,$B19,'EPA Export Aggregation'!$D:$D,$A$1)*IF($A19="CH4",About!$D$58,IF($A19="N2O",About!$D$59,1))</f>
        <v>0.27026260000000002</v>
      </c>
      <c r="N19" s="121">
        <f>SUMIFS('EPA Export Aggregation'!Q:Q,'EPA Export Aggregation'!$A:$A,$B19,'EPA Export Aggregation'!$D:$D,$A$1)*IF($A19="CH4",About!$D$58,IF($A19="N2O",About!$D$59,1))</f>
        <v>1.0466899999999999E-2</v>
      </c>
      <c r="O19" s="121">
        <f>SUMIFS('EPA Export Aggregation'!R:R,'EPA Export Aggregation'!$A:$A,$B19,'EPA Export Aggregation'!$D:$D,$A$1)*IF($A19="CH4",About!$D$58,IF($A19="N2O",About!$D$59,1))</f>
        <v>0.1147109</v>
      </c>
      <c r="P19" s="121">
        <f>SUMIFS('EPA Export Aggregation'!S:S,'EPA Export Aggregation'!$A:$A,$B19,'EPA Export Aggregation'!$D:$D,$A$1)*IF($A19="CH4",About!$D$58,IF($A19="N2O",About!$D$59,1))</f>
        <v>8.2293599999999995E-2</v>
      </c>
      <c r="Q19" s="121">
        <f>SUMIFS('EPA Export Aggregation'!T:T,'EPA Export Aggregation'!$A:$A,$B19,'EPA Export Aggregation'!$D:$D,$A$1)*IF($A19="CH4",About!$D$58,IF($A19="N2O",About!$D$59,1))</f>
        <v>5.75144E-2</v>
      </c>
      <c r="R19" s="121">
        <f>SUMIFS('EPA Export Aggregation'!U:U,'EPA Export Aggregation'!$A:$A,$B19,'EPA Export Aggregation'!$D:$D,$A$1)*IF($A19="CH4",About!$D$58,IF($A19="N2O",About!$D$59,1))</f>
        <v>5.7388599999999998E-2</v>
      </c>
      <c r="S19" s="121">
        <f>SUMIFS('EPA Export Aggregation'!V:V,'EPA Export Aggregation'!$A:$A,$B19,'EPA Export Aggregation'!$D:$D,$A$1)*IF($A19="CH4",About!$D$58,IF($A19="N2O",About!$D$59,1))</f>
        <v>5.7631700000000001E-2</v>
      </c>
      <c r="T19" s="121">
        <f>SUMIFS('EPA Export Aggregation'!W:W,'EPA Export Aggregation'!$A:$A,$B19,'EPA Export Aggregation'!$D:$D,$A$1)*IF($A19="CH4",About!$D$58,IF($A19="N2O",About!$D$59,1))</f>
        <v>0.1543226</v>
      </c>
      <c r="U19" s="121">
        <f>SUMIFS('EPA Export Aggregation'!X:X,'EPA Export Aggregation'!$A:$A,$B19,'EPA Export Aggregation'!$D:$D,$A$1)*IF($A19="CH4",About!$D$58,IF($A19="N2O",About!$D$59,1))</f>
        <v>0.1295026</v>
      </c>
      <c r="V19" s="121">
        <f>SUMIFS('EPA Export Aggregation'!Y:Y,'EPA Export Aggregation'!$A:$A,$B19,'EPA Export Aggregation'!$D:$D,$A$1)*IF($A19="CH4",About!$D$58,IF($A19="N2O",About!$D$59,1))</f>
        <v>2.9105700000000002E-2</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75">
      <c r="A20" s="119" t="s">
        <v>479</v>
      </c>
      <c r="B20" s="120" t="s">
        <v>1972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19" t="s">
        <v>479</v>
      </c>
      <c r="B22" s="120" t="s">
        <v>1974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19" t="s">
        <v>479</v>
      </c>
      <c r="B23" s="120" t="s">
        <v>1975</v>
      </c>
      <c r="C23">
        <f>SUMIFS('EPA Export Aggregation'!F:F,'EPA Export Aggregation'!$A:$A,$B23,'EPA Export Aggregation'!$D:$D,$A$1)*IF($A23="CH4",About!$D$58,IF($A23="N2O",About!$D$59,1))</f>
        <v>1.1945925686500001E-2</v>
      </c>
      <c r="D23">
        <f>SUMIFS('EPA Export Aggregation'!G:G,'EPA Export Aggregation'!$A:$A,$B23,'EPA Export Aggregation'!$D:$D,$A$1)*IF($A23="CH4",About!$D$58,IF($A23="N2O",About!$D$59,1))</f>
        <v>1.1035703006800001E-2</v>
      </c>
      <c r="E23">
        <f>SUMIFS('EPA Export Aggregation'!H:H,'EPA Export Aggregation'!$A:$A,$B23,'EPA Export Aggregation'!$D:$D,$A$1)*IF($A23="CH4",About!$D$58,IF($A23="N2O",About!$D$59,1))</f>
        <v>1.2247825538200001E-2</v>
      </c>
      <c r="F23">
        <f>SUMIFS('EPA Export Aggregation'!I:I,'EPA Export Aggregation'!$A:$A,$B23,'EPA Export Aggregation'!$D:$D,$A$1)*IF($A23="CH4",About!$D$58,IF($A23="N2O",About!$D$59,1))</f>
        <v>1.46254963213E-2</v>
      </c>
      <c r="G23">
        <f>SUMIFS('EPA Export Aggregation'!J:J,'EPA Export Aggregation'!$A:$A,$B23,'EPA Export Aggregation'!$D:$D,$A$1)*IF($A23="CH4",About!$D$58,IF($A23="N2O",About!$D$59,1))</f>
        <v>1.37627486643E-2</v>
      </c>
      <c r="H23">
        <f>SUMIFS('EPA Export Aggregation'!K:K,'EPA Export Aggregation'!$A:$A,$B23,'EPA Export Aggregation'!$D:$D,$A$1)*IF($A23="CH4",About!$D$58,IF($A23="N2O",About!$D$59,1))</f>
        <v>1.37972104817E-2</v>
      </c>
      <c r="I23">
        <f>SUMIFS('EPA Export Aggregation'!L:L,'EPA Export Aggregation'!$A:$A,$B23,'EPA Export Aggregation'!$D:$D,$A$1)*IF($A23="CH4",About!$D$58,IF($A23="N2O",About!$D$59,1))</f>
        <v>1.2507984309000001E-2</v>
      </c>
      <c r="J23">
        <f>SUMIFS('EPA Export Aggregation'!M:M,'EPA Export Aggregation'!$A:$A,$B23,'EPA Export Aggregation'!$D:$D,$A$1)*IF($A23="CH4",About!$D$58,IF($A23="N2O",About!$D$59,1))</f>
        <v>1.2640883260300001E-2</v>
      </c>
      <c r="K23">
        <f>SUMIFS('EPA Export Aggregation'!N:N,'EPA Export Aggregation'!$A:$A,$B23,'EPA Export Aggregation'!$D:$D,$A$1)*IF($A23="CH4",About!$D$58,IF($A23="N2O",About!$D$59,1))</f>
        <v>1.54397655761E-2</v>
      </c>
      <c r="L23">
        <f>SUMIFS('EPA Export Aggregation'!O:O,'EPA Export Aggregation'!$A:$A,$B23,'EPA Export Aggregation'!$D:$D,$A$1)*IF($A23="CH4",About!$D$58,IF($A23="N2O",About!$D$59,1))</f>
        <v>1.4736516937700001E-2</v>
      </c>
      <c r="M23">
        <f>SUMIFS('EPA Export Aggregation'!P:P,'EPA Export Aggregation'!$A:$A,$B23,'EPA Export Aggregation'!$D:$D,$A$1)*IF($A23="CH4",About!$D$58,IF($A23="N2O",About!$D$59,1))</f>
        <v>1.33519837669E-2</v>
      </c>
      <c r="N23">
        <f>SUMIFS('EPA Export Aggregation'!Q:Q,'EPA Export Aggregation'!$A:$A,$B23,'EPA Export Aggregation'!$D:$D,$A$1)*IF($A23="CH4",About!$D$58,IF($A23="N2O",About!$D$59,1))</f>
        <v>1.2770622101899999E-2</v>
      </c>
      <c r="O23">
        <f>SUMIFS('EPA Export Aggregation'!R:R,'EPA Export Aggregation'!$A:$A,$B23,'EPA Export Aggregation'!$D:$D,$A$1)*IF($A23="CH4",About!$D$58,IF($A23="N2O",About!$D$59,1))</f>
        <v>1.1558173426899999E-2</v>
      </c>
      <c r="P23">
        <f>SUMIFS('EPA Export Aggregation'!S:S,'EPA Export Aggregation'!$A:$A,$B23,'EPA Export Aggregation'!$D:$D,$A$1)*IF($A23="CH4",About!$D$58,IF($A23="N2O",About!$D$59,1))</f>
        <v>1.11160568768E-2</v>
      </c>
      <c r="Q23">
        <f>SUMIFS('EPA Export Aggregation'!T:T,'EPA Export Aggregation'!$A:$A,$B23,'EPA Export Aggregation'!$D:$D,$A$1)*IF($A23="CH4",About!$D$58,IF($A23="N2O",About!$D$59,1))</f>
        <v>1.1500587610500001E-2</v>
      </c>
      <c r="R23">
        <f>SUMIFS('EPA Export Aggregation'!U:U,'EPA Export Aggregation'!$A:$A,$B23,'EPA Export Aggregation'!$D:$D,$A$1)*IF($A23="CH4",About!$D$58,IF($A23="N2O",About!$D$59,1))</f>
        <v>1.14574100659E-2</v>
      </c>
      <c r="S23">
        <f>SUMIFS('EPA Export Aggregation'!V:V,'EPA Export Aggregation'!$A:$A,$B23,'EPA Export Aggregation'!$D:$D,$A$1)*IF($A23="CH4",About!$D$58,IF($A23="N2O",About!$D$59,1))</f>
        <v>1.10802786995E-2</v>
      </c>
      <c r="T23">
        <f>SUMIFS('EPA Export Aggregation'!W:W,'EPA Export Aggregation'!$A:$A,$B23,'EPA Export Aggregation'!$D:$D,$A$1)*IF($A23="CH4",About!$D$58,IF($A23="N2O",About!$D$59,1))</f>
        <v>1.5615792519000001E-2</v>
      </c>
      <c r="U23">
        <f>SUMIFS('EPA Export Aggregation'!X:X,'EPA Export Aggregation'!$A:$A,$B23,'EPA Export Aggregation'!$D:$D,$A$1)*IF($A23="CH4",About!$D$58,IF($A23="N2O",About!$D$59,1))</f>
        <v>1.28760660534E-2</v>
      </c>
      <c r="V23">
        <f>SUMIFS('EPA Export Aggregation'!Y:Y,'EPA Export Aggregation'!$A:$A,$B23,'EPA Export Aggregation'!$D:$D,$A$1)*IF($A23="CH4",About!$D$58,IF($A23="N2O",About!$D$59,1))</f>
        <v>1.0846506465000001E-2</v>
      </c>
      <c r="W23">
        <f>SUMIFS('EPA Export Aggregation'!Z:Z,'EPA Export Aggregation'!$A:$A,$B23,'EPA Export Aggregation'!$D:$D,$A$1)*IF($A23="CH4",About!$D$58,IF($A23="N2O",About!$D$59,1))</f>
        <v>1.4951245932399999E-2</v>
      </c>
      <c r="X23">
        <f>SUMIFS('EPA Export Aggregation'!AA:AA,'EPA Export Aggregation'!$A:$A,$B23,'EPA Export Aggregation'!$D:$D,$A$1)*IF($A23="CH4",About!$D$58,IF($A23="N2O",About!$D$59,1))</f>
        <v>1.6095784962700001E-2</v>
      </c>
      <c r="Y23">
        <f>SUMIFS('EPA Export Aggregation'!AB:AB,'EPA Export Aggregation'!$A:$A,$B23,'EPA Export Aggregation'!$D:$D,$A$1)*IF($A23="CH4",About!$D$58,IF($A23="N2O",About!$D$59,1))</f>
        <v>1.52245415954E-2</v>
      </c>
      <c r="Z23">
        <f>SUMIFS('EPA Export Aggregation'!AC:AC,'EPA Export Aggregation'!$A:$A,$B23,'EPA Export Aggregation'!$D:$D,$A$1)*IF($A23="CH4",About!$D$58,IF($A23="N2O",About!$D$59,1))</f>
        <v>1.4438854280800001E-2</v>
      </c>
      <c r="AA23">
        <f>SUMIFS('EPA Export Aggregation'!AD:AD,'EPA Export Aggregation'!$A:$A,$B23,'EPA Export Aggregation'!$D:$D,$A$1)*IF($A23="CH4",About!$D$58,IF($A23="N2O",About!$D$59,1))</f>
        <v>5.7392999151999998E-3</v>
      </c>
      <c r="AB23">
        <f>SUMIFS('EPA Export Aggregation'!AE:AE,'EPA Export Aggregation'!$A:$A,$B23,'EPA Export Aggregation'!$D:$D,$A$1)*IF($A23="CH4",About!$D$58,IF($A23="N2O",About!$D$59,1))</f>
        <v>1.47022997222E-2</v>
      </c>
      <c r="AC23">
        <f>SUMIFS('EPA Export Aggregation'!AF:AF,'EPA Export Aggregation'!$A:$A,$B23,'EPA Export Aggregation'!$D:$D,$A$1)*IF($A23="CH4",About!$D$58,IF($A23="N2O",About!$D$59,1))</f>
        <v>1.6863836836800001E-2</v>
      </c>
      <c r="AD23">
        <f>SUMIFS('EPA Export Aggregation'!AG:AG,'EPA Export Aggregation'!$A:$A,$B23,'EPA Export Aggregation'!$D:$D,$A$1)*IF($A23="CH4",About!$D$58,IF($A23="N2O",About!$D$59,1))</f>
        <v>1.6540511755100001E-2</v>
      </c>
      <c r="AE23">
        <f>SUMIFS('EPA Export Aggregation'!AH:AH,'EPA Export Aggregation'!$A:$A,$B23,'EPA Export Aggregation'!$D:$D,$A$1)*IF($A23="CH4",About!$D$58,IF($A23="N2O",About!$D$59,1))</f>
        <v>1.9637349500000002E-2</v>
      </c>
      <c r="AF23">
        <f>SUMIFS('EPA Export Aggregation'!AI:AI,'EPA Export Aggregation'!$A:$A,$B23,'EPA Export Aggregation'!$D:$D,$A$1)*IF($A23="CH4",About!$D$58,IF($A23="N2O",About!$D$59,1))</f>
        <v>1.9841464878800001E-2</v>
      </c>
      <c r="AG23">
        <f>SUMIFS('EPA Export Aggregation'!AJ:AJ,'EPA Export Aggregation'!$A:$A,$B23,'EPA Export Aggregation'!$D:$D,$A$1)*IF($A23="CH4",About!$D$58,IF($A23="N2O",About!$D$59,1))</f>
        <v>1.8843204888900001E-2</v>
      </c>
      <c r="AH23">
        <f>SUMIFS('EPA Export Aggregation'!AK:AK,'EPA Export Aggregation'!$A:$A,$B23,'EPA Export Aggregation'!$D:$D,$A$1)*IF($A23="CH4",About!$D$58,IF($A23="N2O",About!$D$59,1))</f>
        <v>1.6420250463599999E-2</v>
      </c>
    </row>
    <row r="24" spans="1:34" x14ac:dyDescent="0.7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7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19" t="s">
        <v>479</v>
      </c>
      <c r="B26" s="120" t="s">
        <v>1978</v>
      </c>
      <c r="C26">
        <f>SUMIFS('EPA Export Aggregation'!F:F,'EPA Export Aggregation'!$A:$A,$B26,'EPA Export Aggregation'!$D:$D,$A$1)*IF($A26="CH4",About!$D$58,IF($A26="N2O",About!$D$59,1))</f>
        <v>2.299489592E-4</v>
      </c>
      <c r="D26">
        <f>SUMIFS('EPA Export Aggregation'!G:G,'EPA Export Aggregation'!$A:$A,$B26,'EPA Export Aggregation'!$D:$D,$A$1)*IF($A26="CH4",About!$D$58,IF($A26="N2O",About!$D$59,1))</f>
        <v>1.7116866699999999E-4</v>
      </c>
      <c r="E26">
        <f>SUMIFS('EPA Export Aggregation'!H:H,'EPA Export Aggregation'!$A:$A,$B26,'EPA Export Aggregation'!$D:$D,$A$1)*IF($A26="CH4",About!$D$58,IF($A26="N2O",About!$D$59,1))</f>
        <v>2.1028202340000001E-4</v>
      </c>
      <c r="F26">
        <f>SUMIFS('EPA Export Aggregation'!I:I,'EPA Export Aggregation'!$A:$A,$B26,'EPA Export Aggregation'!$D:$D,$A$1)*IF($A26="CH4",About!$D$58,IF($A26="N2O",About!$D$59,1))</f>
        <v>2.3521373460000001E-4</v>
      </c>
      <c r="G26">
        <f>SUMIFS('EPA Export Aggregation'!J:J,'EPA Export Aggregation'!$A:$A,$B26,'EPA Export Aggregation'!$D:$D,$A$1)*IF($A26="CH4",About!$D$58,IF($A26="N2O",About!$D$59,1))</f>
        <v>2.4710347830000001E-4</v>
      </c>
      <c r="H26">
        <f>SUMIFS('EPA Export Aggregation'!K:K,'EPA Export Aggregation'!$A:$A,$B26,'EPA Export Aggregation'!$D:$D,$A$1)*IF($A26="CH4",About!$D$58,IF($A26="N2O",About!$D$59,1))</f>
        <v>3.3525635619999997E-4</v>
      </c>
      <c r="I26">
        <f>SUMIFS('EPA Export Aggregation'!L:L,'EPA Export Aggregation'!$A:$A,$B26,'EPA Export Aggregation'!$D:$D,$A$1)*IF($A26="CH4",About!$D$58,IF($A26="N2O",About!$D$59,1))</f>
        <v>3.7369306799999997E-4</v>
      </c>
      <c r="J26">
        <f>SUMIFS('EPA Export Aggregation'!M:M,'EPA Export Aggregation'!$A:$A,$B26,'EPA Export Aggregation'!$D:$D,$A$1)*IF($A26="CH4",About!$D$58,IF($A26="N2O",About!$D$59,1))</f>
        <v>4.6128426619999999E-4</v>
      </c>
      <c r="K26">
        <f>SUMIFS('EPA Export Aggregation'!N:N,'EPA Export Aggregation'!$A:$A,$B26,'EPA Export Aggregation'!$D:$D,$A$1)*IF($A26="CH4",About!$D$58,IF($A26="N2O",About!$D$59,1))</f>
        <v>5.2109449819999997E-4</v>
      </c>
      <c r="L26">
        <f>SUMIFS('EPA Export Aggregation'!O:O,'EPA Export Aggregation'!$A:$A,$B26,'EPA Export Aggregation'!$D:$D,$A$1)*IF($A26="CH4",About!$D$58,IF($A26="N2O",About!$D$59,1))</f>
        <v>3.3724490999999999E-4</v>
      </c>
      <c r="M26">
        <f>SUMIFS('EPA Export Aggregation'!P:P,'EPA Export Aggregation'!$A:$A,$B26,'EPA Export Aggregation'!$D:$D,$A$1)*IF($A26="CH4",About!$D$58,IF($A26="N2O",About!$D$59,1))</f>
        <v>3.6806325900000001E-4</v>
      </c>
      <c r="N26">
        <f>SUMIFS('EPA Export Aggregation'!Q:Q,'EPA Export Aggregation'!$A:$A,$B26,'EPA Export Aggregation'!$D:$D,$A$1)*IF($A26="CH4",About!$D$58,IF($A26="N2O",About!$D$59,1))</f>
        <v>2.6660755660000001E-4</v>
      </c>
      <c r="O26">
        <f>SUMIFS('EPA Export Aggregation'!R:R,'EPA Export Aggregation'!$A:$A,$B26,'EPA Export Aggregation'!$D:$D,$A$1)*IF($A26="CH4",About!$D$58,IF($A26="N2O",About!$D$59,1))</f>
        <v>3.112532521E-4</v>
      </c>
      <c r="P26">
        <f>SUMIFS('EPA Export Aggregation'!S:S,'EPA Export Aggregation'!$A:$A,$B26,'EPA Export Aggregation'!$D:$D,$A$1)*IF($A26="CH4",About!$D$58,IF($A26="N2O",About!$D$59,1))</f>
        <v>3.2790291359999999E-4</v>
      </c>
      <c r="Q26">
        <f>SUMIFS('EPA Export Aggregation'!T:T,'EPA Export Aggregation'!$A:$A,$B26,'EPA Export Aggregation'!$D:$D,$A$1)*IF($A26="CH4",About!$D$58,IF($A26="N2O",About!$D$59,1))</f>
        <v>3.9547749019999998E-4</v>
      </c>
      <c r="R26">
        <f>SUMIFS('EPA Export Aggregation'!U:U,'EPA Export Aggregation'!$A:$A,$B26,'EPA Export Aggregation'!$D:$D,$A$1)*IF($A26="CH4",About!$D$58,IF($A26="N2O",About!$D$59,1))</f>
        <v>3.7969901039999998E-4</v>
      </c>
      <c r="S26">
        <f>SUMIFS('EPA Export Aggregation'!V:V,'EPA Export Aggregation'!$A:$A,$B26,'EPA Export Aggregation'!$D:$D,$A$1)*IF($A26="CH4",About!$D$58,IF($A26="N2O",About!$D$59,1))</f>
        <v>3.4616303189999997E-4</v>
      </c>
      <c r="T26">
        <f>SUMIFS('EPA Export Aggregation'!W:W,'EPA Export Aggregation'!$A:$A,$B26,'EPA Export Aggregation'!$D:$D,$A$1)*IF($A26="CH4",About!$D$58,IF($A26="N2O",About!$D$59,1))</f>
        <v>3.1219790619999997E-4</v>
      </c>
      <c r="U26">
        <f>SUMIFS('EPA Export Aggregation'!X:X,'EPA Export Aggregation'!$A:$A,$B26,'EPA Export Aggregation'!$D:$D,$A$1)*IF($A26="CH4",About!$D$58,IF($A26="N2O",About!$D$59,1))</f>
        <v>2.5243448069999999E-4</v>
      </c>
      <c r="V26">
        <f>SUMIFS('EPA Export Aggregation'!Y:Y,'EPA Export Aggregation'!$A:$A,$B26,'EPA Export Aggregation'!$D:$D,$A$1)*IF($A26="CH4",About!$D$58,IF($A26="N2O",About!$D$59,1))</f>
        <v>1.605922033E-4</v>
      </c>
      <c r="W26">
        <f>SUMIFS('EPA Export Aggregation'!Z:Z,'EPA Export Aggregation'!$A:$A,$B26,'EPA Export Aggregation'!$D:$D,$A$1)*IF($A26="CH4",About!$D$58,IF($A26="N2O",About!$D$59,1))</f>
        <v>2.6859200599999998E-4</v>
      </c>
      <c r="X26">
        <f>SUMIFS('EPA Export Aggregation'!AA:AA,'EPA Export Aggregation'!$A:$A,$B26,'EPA Export Aggregation'!$D:$D,$A$1)*IF($A26="CH4",About!$D$58,IF($A26="N2O",About!$D$59,1))</f>
        <v>2.3670356279999999E-4</v>
      </c>
      <c r="Y26">
        <f>SUMIFS('EPA Export Aggregation'!AB:AB,'EPA Export Aggregation'!$A:$A,$B26,'EPA Export Aggregation'!$D:$D,$A$1)*IF($A26="CH4",About!$D$58,IF($A26="N2O",About!$D$59,1))</f>
        <v>1.9845800960000001E-4</v>
      </c>
      <c r="Z26">
        <f>SUMIFS('EPA Export Aggregation'!AC:AC,'EPA Export Aggregation'!$A:$A,$B26,'EPA Export Aggregation'!$D:$D,$A$1)*IF($A26="CH4",About!$D$58,IF($A26="N2O",About!$D$59,1))</f>
        <v>2.3357079649999999E-4</v>
      </c>
      <c r="AA26">
        <f>SUMIFS('EPA Export Aggregation'!AD:AD,'EPA Export Aggregation'!$A:$A,$B26,'EPA Export Aggregation'!$D:$D,$A$1)*IF($A26="CH4",About!$D$58,IF($A26="N2O",About!$D$59,1))</f>
        <v>2.4551898510000002E-4</v>
      </c>
      <c r="AB26">
        <f>SUMIFS('EPA Export Aggregation'!AE:AE,'EPA Export Aggregation'!$A:$A,$B26,'EPA Export Aggregation'!$D:$D,$A$1)*IF($A26="CH4",About!$D$58,IF($A26="N2O",About!$D$59,1))</f>
        <v>2.6815214329999998E-4</v>
      </c>
      <c r="AC26">
        <f>SUMIFS('EPA Export Aggregation'!AF:AF,'EPA Export Aggregation'!$A:$A,$B26,'EPA Export Aggregation'!$D:$D,$A$1)*IF($A26="CH4",About!$D$58,IF($A26="N2O",About!$D$59,1))</f>
        <v>2.4910666639999998E-4</v>
      </c>
      <c r="AD26">
        <f>SUMIFS('EPA Export Aggregation'!AG:AG,'EPA Export Aggregation'!$A:$A,$B26,'EPA Export Aggregation'!$D:$D,$A$1)*IF($A26="CH4",About!$D$58,IF($A26="N2O",About!$D$59,1))</f>
        <v>2.8808734109999999E-4</v>
      </c>
      <c r="AE26">
        <f>SUMIFS('EPA Export Aggregation'!AH:AH,'EPA Export Aggregation'!$A:$A,$B26,'EPA Export Aggregation'!$D:$D,$A$1)*IF($A26="CH4",About!$D$58,IF($A26="N2O",About!$D$59,1))</f>
        <v>2.9776230200000001E-4</v>
      </c>
      <c r="AF26">
        <f>SUMIFS('EPA Export Aggregation'!AI:AI,'EPA Export Aggregation'!$A:$A,$B26,'EPA Export Aggregation'!$D:$D,$A$1)*IF($A26="CH4",About!$D$58,IF($A26="N2O",About!$D$59,1))</f>
        <v>2.7017708679999999E-4</v>
      </c>
      <c r="AG26">
        <f>SUMIFS('EPA Export Aggregation'!AJ:AJ,'EPA Export Aggregation'!$A:$A,$B26,'EPA Export Aggregation'!$D:$D,$A$1)*IF($A26="CH4",About!$D$58,IF($A26="N2O",About!$D$59,1))</f>
        <v>2.02687843E-4</v>
      </c>
      <c r="AH26">
        <f>SUMIFS('EPA Export Aggregation'!AK:AK,'EPA Export Aggregation'!$A:$A,$B26,'EPA Export Aggregation'!$D:$D,$A$1)*IF($A26="CH4",About!$D$58,IF($A26="N2O",About!$D$59,1))</f>
        <v>2.647378345E-4</v>
      </c>
    </row>
    <row r="27" spans="1:34" x14ac:dyDescent="0.75">
      <c r="A27" s="119" t="s">
        <v>479</v>
      </c>
      <c r="B27" s="120" t="s">
        <v>1979</v>
      </c>
      <c r="C27">
        <f>SUMIFS('EPA Export Aggregation'!F:F,'EPA Export Aggregation'!$A:$A,$B27,'EPA Export Aggregation'!$D:$D,$A$1)*IF($A27="CH4",About!$D$58,IF($A27="N2O",About!$D$59,1))</f>
        <v>3.8135708055299998E-2</v>
      </c>
      <c r="D27">
        <f>SUMIFS('EPA Export Aggregation'!G:G,'EPA Export Aggregation'!$A:$A,$B27,'EPA Export Aggregation'!$D:$D,$A$1)*IF($A27="CH4",About!$D$58,IF($A27="N2O",About!$D$59,1))</f>
        <v>3.5831229089099997E-2</v>
      </c>
      <c r="E27">
        <f>SUMIFS('EPA Export Aggregation'!H:H,'EPA Export Aggregation'!$A:$A,$B27,'EPA Export Aggregation'!$D:$D,$A$1)*IF($A27="CH4",About!$D$58,IF($A27="N2O",About!$D$59,1))</f>
        <v>3.6102887796400002E-2</v>
      </c>
      <c r="F27">
        <f>SUMIFS('EPA Export Aggregation'!I:I,'EPA Export Aggregation'!$A:$A,$B27,'EPA Export Aggregation'!$D:$D,$A$1)*IF($A27="CH4",About!$D$58,IF($A27="N2O",About!$D$59,1))</f>
        <v>3.5894061715299998E-2</v>
      </c>
      <c r="G27">
        <f>SUMIFS('EPA Export Aggregation'!J:J,'EPA Export Aggregation'!$A:$A,$B27,'EPA Export Aggregation'!$D:$D,$A$1)*IF($A27="CH4",About!$D$58,IF($A27="N2O",About!$D$59,1))</f>
        <v>3.7463029351400001E-2</v>
      </c>
      <c r="H27">
        <f>SUMIFS('EPA Export Aggregation'!K:K,'EPA Export Aggregation'!$A:$A,$B27,'EPA Export Aggregation'!$D:$D,$A$1)*IF($A27="CH4",About!$D$58,IF($A27="N2O",About!$D$59,1))</f>
        <v>4.0841207017899998E-2</v>
      </c>
      <c r="I27">
        <f>SUMIFS('EPA Export Aggregation'!L:L,'EPA Export Aggregation'!$A:$A,$B27,'EPA Export Aggregation'!$D:$D,$A$1)*IF($A27="CH4",About!$D$58,IF($A27="N2O",About!$D$59,1))</f>
        <v>3.4807507731700001E-2</v>
      </c>
      <c r="J27">
        <f>SUMIFS('EPA Export Aggregation'!M:M,'EPA Export Aggregation'!$A:$A,$B27,'EPA Export Aggregation'!$D:$D,$A$1)*IF($A27="CH4",About!$D$58,IF($A27="N2O",About!$D$59,1))</f>
        <v>4.8776238678699999E-2</v>
      </c>
      <c r="K27">
        <f>SUMIFS('EPA Export Aggregation'!N:N,'EPA Export Aggregation'!$A:$A,$B27,'EPA Export Aggregation'!$D:$D,$A$1)*IF($A27="CH4",About!$D$58,IF($A27="N2O",About!$D$59,1))</f>
        <v>4.9026266386600001E-2</v>
      </c>
      <c r="L27">
        <f>SUMIFS('EPA Export Aggregation'!O:O,'EPA Export Aggregation'!$A:$A,$B27,'EPA Export Aggregation'!$D:$D,$A$1)*IF($A27="CH4",About!$D$58,IF($A27="N2O",About!$D$59,1))</f>
        <v>5.1179943439200001E-2</v>
      </c>
      <c r="M27">
        <f>SUMIFS('EPA Export Aggregation'!P:P,'EPA Export Aggregation'!$A:$A,$B27,'EPA Export Aggregation'!$D:$D,$A$1)*IF($A27="CH4",About!$D$58,IF($A27="N2O",About!$D$59,1))</f>
        <v>5.4273293626200002E-2</v>
      </c>
      <c r="N27">
        <f>SUMIFS('EPA Export Aggregation'!Q:Q,'EPA Export Aggregation'!$A:$A,$B27,'EPA Export Aggregation'!$D:$D,$A$1)*IF($A27="CH4",About!$D$58,IF($A27="N2O",About!$D$59,1))</f>
        <v>5.1462508314200003E-2</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19" t="s">
        <v>479</v>
      </c>
      <c r="B29" s="120" t="s">
        <v>1981</v>
      </c>
      <c r="C29">
        <f>SUMIFS('EPA Export Aggregation'!F:F,'EPA Export Aggregation'!$A:$A,$B29,'EPA Export Aggregation'!$D:$D,$A$1)*IF($A29="CH4",About!$D$58,IF($A29="N2O",About!$D$59,1))</f>
        <v>0.3112847136611</v>
      </c>
      <c r="D29">
        <f>SUMIFS('EPA Export Aggregation'!G:G,'EPA Export Aggregation'!$A:$A,$B29,'EPA Export Aggregation'!$D:$D,$A$1)*IF($A29="CH4",About!$D$58,IF($A29="N2O",About!$D$59,1))</f>
        <v>0.31313308107440002</v>
      </c>
      <c r="E29">
        <f>SUMIFS('EPA Export Aggregation'!H:H,'EPA Export Aggregation'!$A:$A,$B29,'EPA Export Aggregation'!$D:$D,$A$1)*IF($A29="CH4",About!$D$58,IF($A29="N2O",About!$D$59,1))</f>
        <v>0.3039833547943</v>
      </c>
      <c r="F29">
        <f>SUMIFS('EPA Export Aggregation'!I:I,'EPA Export Aggregation'!$A:$A,$B29,'EPA Export Aggregation'!$D:$D,$A$1)*IF($A29="CH4",About!$D$58,IF($A29="N2O",About!$D$59,1))</f>
        <v>0.30099422245349999</v>
      </c>
      <c r="G29">
        <f>SUMIFS('EPA Export Aggregation'!J:J,'EPA Export Aggregation'!$A:$A,$B29,'EPA Export Aggregation'!$D:$D,$A$1)*IF($A29="CH4",About!$D$58,IF($A29="N2O",About!$D$59,1))</f>
        <v>0.29991744733409997</v>
      </c>
      <c r="H29">
        <f>SUMIFS('EPA Export Aggregation'!K:K,'EPA Export Aggregation'!$A:$A,$B29,'EPA Export Aggregation'!$D:$D,$A$1)*IF($A29="CH4",About!$D$58,IF($A29="N2O",About!$D$59,1))</f>
        <v>0.30798375991150001</v>
      </c>
      <c r="I29">
        <f>SUMIFS('EPA Export Aggregation'!L:L,'EPA Export Aggregation'!$A:$A,$B29,'EPA Export Aggregation'!$D:$D,$A$1)*IF($A29="CH4",About!$D$58,IF($A29="N2O",About!$D$59,1))</f>
        <v>0.31095704108330002</v>
      </c>
      <c r="J29">
        <f>SUMIFS('EPA Export Aggregation'!M:M,'EPA Export Aggregation'!$A:$A,$B29,'EPA Export Aggregation'!$D:$D,$A$1)*IF($A29="CH4",About!$D$58,IF($A29="N2O",About!$D$59,1))</f>
        <v>0.3190190708199</v>
      </c>
      <c r="K29">
        <f>SUMIFS('EPA Export Aggregation'!N:N,'EPA Export Aggregation'!$A:$A,$B29,'EPA Export Aggregation'!$D:$D,$A$1)*IF($A29="CH4",About!$D$58,IF($A29="N2O",About!$D$59,1))</f>
        <v>0.34151740492869997</v>
      </c>
      <c r="L29">
        <f>SUMIFS('EPA Export Aggregation'!O:O,'EPA Export Aggregation'!$A:$A,$B29,'EPA Export Aggregation'!$D:$D,$A$1)*IF($A29="CH4",About!$D$58,IF($A29="N2O",About!$D$59,1))</f>
        <v>0.32307104174309997</v>
      </c>
      <c r="M29">
        <f>SUMIFS('EPA Export Aggregation'!P:P,'EPA Export Aggregation'!$A:$A,$B29,'EPA Export Aggregation'!$D:$D,$A$1)*IF($A29="CH4",About!$D$58,IF($A29="N2O",About!$D$59,1))</f>
        <v>0.33635829226820002</v>
      </c>
      <c r="N29">
        <f>SUMIFS('EPA Export Aggregation'!Q:Q,'EPA Export Aggregation'!$A:$A,$B29,'EPA Export Aggregation'!$D:$D,$A$1)*IF($A29="CH4",About!$D$58,IF($A29="N2O",About!$D$59,1))</f>
        <v>0.36226654995610003</v>
      </c>
      <c r="O29">
        <f>SUMIFS('EPA Export Aggregation'!R:R,'EPA Export Aggregation'!$A:$A,$B29,'EPA Export Aggregation'!$D:$D,$A$1)*IF($A29="CH4",About!$D$58,IF($A29="N2O",About!$D$59,1))</f>
        <v>0.39277090779379997</v>
      </c>
      <c r="P29">
        <f>SUMIFS('EPA Export Aggregation'!S:S,'EPA Export Aggregation'!$A:$A,$B29,'EPA Export Aggregation'!$D:$D,$A$1)*IF($A29="CH4",About!$D$58,IF($A29="N2O",About!$D$59,1))</f>
        <v>0.46294385127440002</v>
      </c>
      <c r="Q29">
        <f>SUMIFS('EPA Export Aggregation'!T:T,'EPA Export Aggregation'!$A:$A,$B29,'EPA Export Aggregation'!$D:$D,$A$1)*IF($A29="CH4",About!$D$58,IF($A29="N2O",About!$D$59,1))</f>
        <v>0.60795646927909996</v>
      </c>
      <c r="R29">
        <f>SUMIFS('EPA Export Aggregation'!U:U,'EPA Export Aggregation'!$A:$A,$B29,'EPA Export Aggregation'!$D:$D,$A$1)*IF($A29="CH4",About!$D$58,IF($A29="N2O",About!$D$59,1))</f>
        <v>0.82890578069749998</v>
      </c>
      <c r="S29">
        <f>SUMIFS('EPA Export Aggregation'!V:V,'EPA Export Aggregation'!$A:$A,$B29,'EPA Export Aggregation'!$D:$D,$A$1)*IF($A29="CH4",About!$D$58,IF($A29="N2O",About!$D$59,1))</f>
        <v>0.92616809682989998</v>
      </c>
      <c r="T29">
        <f>SUMIFS('EPA Export Aggregation'!W:W,'EPA Export Aggregation'!$A:$A,$B29,'EPA Export Aggregation'!$D:$D,$A$1)*IF($A29="CH4",About!$D$58,IF($A29="N2O",About!$D$59,1))</f>
        <v>0.89840162319299999</v>
      </c>
      <c r="U29">
        <f>SUMIFS('EPA Export Aggregation'!X:X,'EPA Export Aggregation'!$A:$A,$B29,'EPA Export Aggregation'!$D:$D,$A$1)*IF($A29="CH4",About!$D$58,IF($A29="N2O",About!$D$59,1))</f>
        <v>0.81899224841819995</v>
      </c>
      <c r="V29">
        <f>SUMIFS('EPA Export Aggregation'!Y:Y,'EPA Export Aggregation'!$A:$A,$B29,'EPA Export Aggregation'!$D:$D,$A$1)*IF($A29="CH4",About!$D$58,IF($A29="N2O",About!$D$59,1))</f>
        <v>0.73018301440139999</v>
      </c>
      <c r="W29">
        <f>SUMIFS('EPA Export Aggregation'!Z:Z,'EPA Export Aggregation'!$A:$A,$B29,'EPA Export Aggregation'!$D:$D,$A$1)*IF($A29="CH4",About!$D$58,IF($A29="N2O",About!$D$59,1))</f>
        <v>0.68708196358069995</v>
      </c>
      <c r="X29">
        <f>SUMIFS('EPA Export Aggregation'!AA:AA,'EPA Export Aggregation'!$A:$A,$B29,'EPA Export Aggregation'!$D:$D,$A$1)*IF($A29="CH4",About!$D$58,IF($A29="N2O",About!$D$59,1))</f>
        <v>0.66746386727689999</v>
      </c>
      <c r="Y29">
        <f>SUMIFS('EPA Export Aggregation'!AB:AB,'EPA Export Aggregation'!$A:$A,$B29,'EPA Export Aggregation'!$D:$D,$A$1)*IF($A29="CH4",About!$D$58,IF($A29="N2O",About!$D$59,1))</f>
        <v>0.74832061635769997</v>
      </c>
      <c r="Z29">
        <f>SUMIFS('EPA Export Aggregation'!AC:AC,'EPA Export Aggregation'!$A:$A,$B29,'EPA Export Aggregation'!$D:$D,$A$1)*IF($A29="CH4",About!$D$58,IF($A29="N2O",About!$D$59,1))</f>
        <v>0.84813810833549996</v>
      </c>
      <c r="AA29">
        <f>SUMIFS('EPA Export Aggregation'!AD:AD,'EPA Export Aggregation'!$A:$A,$B29,'EPA Export Aggregation'!$D:$D,$A$1)*IF($A29="CH4",About!$D$58,IF($A29="N2O",About!$D$59,1))</f>
        <v>0.86567168014789997</v>
      </c>
      <c r="AB29">
        <f>SUMIFS('EPA Export Aggregation'!AE:AE,'EPA Export Aggregation'!$A:$A,$B29,'EPA Export Aggregation'!$D:$D,$A$1)*IF($A29="CH4",About!$D$58,IF($A29="N2O",About!$D$59,1))</f>
        <v>0.82959751249180003</v>
      </c>
      <c r="AC29">
        <f>SUMIFS('EPA Export Aggregation'!AF:AF,'EPA Export Aggregation'!$A:$A,$B29,'EPA Export Aggregation'!$D:$D,$A$1)*IF($A29="CH4",About!$D$58,IF($A29="N2O",About!$D$59,1))</f>
        <v>0.47444122335069999</v>
      </c>
      <c r="AD29">
        <f>SUMIFS('EPA Export Aggregation'!AG:AG,'EPA Export Aggregation'!$A:$A,$B29,'EPA Export Aggregation'!$D:$D,$A$1)*IF($A29="CH4",About!$D$58,IF($A29="N2O",About!$D$59,1))</f>
        <v>0.44707837274809997</v>
      </c>
      <c r="AE29">
        <f>SUMIFS('EPA Export Aggregation'!AH:AH,'EPA Export Aggregation'!$A:$A,$B29,'EPA Export Aggregation'!$D:$D,$A$1)*IF($A29="CH4",About!$D$58,IF($A29="N2O",About!$D$59,1))</f>
        <v>0.62845652691739995</v>
      </c>
      <c r="AF29">
        <f>SUMIFS('EPA Export Aggregation'!AI:AI,'EPA Export Aggregation'!$A:$A,$B29,'EPA Export Aggregation'!$D:$D,$A$1)*IF($A29="CH4",About!$D$58,IF($A29="N2O",About!$D$59,1))</f>
        <v>0.82419090600970002</v>
      </c>
      <c r="AG29">
        <f>SUMIFS('EPA Export Aggregation'!AJ:AJ,'EPA Export Aggregation'!$A:$A,$B29,'EPA Export Aggregation'!$D:$D,$A$1)*IF($A29="CH4",About!$D$58,IF($A29="N2O",About!$D$59,1))</f>
        <v>0.45707745176999998</v>
      </c>
      <c r="AH29">
        <f>SUMIFS('EPA Export Aggregation'!AK:AK,'EPA Export Aggregation'!$A:$A,$B29,'EPA Export Aggregation'!$D:$D,$A$1)*IF($A29="CH4",About!$D$58,IF($A29="N2O",About!$D$59,1))</f>
        <v>0.44343005275059999</v>
      </c>
    </row>
    <row r="30" spans="1:34" x14ac:dyDescent="0.75">
      <c r="A30" s="119" t="s">
        <v>479</v>
      </c>
      <c r="B30" s="120" t="s">
        <v>1982</v>
      </c>
      <c r="C30">
        <f>SUMIFS('EPA Export Aggregation'!F:F,'EPA Export Aggregation'!$A:$A,$B30,'EPA Export Aggregation'!$D:$D,$A$1)*IF($A30="CH4",About!$D$58,IF($A30="N2O",About!$D$59,1))</f>
        <v>3.4693696500000003E-5</v>
      </c>
      <c r="D30">
        <f>SUMIFS('EPA Export Aggregation'!G:G,'EPA Export Aggregation'!$A:$A,$B30,'EPA Export Aggregation'!$D:$D,$A$1)*IF($A30="CH4",About!$D$58,IF($A30="N2O",About!$D$59,1))</f>
        <v>3.4719533699999997E-5</v>
      </c>
      <c r="E30">
        <f>SUMIFS('EPA Export Aggregation'!H:H,'EPA Export Aggregation'!$A:$A,$B30,'EPA Export Aggregation'!$D:$D,$A$1)*IF($A30="CH4",About!$D$58,IF($A30="N2O",About!$D$59,1))</f>
        <v>3.4704182699999998E-5</v>
      </c>
      <c r="F30">
        <f>SUMIFS('EPA Export Aggregation'!I:I,'EPA Export Aggregation'!$A:$A,$B30,'EPA Export Aggregation'!$D:$D,$A$1)*IF($A30="CH4",About!$D$58,IF($A30="N2O",About!$D$59,1))</f>
        <v>3.4706262799999999E-5</v>
      </c>
      <c r="G30">
        <f>SUMIFS('EPA Export Aggregation'!J:J,'EPA Export Aggregation'!$A:$A,$B30,'EPA Export Aggregation'!$D:$D,$A$1)*IF($A30="CH4",About!$D$58,IF($A30="N2O",About!$D$59,1))</f>
        <v>3.4589494599999998E-5</v>
      </c>
      <c r="H30">
        <f>SUMIFS('EPA Export Aggregation'!K:K,'EPA Export Aggregation'!$A:$A,$B30,'EPA Export Aggregation'!$D:$D,$A$1)*IF($A30="CH4",About!$D$58,IF($A30="N2O",About!$D$59,1))</f>
        <v>3.4537301800000001E-5</v>
      </c>
      <c r="I30">
        <f>SUMIFS('EPA Export Aggregation'!L:L,'EPA Export Aggregation'!$A:$A,$B30,'EPA Export Aggregation'!$D:$D,$A$1)*IF($A30="CH4",About!$D$58,IF($A30="N2O",About!$D$59,1))</f>
        <v>3.4449912000000003E-5</v>
      </c>
      <c r="J30">
        <f>SUMIFS('EPA Export Aggregation'!M:M,'EPA Export Aggregation'!$A:$A,$B30,'EPA Export Aggregation'!$D:$D,$A$1)*IF($A30="CH4",About!$D$58,IF($A30="N2O",About!$D$59,1))</f>
        <v>3.4299114900000001E-5</v>
      </c>
      <c r="K30">
        <f>SUMIFS('EPA Export Aggregation'!N:N,'EPA Export Aggregation'!$A:$A,$B30,'EPA Export Aggregation'!$D:$D,$A$1)*IF($A30="CH4",About!$D$58,IF($A30="N2O",About!$D$59,1))</f>
        <v>3.4246888200000003E-5</v>
      </c>
      <c r="L30">
        <f>SUMIFS('EPA Export Aggregation'!O:O,'EPA Export Aggregation'!$A:$A,$B30,'EPA Export Aggregation'!$D:$D,$A$1)*IF($A30="CH4",About!$D$58,IF($A30="N2O",About!$D$59,1))</f>
        <v>3.4148359700000002E-5</v>
      </c>
      <c r="M30">
        <f>SUMIFS('EPA Export Aggregation'!P:P,'EPA Export Aggregation'!$A:$A,$B30,'EPA Export Aggregation'!$D:$D,$A$1)*IF($A30="CH4",About!$D$58,IF($A30="N2O",About!$D$59,1))</f>
        <v>3.4162254399999997E-5</v>
      </c>
      <c r="N30">
        <f>SUMIFS('EPA Export Aggregation'!Q:Q,'EPA Export Aggregation'!$A:$A,$B30,'EPA Export Aggregation'!$D:$D,$A$1)*IF($A30="CH4",About!$D$58,IF($A30="N2O",About!$D$59,1))</f>
        <v>3.4220876200000001E-5</v>
      </c>
      <c r="O30">
        <f>SUMIFS('EPA Export Aggregation'!R:R,'EPA Export Aggregation'!$A:$A,$B30,'EPA Export Aggregation'!$D:$D,$A$1)*IF($A30="CH4",About!$D$58,IF($A30="N2O",About!$D$59,1))</f>
        <v>3.4300263399999999E-5</v>
      </c>
      <c r="P30">
        <f>SUMIFS('EPA Export Aggregation'!S:S,'EPA Export Aggregation'!$A:$A,$B30,'EPA Export Aggregation'!$D:$D,$A$1)*IF($A30="CH4",About!$D$58,IF($A30="N2O",About!$D$59,1))</f>
        <v>3.4769338999999999E-5</v>
      </c>
      <c r="Q30">
        <f>SUMIFS('EPA Export Aggregation'!T:T,'EPA Export Aggregation'!$A:$A,$B30,'EPA Export Aggregation'!$D:$D,$A$1)*IF($A30="CH4",About!$D$58,IF($A30="N2O",About!$D$59,1))</f>
        <v>3.5070910100000002E-5</v>
      </c>
      <c r="R30">
        <f>SUMIFS('EPA Export Aggregation'!U:U,'EPA Export Aggregation'!$A:$A,$B30,'EPA Export Aggregation'!$D:$D,$A$1)*IF($A30="CH4",About!$D$58,IF($A30="N2O",About!$D$59,1))</f>
        <v>3.50934358E-5</v>
      </c>
      <c r="S30">
        <f>SUMIFS('EPA Export Aggregation'!V:V,'EPA Export Aggregation'!$A:$A,$B30,'EPA Export Aggregation'!$D:$D,$A$1)*IF($A30="CH4",About!$D$58,IF($A30="N2O",About!$D$59,1))</f>
        <v>3.5303351399999997E-5</v>
      </c>
      <c r="T30">
        <f>SUMIFS('EPA Export Aggregation'!W:W,'EPA Export Aggregation'!$A:$A,$B30,'EPA Export Aggregation'!$D:$D,$A$1)*IF($A30="CH4",About!$D$58,IF($A30="N2O",About!$D$59,1))</f>
        <v>3.5396995799999999E-5</v>
      </c>
      <c r="U30">
        <f>SUMIFS('EPA Export Aggregation'!X:X,'EPA Export Aggregation'!$A:$A,$B30,'EPA Export Aggregation'!$D:$D,$A$1)*IF($A30="CH4",About!$D$58,IF($A30="N2O",About!$D$59,1))</f>
        <v>3.5967601E-5</v>
      </c>
      <c r="V30">
        <f>SUMIFS('EPA Export Aggregation'!Y:Y,'EPA Export Aggregation'!$A:$A,$B30,'EPA Export Aggregation'!$D:$D,$A$1)*IF($A30="CH4",About!$D$58,IF($A30="N2O",About!$D$59,1))</f>
        <v>3.5993269400000001E-5</v>
      </c>
      <c r="W30">
        <f>SUMIFS('EPA Export Aggregation'!Z:Z,'EPA Export Aggregation'!$A:$A,$B30,'EPA Export Aggregation'!$D:$D,$A$1)*IF($A30="CH4",About!$D$58,IF($A30="N2O",About!$D$59,1))</f>
        <v>3.5913790099999999E-5</v>
      </c>
      <c r="X30">
        <f>SUMIFS('EPA Export Aggregation'!AA:AA,'EPA Export Aggregation'!$A:$A,$B30,'EPA Export Aggregation'!$D:$D,$A$1)*IF($A30="CH4",About!$D$58,IF($A30="N2O",About!$D$59,1))</f>
        <v>3.5960495400000002E-5</v>
      </c>
      <c r="Y30">
        <f>SUMIFS('EPA Export Aggregation'!AB:AB,'EPA Export Aggregation'!$A:$A,$B30,'EPA Export Aggregation'!$D:$D,$A$1)*IF($A30="CH4",About!$D$58,IF($A30="N2O",About!$D$59,1))</f>
        <v>3.6041195900000001E-5</v>
      </c>
      <c r="Z30">
        <f>SUMIFS('EPA Export Aggregation'!AC:AC,'EPA Export Aggregation'!$A:$A,$B30,'EPA Export Aggregation'!$D:$D,$A$1)*IF($A30="CH4",About!$D$58,IF($A30="N2O",About!$D$59,1))</f>
        <v>3.6199517900000002E-5</v>
      </c>
      <c r="AA30">
        <f>SUMIFS('EPA Export Aggregation'!AD:AD,'EPA Export Aggregation'!$A:$A,$B30,'EPA Export Aggregation'!$D:$D,$A$1)*IF($A30="CH4",About!$D$58,IF($A30="N2O",About!$D$59,1))</f>
        <v>3.6440393399999998E-5</v>
      </c>
      <c r="AB30">
        <f>SUMIFS('EPA Export Aggregation'!AE:AE,'EPA Export Aggregation'!$A:$A,$B30,'EPA Export Aggregation'!$D:$D,$A$1)*IF($A30="CH4",About!$D$58,IF($A30="N2O",About!$D$59,1))</f>
        <v>3.5951152500000002E-5</v>
      </c>
      <c r="AC30">
        <f>SUMIFS('EPA Export Aggregation'!AF:AF,'EPA Export Aggregation'!$A:$A,$B30,'EPA Export Aggregation'!$D:$D,$A$1)*IF($A30="CH4",About!$D$58,IF($A30="N2O",About!$D$59,1))</f>
        <v>3.5668630199999998E-5</v>
      </c>
      <c r="AD30">
        <f>SUMIFS('EPA Export Aggregation'!AG:AG,'EPA Export Aggregation'!$A:$A,$B30,'EPA Export Aggregation'!$D:$D,$A$1)*IF($A30="CH4",About!$D$58,IF($A30="N2O",About!$D$59,1))</f>
        <v>3.5253461799999997E-5</v>
      </c>
      <c r="AE30">
        <f>SUMIFS('EPA Export Aggregation'!AH:AH,'EPA Export Aggregation'!$A:$A,$B30,'EPA Export Aggregation'!$D:$D,$A$1)*IF($A30="CH4",About!$D$58,IF($A30="N2O",About!$D$59,1))</f>
        <v>3.4792333899999997E-5</v>
      </c>
      <c r="AF30">
        <f>SUMIFS('EPA Export Aggregation'!AI:AI,'EPA Export Aggregation'!$A:$A,$B30,'EPA Export Aggregation'!$D:$D,$A$1)*IF($A30="CH4",About!$D$58,IF($A30="N2O",About!$D$59,1))</f>
        <v>3.4421412999999998E-5</v>
      </c>
      <c r="AG30">
        <f>SUMIFS('EPA Export Aggregation'!AJ:AJ,'EPA Export Aggregation'!$A:$A,$B30,'EPA Export Aggregation'!$D:$D,$A$1)*IF($A30="CH4",About!$D$58,IF($A30="N2O",About!$D$59,1))</f>
        <v>3.3621617000000003E-5</v>
      </c>
      <c r="AH30">
        <f>SUMIFS('EPA Export Aggregation'!AK:AK,'EPA Export Aggregation'!$A:$A,$B30,'EPA Export Aggregation'!$D:$D,$A$1)*IF($A30="CH4",About!$D$58,IF($A30="N2O",About!$D$59,1))</f>
        <v>3.3621617000000003E-5</v>
      </c>
    </row>
    <row r="31" spans="1:34" x14ac:dyDescent="0.7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75">
      <c r="A32" s="119" t="s">
        <v>479</v>
      </c>
      <c r="B32" s="120" t="s">
        <v>1984</v>
      </c>
      <c r="C32">
        <f>SUMIFS('EPA Export Aggregation'!F:F,'EPA Export Aggregation'!$A:$A,$B32,'EPA Export Aggregation'!$D:$D,$A$1)*IF($A32="CH4",About!$D$58,IF($A32="N2O",About!$D$59,1))</f>
        <v>2.7627325691200001E-2</v>
      </c>
      <c r="D32">
        <f>SUMIFS('EPA Export Aggregation'!G:G,'EPA Export Aggregation'!$A:$A,$B32,'EPA Export Aggregation'!$D:$D,$A$1)*IF($A32="CH4",About!$D$58,IF($A32="N2O",About!$D$59,1))</f>
        <v>2.8076078774899999E-2</v>
      </c>
      <c r="E32">
        <f>SUMIFS('EPA Export Aggregation'!H:H,'EPA Export Aggregation'!$A:$A,$B32,'EPA Export Aggregation'!$D:$D,$A$1)*IF($A32="CH4",About!$D$58,IF($A32="N2O",About!$D$59,1))</f>
        <v>2.8554944586000001E-2</v>
      </c>
      <c r="F32">
        <f>SUMIFS('EPA Export Aggregation'!I:I,'EPA Export Aggregation'!$A:$A,$B32,'EPA Export Aggregation'!$D:$D,$A$1)*IF($A32="CH4",About!$D$58,IF($A32="N2O",About!$D$59,1))</f>
        <v>2.6470623054400001E-2</v>
      </c>
      <c r="G32">
        <f>SUMIFS('EPA Export Aggregation'!J:J,'EPA Export Aggregation'!$A:$A,$B32,'EPA Export Aggregation'!$D:$D,$A$1)*IF($A32="CH4",About!$D$58,IF($A32="N2O",About!$D$59,1))</f>
        <v>3.06093870811E-2</v>
      </c>
      <c r="H32">
        <f>SUMIFS('EPA Export Aggregation'!K:K,'EPA Export Aggregation'!$A:$A,$B32,'EPA Export Aggregation'!$D:$D,$A$1)*IF($A32="CH4",About!$D$58,IF($A32="N2O",About!$D$59,1))</f>
        <v>2.90661932636E-2</v>
      </c>
      <c r="I32">
        <f>SUMIFS('EPA Export Aggregation'!L:L,'EPA Export Aggregation'!$A:$A,$B32,'EPA Export Aggregation'!$D:$D,$A$1)*IF($A32="CH4",About!$D$58,IF($A32="N2O",About!$D$59,1))</f>
        <v>2.9169050595199999E-2</v>
      </c>
      <c r="J32">
        <f>SUMIFS('EPA Export Aggregation'!M:M,'EPA Export Aggregation'!$A:$A,$B32,'EPA Export Aggregation'!$D:$D,$A$1)*IF($A32="CH4",About!$D$58,IF($A32="N2O",About!$D$59,1))</f>
        <v>3.0189311195700001E-2</v>
      </c>
      <c r="K32">
        <f>SUMIFS('EPA Export Aggregation'!N:N,'EPA Export Aggregation'!$A:$A,$B32,'EPA Export Aggregation'!$D:$D,$A$1)*IF($A32="CH4",About!$D$58,IF($A32="N2O",About!$D$59,1))</f>
        <v>3.1464127834200002E-2</v>
      </c>
      <c r="L32">
        <f>SUMIFS('EPA Export Aggregation'!O:O,'EPA Export Aggregation'!$A:$A,$B32,'EPA Export Aggregation'!$D:$D,$A$1)*IF($A32="CH4",About!$D$58,IF($A32="N2O",About!$D$59,1))</f>
        <v>3.0187641975700001E-2</v>
      </c>
      <c r="M32">
        <f>SUMIFS('EPA Export Aggregation'!P:P,'EPA Export Aggregation'!$A:$A,$B32,'EPA Export Aggregation'!$D:$D,$A$1)*IF($A32="CH4",About!$D$58,IF($A32="N2O",About!$D$59,1))</f>
        <v>2.8167885870599998E-2</v>
      </c>
      <c r="N32">
        <f>SUMIFS('EPA Export Aggregation'!Q:Q,'EPA Export Aggregation'!$A:$A,$B32,'EPA Export Aggregation'!$D:$D,$A$1)*IF($A32="CH4",About!$D$58,IF($A32="N2O",About!$D$59,1))</f>
        <v>2.8748708969899998E-2</v>
      </c>
      <c r="O32">
        <f>SUMIFS('EPA Export Aggregation'!R:R,'EPA Export Aggregation'!$A:$A,$B32,'EPA Export Aggregation'!$D:$D,$A$1)*IF($A32="CH4",About!$D$58,IF($A32="N2O",About!$D$59,1))</f>
        <v>2.7458258885E-2</v>
      </c>
      <c r="P32">
        <f>SUMIFS('EPA Export Aggregation'!S:S,'EPA Export Aggregation'!$A:$A,$B32,'EPA Export Aggregation'!$D:$D,$A$1)*IF($A32="CH4",About!$D$58,IF($A32="N2O",About!$D$59,1))</f>
        <v>2.7461537232899999E-2</v>
      </c>
      <c r="Q32">
        <f>SUMIFS('EPA Export Aggregation'!T:T,'EPA Export Aggregation'!$A:$A,$B32,'EPA Export Aggregation'!$D:$D,$A$1)*IF($A32="CH4",About!$D$58,IF($A32="N2O",About!$D$59,1))</f>
        <v>3.0805983129699999E-2</v>
      </c>
      <c r="R32">
        <f>SUMIFS('EPA Export Aggregation'!U:U,'EPA Export Aggregation'!$A:$A,$B32,'EPA Export Aggregation'!$D:$D,$A$1)*IF($A32="CH4",About!$D$58,IF($A32="N2O",About!$D$59,1))</f>
        <v>3.1116884086799999E-2</v>
      </c>
      <c r="S32">
        <f>SUMIFS('EPA Export Aggregation'!V:V,'EPA Export Aggregation'!$A:$A,$B32,'EPA Export Aggregation'!$D:$D,$A$1)*IF($A32="CH4",About!$D$58,IF($A32="N2O",About!$D$59,1))</f>
        <v>3.36412226395E-2</v>
      </c>
      <c r="T32">
        <f>SUMIFS('EPA Export Aggregation'!W:W,'EPA Export Aggregation'!$A:$A,$B32,'EPA Export Aggregation'!$D:$D,$A$1)*IF($A32="CH4",About!$D$58,IF($A32="N2O",About!$D$59,1))</f>
        <v>3.22978154175E-2</v>
      </c>
      <c r="U32">
        <f>SUMIFS('EPA Export Aggregation'!X:X,'EPA Export Aggregation'!$A:$A,$B32,'EPA Export Aggregation'!$D:$D,$A$1)*IF($A32="CH4",About!$D$58,IF($A32="N2O",About!$D$59,1))</f>
        <v>3.4426599125599998E-2</v>
      </c>
      <c r="V32">
        <f>SUMIFS('EPA Export Aggregation'!Y:Y,'EPA Export Aggregation'!$A:$A,$B32,'EPA Export Aggregation'!$D:$D,$A$1)*IF($A32="CH4",About!$D$58,IF($A32="N2O",About!$D$59,1))</f>
        <v>3.6068792841000001E-2</v>
      </c>
      <c r="W32">
        <f>SUMIFS('EPA Export Aggregation'!Z:Z,'EPA Export Aggregation'!$A:$A,$B32,'EPA Export Aggregation'!$D:$D,$A$1)*IF($A32="CH4",About!$D$58,IF($A32="N2O",About!$D$59,1))</f>
        <v>7.2853578404699998E-2</v>
      </c>
      <c r="X32">
        <f>SUMIFS('EPA Export Aggregation'!AA:AA,'EPA Export Aggregation'!$A:$A,$B32,'EPA Export Aggregation'!$D:$D,$A$1)*IF($A32="CH4",About!$D$58,IF($A32="N2O",About!$D$59,1))</f>
        <v>7.7658515416200002E-2</v>
      </c>
      <c r="Y32">
        <f>SUMIFS('EPA Export Aggregation'!AB:AB,'EPA Export Aggregation'!$A:$A,$B32,'EPA Export Aggregation'!$D:$D,$A$1)*IF($A32="CH4",About!$D$58,IF($A32="N2O",About!$D$59,1))</f>
        <v>7.8969172443100005E-2</v>
      </c>
      <c r="Z32">
        <f>SUMIFS('EPA Export Aggregation'!AC:AC,'EPA Export Aggregation'!$A:$A,$B32,'EPA Export Aggregation'!$D:$D,$A$1)*IF($A32="CH4",About!$D$58,IF($A32="N2O",About!$D$59,1))</f>
        <v>0.1101524889122</v>
      </c>
      <c r="AA32">
        <f>SUMIFS('EPA Export Aggregation'!AD:AD,'EPA Export Aggregation'!$A:$A,$B32,'EPA Export Aggregation'!$D:$D,$A$1)*IF($A32="CH4",About!$D$58,IF($A32="N2O",About!$D$59,1))</f>
        <v>0.104745289007</v>
      </c>
      <c r="AB32">
        <f>SUMIFS('EPA Export Aggregation'!AE:AE,'EPA Export Aggregation'!$A:$A,$B32,'EPA Export Aggregation'!$D:$D,$A$1)*IF($A32="CH4",About!$D$58,IF($A32="N2O",About!$D$59,1))</f>
        <v>8.92555652757E-2</v>
      </c>
      <c r="AC32">
        <f>SUMIFS('EPA Export Aggregation'!AF:AF,'EPA Export Aggregation'!$A:$A,$B32,'EPA Export Aggregation'!$D:$D,$A$1)*IF($A32="CH4",About!$D$58,IF($A32="N2O",About!$D$59,1))</f>
        <v>7.4869617891499998E-2</v>
      </c>
      <c r="AD32">
        <f>SUMIFS('EPA Export Aggregation'!AG:AG,'EPA Export Aggregation'!$A:$A,$B32,'EPA Export Aggregation'!$D:$D,$A$1)*IF($A32="CH4",About!$D$58,IF($A32="N2O",About!$D$59,1))</f>
        <v>7.9501052445200004E-2</v>
      </c>
      <c r="AE32">
        <f>SUMIFS('EPA Export Aggregation'!AH:AH,'EPA Export Aggregation'!$A:$A,$B32,'EPA Export Aggregation'!$D:$D,$A$1)*IF($A32="CH4",About!$D$58,IF($A32="N2O",About!$D$59,1))</f>
        <v>9.7317929112099993E-2</v>
      </c>
      <c r="AF32">
        <f>SUMIFS('EPA Export Aggregation'!AI:AI,'EPA Export Aggregation'!$A:$A,$B32,'EPA Export Aggregation'!$D:$D,$A$1)*IF($A32="CH4",About!$D$58,IF($A32="N2O",About!$D$59,1))</f>
        <v>8.92868395131E-2</v>
      </c>
      <c r="AG32">
        <f>SUMIFS('EPA Export Aggregation'!AJ:AJ,'EPA Export Aggregation'!$A:$A,$B32,'EPA Export Aggregation'!$D:$D,$A$1)*IF($A32="CH4",About!$D$58,IF($A32="N2O",About!$D$59,1))</f>
        <v>7.4299081927499996E-2</v>
      </c>
      <c r="AH32">
        <f>SUMIFS('EPA Export Aggregation'!AK:AK,'EPA Export Aggregation'!$A:$A,$B32,'EPA Export Aggregation'!$D:$D,$A$1)*IF($A32="CH4",About!$D$58,IF($A32="N2O",About!$D$59,1))</f>
        <v>8.7039503132299995E-2</v>
      </c>
    </row>
    <row r="33" spans="1:34" x14ac:dyDescent="0.75">
      <c r="A33" s="119" t="s">
        <v>479</v>
      </c>
      <c r="B33" s="120" t="s">
        <v>1985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8.6720185069999994E-3</v>
      </c>
      <c r="L33">
        <f>SUMIFS('EPA Export Aggregation'!O:O,'EPA Export Aggregation'!$A:$A,$B33,'EPA Export Aggregation'!$D:$D,$A$1)*IF($A33="CH4",About!$D$58,IF($A33="N2O",About!$D$59,1))</f>
        <v>0</v>
      </c>
      <c r="M33">
        <f>SUMIFS('EPA Export Aggregation'!P:P,'EPA Export Aggregation'!$A:$A,$B33,'EPA Export Aggregation'!$D:$D,$A$1)*IF($A33="CH4",About!$D$58,IF($A33="N2O",About!$D$59,1))</f>
        <v>2.7833661280000001E-3</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5.5078120566999997E-3</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75">
      <c r="A34" s="119" t="s">
        <v>479</v>
      </c>
      <c r="B34" s="120" t="s">
        <v>1986</v>
      </c>
      <c r="C34">
        <f>SUMIFS('EPA Export Aggregation'!F:F,'EPA Export Aggregation'!$A:$A,$B34,'EPA Export Aggregation'!$D:$D,$A$1)*IF($A34="CH4",About!$D$58,IF($A34="N2O",About!$D$59,1))</f>
        <v>4.7269579606300002E-2</v>
      </c>
      <c r="D34">
        <f>SUMIFS('EPA Export Aggregation'!G:G,'EPA Export Aggregation'!$A:$A,$B34,'EPA Export Aggregation'!$D:$D,$A$1)*IF($A34="CH4",About!$D$58,IF($A34="N2O",About!$D$59,1))</f>
        <v>5.0524801233800001E-2</v>
      </c>
      <c r="E34">
        <f>SUMIFS('EPA Export Aggregation'!H:H,'EPA Export Aggregation'!$A:$A,$B34,'EPA Export Aggregation'!$D:$D,$A$1)*IF($A34="CH4",About!$D$58,IF($A34="N2O",About!$D$59,1))</f>
        <v>6.32249556987E-2</v>
      </c>
      <c r="F34">
        <f>SUMIFS('EPA Export Aggregation'!I:I,'EPA Export Aggregation'!$A:$A,$B34,'EPA Export Aggregation'!$D:$D,$A$1)*IF($A34="CH4",About!$D$58,IF($A34="N2O",About!$D$59,1))</f>
        <v>6.6939673894000004E-2</v>
      </c>
      <c r="G34">
        <f>SUMIFS('EPA Export Aggregation'!J:J,'EPA Export Aggregation'!$A:$A,$B34,'EPA Export Aggregation'!$D:$D,$A$1)*IF($A34="CH4",About!$D$58,IF($A34="N2O",About!$D$59,1))</f>
        <v>7.1732113338800002E-2</v>
      </c>
      <c r="H34">
        <f>SUMIFS('EPA Export Aggregation'!K:K,'EPA Export Aggregation'!$A:$A,$B34,'EPA Export Aggregation'!$D:$D,$A$1)*IF($A34="CH4",About!$D$58,IF($A34="N2O",About!$D$59,1))</f>
        <v>8.9488890864600004E-2</v>
      </c>
      <c r="I34">
        <f>SUMIFS('EPA Export Aggregation'!L:L,'EPA Export Aggregation'!$A:$A,$B34,'EPA Export Aggregation'!$D:$D,$A$1)*IF($A34="CH4",About!$D$58,IF($A34="N2O",About!$D$59,1))</f>
        <v>0.11259965236320001</v>
      </c>
      <c r="J34">
        <f>SUMIFS('EPA Export Aggregation'!M:M,'EPA Export Aggregation'!$A:$A,$B34,'EPA Export Aggregation'!$D:$D,$A$1)*IF($A34="CH4",About!$D$58,IF($A34="N2O",About!$D$59,1))</f>
        <v>0.1241011025432</v>
      </c>
      <c r="K34">
        <f>SUMIFS('EPA Export Aggregation'!N:N,'EPA Export Aggregation'!$A:$A,$B34,'EPA Export Aggregation'!$D:$D,$A$1)*IF($A34="CH4",About!$D$58,IF($A34="N2O",About!$D$59,1))</f>
        <v>0.13847143149169999</v>
      </c>
      <c r="L34">
        <f>SUMIFS('EPA Export Aggregation'!O:O,'EPA Export Aggregation'!$A:$A,$B34,'EPA Export Aggregation'!$D:$D,$A$1)*IF($A34="CH4",About!$D$58,IF($A34="N2O",About!$D$59,1))</f>
        <v>0.13434501279139999</v>
      </c>
      <c r="M34">
        <f>SUMIFS('EPA Export Aggregation'!P:P,'EPA Export Aggregation'!$A:$A,$B34,'EPA Export Aggregation'!$D:$D,$A$1)*IF($A34="CH4",About!$D$58,IF($A34="N2O",About!$D$59,1))</f>
        <v>0.13311237146570001</v>
      </c>
      <c r="N34">
        <f>SUMIFS('EPA Export Aggregation'!Q:Q,'EPA Export Aggregation'!$A:$A,$B34,'EPA Export Aggregation'!$D:$D,$A$1)*IF($A34="CH4",About!$D$58,IF($A34="N2O",About!$D$59,1))</f>
        <v>0.11860685717739999</v>
      </c>
      <c r="O34">
        <f>SUMIFS('EPA Export Aggregation'!R:R,'EPA Export Aggregation'!$A:$A,$B34,'EPA Export Aggregation'!$D:$D,$A$1)*IF($A34="CH4",About!$D$58,IF($A34="N2O",About!$D$59,1))</f>
        <v>0.1251532266473</v>
      </c>
      <c r="P34">
        <f>SUMIFS('EPA Export Aggregation'!S:S,'EPA Export Aggregation'!$A:$A,$B34,'EPA Export Aggregation'!$D:$D,$A$1)*IF($A34="CH4",About!$D$58,IF($A34="N2O",About!$D$59,1))</f>
        <v>0.1176581754513</v>
      </c>
      <c r="Q34">
        <f>SUMIFS('EPA Export Aggregation'!T:T,'EPA Export Aggregation'!$A:$A,$B34,'EPA Export Aggregation'!$D:$D,$A$1)*IF($A34="CH4",About!$D$58,IF($A34="N2O",About!$D$59,1))</f>
        <v>0.10974199812509999</v>
      </c>
      <c r="R34">
        <f>SUMIFS('EPA Export Aggregation'!U:U,'EPA Export Aggregation'!$A:$A,$B34,'EPA Export Aggregation'!$D:$D,$A$1)*IF($A34="CH4",About!$D$58,IF($A34="N2O",About!$D$59,1))</f>
        <v>0.10244580446940001</v>
      </c>
      <c r="S34">
        <f>SUMIFS('EPA Export Aggregation'!V:V,'EPA Export Aggregation'!$A:$A,$B34,'EPA Export Aggregation'!$D:$D,$A$1)*IF($A34="CH4",About!$D$58,IF($A34="N2O",About!$D$59,1))</f>
        <v>0.14193705053069999</v>
      </c>
      <c r="T34">
        <f>SUMIFS('EPA Export Aggregation'!W:W,'EPA Export Aggregation'!$A:$A,$B34,'EPA Export Aggregation'!$D:$D,$A$1)*IF($A34="CH4",About!$D$58,IF($A34="N2O",About!$D$59,1))</f>
        <v>0.1765847041035</v>
      </c>
      <c r="U34">
        <f>SUMIFS('EPA Export Aggregation'!X:X,'EPA Export Aggregation'!$A:$A,$B34,'EPA Export Aggregation'!$D:$D,$A$1)*IF($A34="CH4",About!$D$58,IF($A34="N2O",About!$D$59,1))</f>
        <v>0.16576664235390001</v>
      </c>
      <c r="V34">
        <f>SUMIFS('EPA Export Aggregation'!Y:Y,'EPA Export Aggregation'!$A:$A,$B34,'EPA Export Aggregation'!$D:$D,$A$1)*IF($A34="CH4",About!$D$58,IF($A34="N2O",About!$D$59,1))</f>
        <v>0.1649317813058</v>
      </c>
      <c r="W34">
        <f>SUMIFS('EPA Export Aggregation'!Z:Z,'EPA Export Aggregation'!$A:$A,$B34,'EPA Export Aggregation'!$D:$D,$A$1)*IF($A34="CH4",About!$D$58,IF($A34="N2O",About!$D$59,1))</f>
        <v>0.2047257810034</v>
      </c>
      <c r="X34">
        <f>SUMIFS('EPA Export Aggregation'!AA:AA,'EPA Export Aggregation'!$A:$A,$B34,'EPA Export Aggregation'!$D:$D,$A$1)*IF($A34="CH4",About!$D$58,IF($A34="N2O",About!$D$59,1))</f>
        <v>0.24571989670079999</v>
      </c>
      <c r="Y34">
        <f>SUMIFS('EPA Export Aggregation'!AB:AB,'EPA Export Aggregation'!$A:$A,$B34,'EPA Export Aggregation'!$D:$D,$A$1)*IF($A34="CH4",About!$D$58,IF($A34="N2O",About!$D$59,1))</f>
        <v>0.2136939719979</v>
      </c>
      <c r="Z34">
        <f>SUMIFS('EPA Export Aggregation'!AC:AC,'EPA Export Aggregation'!$A:$A,$B34,'EPA Export Aggregation'!$D:$D,$A$1)*IF($A34="CH4",About!$D$58,IF($A34="N2O",About!$D$59,1))</f>
        <v>0.2311781488403</v>
      </c>
      <c r="AA34">
        <f>SUMIFS('EPA Export Aggregation'!AD:AD,'EPA Export Aggregation'!$A:$A,$B34,'EPA Export Aggregation'!$D:$D,$A$1)*IF($A34="CH4",About!$D$58,IF($A34="N2O",About!$D$59,1))</f>
        <v>0.2441969929541</v>
      </c>
      <c r="AB34">
        <f>SUMIFS('EPA Export Aggregation'!AE:AE,'EPA Export Aggregation'!$A:$A,$B34,'EPA Export Aggregation'!$D:$D,$A$1)*IF($A34="CH4",About!$D$58,IF($A34="N2O",About!$D$59,1))</f>
        <v>0.23634001052350001</v>
      </c>
      <c r="AC34">
        <f>SUMIFS('EPA Export Aggregation'!AF:AF,'EPA Export Aggregation'!$A:$A,$B34,'EPA Export Aggregation'!$D:$D,$A$1)*IF($A34="CH4",About!$D$58,IF($A34="N2O",About!$D$59,1))</f>
        <v>0.2359454302217</v>
      </c>
      <c r="AD34">
        <f>SUMIFS('EPA Export Aggregation'!AG:AG,'EPA Export Aggregation'!$A:$A,$B34,'EPA Export Aggregation'!$D:$D,$A$1)*IF($A34="CH4",About!$D$58,IF($A34="N2O",About!$D$59,1))</f>
        <v>0.246634827556</v>
      </c>
      <c r="AE34">
        <f>SUMIFS('EPA Export Aggregation'!AH:AH,'EPA Export Aggregation'!$A:$A,$B34,'EPA Export Aggregation'!$D:$D,$A$1)*IF($A34="CH4",About!$D$58,IF($A34="N2O",About!$D$59,1))</f>
        <v>0.2482707501201</v>
      </c>
      <c r="AF34">
        <f>SUMIFS('EPA Export Aggregation'!AI:AI,'EPA Export Aggregation'!$A:$A,$B34,'EPA Export Aggregation'!$D:$D,$A$1)*IF($A34="CH4",About!$D$58,IF($A34="N2O",About!$D$59,1))</f>
        <v>0.25088341349280002</v>
      </c>
      <c r="AG34">
        <f>SUMIFS('EPA Export Aggregation'!AJ:AJ,'EPA Export Aggregation'!$A:$A,$B34,'EPA Export Aggregation'!$D:$D,$A$1)*IF($A34="CH4",About!$D$58,IF($A34="N2O",About!$D$59,1))</f>
        <v>0.2534960768656</v>
      </c>
      <c r="AH34">
        <f>SUMIFS('EPA Export Aggregation'!AK:AK,'EPA Export Aggregation'!$A:$A,$B34,'EPA Export Aggregation'!$D:$D,$A$1)*IF($A34="CH4",About!$D$58,IF($A34="N2O",About!$D$59,1))</f>
        <v>0.25610874023829999</v>
      </c>
    </row>
    <row r="35" spans="1:34" x14ac:dyDescent="0.7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7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7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7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7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7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7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7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7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7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7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7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75">
      <c r="A74" s="119" t="s">
        <v>2026</v>
      </c>
      <c r="B74" s="120" t="s">
        <v>2027</v>
      </c>
      <c r="C74">
        <f>SUMIFS('EPA Export Aggregation'!F:F,'EPA Export Aggregation'!$A:$A,$B74,'EPA Export Aggregation'!$D:$D,$A$1)*IF($A74="CH4",About!$D$58,IF($A74="N2O",About!$D$59,1))</f>
        <v>7.9829697240000003E-4</v>
      </c>
      <c r="D74">
        <f>SUMIFS('EPA Export Aggregation'!G:G,'EPA Export Aggregation'!$A:$A,$B74,'EPA Export Aggregation'!$D:$D,$A$1)*IF($A74="CH4",About!$D$58,IF($A74="N2O",About!$D$59,1))</f>
        <v>1.6772628434000001E-3</v>
      </c>
      <c r="E74">
        <f>SUMIFS('EPA Export Aggregation'!H:H,'EPA Export Aggregation'!$A:$A,$B74,'EPA Export Aggregation'!$D:$D,$A$1)*IF($A74="CH4",About!$D$58,IF($A74="N2O",About!$D$59,1))</f>
        <v>4.0958805746000001E-3</v>
      </c>
      <c r="F74">
        <f>SUMIFS('EPA Export Aggregation'!I:I,'EPA Export Aggregation'!$A:$A,$B74,'EPA Export Aggregation'!$D:$D,$A$1)*IF($A74="CH4",About!$D$58,IF($A74="N2O",About!$D$59,1))</f>
        <v>1.2868599444399999E-2</v>
      </c>
      <c r="G74">
        <f>SUMIFS('EPA Export Aggregation'!J:J,'EPA Export Aggregation'!$A:$A,$B74,'EPA Export Aggregation'!$D:$D,$A$1)*IF($A74="CH4",About!$D$58,IF($A74="N2O",About!$D$59,1))</f>
        <v>3.0341598358000002E-2</v>
      </c>
      <c r="H74">
        <f>SUMIFS('EPA Export Aggregation'!K:K,'EPA Export Aggregation'!$A:$A,$B74,'EPA Export Aggregation'!$D:$D,$A$1)*IF($A74="CH4",About!$D$58,IF($A74="N2O",About!$D$59,1))</f>
        <v>6.5987132868600015E-2</v>
      </c>
      <c r="I74">
        <f>SUMIFS('EPA Export Aggregation'!L:L,'EPA Export Aggregation'!$A:$A,$B74,'EPA Export Aggregation'!$D:$D,$A$1)*IF($A74="CH4",About!$D$58,IF($A74="N2O",About!$D$59,1))</f>
        <v>9.2302880465900017E-2</v>
      </c>
      <c r="J74">
        <f>SUMIFS('EPA Export Aggregation'!M:M,'EPA Export Aggregation'!$A:$A,$B74,'EPA Export Aggregation'!$D:$D,$A$1)*IF($A74="CH4",About!$D$58,IF($A74="N2O",About!$D$59,1))</f>
        <v>0.1155072539545</v>
      </c>
      <c r="K74">
        <f>SUMIFS('EPA Export Aggregation'!N:N,'EPA Export Aggregation'!$A:$A,$B74,'EPA Export Aggregation'!$D:$D,$A$1)*IF($A74="CH4",About!$D$58,IF($A74="N2O",About!$D$59,1))</f>
        <v>0.13159207091049999</v>
      </c>
      <c r="L74">
        <f>SUMIFS('EPA Export Aggregation'!O:O,'EPA Export Aggregation'!$A:$A,$B74,'EPA Export Aggregation'!$D:$D,$A$1)*IF($A74="CH4",About!$D$58,IF($A74="N2O",About!$D$59,1))</f>
        <v>0.14824060581570003</v>
      </c>
      <c r="M74">
        <f>SUMIFS('EPA Export Aggregation'!P:P,'EPA Export Aggregation'!$A:$A,$B74,'EPA Export Aggregation'!$D:$D,$A$1)*IF($A74="CH4",About!$D$58,IF($A74="N2O",About!$D$59,1))</f>
        <v>0.16125229943</v>
      </c>
      <c r="N74">
        <f>SUMIFS('EPA Export Aggregation'!Q:Q,'EPA Export Aggregation'!$A:$A,$B74,'EPA Export Aggregation'!$D:$D,$A$1)*IF($A74="CH4",About!$D$58,IF($A74="N2O",About!$D$59,1))</f>
        <v>0.17380257854559999</v>
      </c>
      <c r="O74">
        <f>SUMIFS('EPA Export Aggregation'!R:R,'EPA Export Aggregation'!$A:$A,$B74,'EPA Export Aggregation'!$D:$D,$A$1)*IF($A74="CH4",About!$D$58,IF($A74="N2O",About!$D$59,1))</f>
        <v>0.18413913761830006</v>
      </c>
      <c r="P74">
        <f>SUMIFS('EPA Export Aggregation'!S:S,'EPA Export Aggregation'!$A:$A,$B74,'EPA Export Aggregation'!$D:$D,$A$1)*IF($A74="CH4",About!$D$58,IF($A74="N2O",About!$D$59,1))</f>
        <v>0.19487725539609996</v>
      </c>
      <c r="Q74">
        <f>SUMIFS('EPA Export Aggregation'!T:T,'EPA Export Aggregation'!$A:$A,$B74,'EPA Export Aggregation'!$D:$D,$A$1)*IF($A74="CH4",About!$D$58,IF($A74="N2O",About!$D$59,1))</f>
        <v>0.20365052584690002</v>
      </c>
      <c r="R74">
        <f>SUMIFS('EPA Export Aggregation'!U:U,'EPA Export Aggregation'!$A:$A,$B74,'EPA Export Aggregation'!$D:$D,$A$1)*IF($A74="CH4",About!$D$58,IF($A74="N2O",About!$D$59,1))</f>
        <v>0.21478297816599995</v>
      </c>
      <c r="S74">
        <f>SUMIFS('EPA Export Aggregation'!V:V,'EPA Export Aggregation'!$A:$A,$B74,'EPA Export Aggregation'!$D:$D,$A$1)*IF($A74="CH4",About!$D$58,IF($A74="N2O",About!$D$59,1))</f>
        <v>0.22977224984049999</v>
      </c>
      <c r="T74">
        <f>SUMIFS('EPA Export Aggregation'!W:W,'EPA Export Aggregation'!$A:$A,$B74,'EPA Export Aggregation'!$D:$D,$A$1)*IF($A74="CH4",About!$D$58,IF($A74="N2O",About!$D$59,1))</f>
        <v>0.24785908744729998</v>
      </c>
      <c r="U74">
        <f>SUMIFS('EPA Export Aggregation'!X:X,'EPA Export Aggregation'!$A:$A,$B74,'EPA Export Aggregation'!$D:$D,$A$1)*IF($A74="CH4",About!$D$58,IF($A74="N2O",About!$D$59,1))</f>
        <v>0.26834942071969992</v>
      </c>
      <c r="V74">
        <f>SUMIFS('EPA Export Aggregation'!Y:Y,'EPA Export Aggregation'!$A:$A,$B74,'EPA Export Aggregation'!$D:$D,$A$1)*IF($A74="CH4",About!$D$58,IF($A74="N2O",About!$D$59,1))</f>
        <v>0.2896991180022</v>
      </c>
      <c r="W74">
        <f>SUMIFS('EPA Export Aggregation'!Z:Z,'EPA Export Aggregation'!$A:$A,$B74,'EPA Export Aggregation'!$D:$D,$A$1)*IF($A74="CH4",About!$D$58,IF($A74="N2O",About!$D$59,1))</f>
        <v>0.2865069764219999</v>
      </c>
      <c r="X74">
        <f>SUMIFS('EPA Export Aggregation'!AA:AA,'EPA Export Aggregation'!$A:$A,$B74,'EPA Export Aggregation'!$D:$D,$A$1)*IF($A74="CH4",About!$D$58,IF($A74="N2O",About!$D$59,1))</f>
        <v>0.26337570719289993</v>
      </c>
      <c r="Y74">
        <f>SUMIFS('EPA Export Aggregation'!AB:AB,'EPA Export Aggregation'!$A:$A,$B74,'EPA Export Aggregation'!$D:$D,$A$1)*IF($A74="CH4",About!$D$58,IF($A74="N2O",About!$D$59,1))</f>
        <v>0.35021348390089996</v>
      </c>
      <c r="Z74">
        <f>SUMIFS('EPA Export Aggregation'!AC:AC,'EPA Export Aggregation'!$A:$A,$B74,'EPA Export Aggregation'!$D:$D,$A$1)*IF($A74="CH4",About!$D$58,IF($A74="N2O",About!$D$59,1))</f>
        <v>0.26655143513650004</v>
      </c>
      <c r="AA74">
        <f>SUMIFS('EPA Export Aggregation'!AD:AD,'EPA Export Aggregation'!$A:$A,$B74,'EPA Export Aggregation'!$D:$D,$A$1)*IF($A74="CH4",About!$D$58,IF($A74="N2O",About!$D$59,1))</f>
        <v>0.27457691699019998</v>
      </c>
      <c r="AB74">
        <f>SUMIFS('EPA Export Aggregation'!AE:AE,'EPA Export Aggregation'!$A:$A,$B74,'EPA Export Aggregation'!$D:$D,$A$1)*IF($A74="CH4",About!$D$58,IF($A74="N2O",About!$D$59,1))</f>
        <v>0.25058835291330001</v>
      </c>
      <c r="AC74">
        <f>SUMIFS('EPA Export Aggregation'!AF:AF,'EPA Export Aggregation'!$A:$A,$B74,'EPA Export Aggregation'!$D:$D,$A$1)*IF($A74="CH4",About!$D$58,IF($A74="N2O",About!$D$59,1))</f>
        <v>0.22990559994219997</v>
      </c>
      <c r="AD74">
        <f>SUMIFS('EPA Export Aggregation'!AG:AG,'EPA Export Aggregation'!$A:$A,$B74,'EPA Export Aggregation'!$D:$D,$A$1)*IF($A74="CH4",About!$D$58,IF($A74="N2O",About!$D$59,1))</f>
        <v>0.21314759521649998</v>
      </c>
      <c r="AE74">
        <f>SUMIFS('EPA Export Aggregation'!AH:AH,'EPA Export Aggregation'!$A:$A,$B74,'EPA Export Aggregation'!$D:$D,$A$1)*IF($A74="CH4",About!$D$58,IF($A74="N2O",About!$D$59,1))</f>
        <v>0.26978376049030006</v>
      </c>
      <c r="AF74">
        <f>SUMIFS('EPA Export Aggregation'!AI:AI,'EPA Export Aggregation'!$A:$A,$B74,'EPA Export Aggregation'!$D:$D,$A$1)*IF($A74="CH4",About!$D$58,IF($A74="N2O",About!$D$59,1))</f>
        <v>0.24295455709699998</v>
      </c>
      <c r="AG74">
        <f>SUMIFS('EPA Export Aggregation'!AJ:AJ,'EPA Export Aggregation'!$A:$A,$B74,'EPA Export Aggregation'!$D:$D,$A$1)*IF($A74="CH4",About!$D$58,IF($A74="N2O",About!$D$59,1))</f>
        <v>0.31786029122159998</v>
      </c>
      <c r="AH74">
        <f>SUMIFS('EPA Export Aggregation'!AK:AK,'EPA Export Aggregation'!$A:$A,$B74,'EPA Export Aggregation'!$D:$D,$A$1)*IF($A74="CH4",About!$D$58,IF($A74="N2O",About!$D$59,1))</f>
        <v>0.32873983829370013</v>
      </c>
    </row>
    <row r="75" spans="1:34" x14ac:dyDescent="0.7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19" t="s">
        <v>2026</v>
      </c>
      <c r="B76" s="120" t="s">
        <v>2029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7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7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75">
      <c r="A79" s="119" t="s">
        <v>2026</v>
      </c>
      <c r="B79" s="120" t="s">
        <v>2032</v>
      </c>
      <c r="C79" s="121">
        <f>SUMIFS('EPA Export Aggregation'!F:F,'EPA Export Aggregation'!$A:$A,$B79,'EPA Export Aggregation'!$D:$D,$A$1)*IF($A79="CH4",About!$D$58,IF($A79="N2O",About!$D$59,1))</f>
        <v>1.479535877217</v>
      </c>
      <c r="D79" s="121">
        <f>SUMIFS('EPA Export Aggregation'!G:G,'EPA Export Aggregation'!$A:$A,$B79,'EPA Export Aggregation'!$D:$D,$A$1)*IF($A79="CH4",About!$D$58,IF($A79="N2O",About!$D$59,1))</f>
        <v>1.271644125141</v>
      </c>
      <c r="E79" s="121">
        <f>SUMIFS('EPA Export Aggregation'!H:H,'EPA Export Aggregation'!$A:$A,$B79,'EPA Export Aggregation'!$D:$D,$A$1)*IF($A79="CH4",About!$D$58,IF($A79="N2O",About!$D$59,1))</f>
        <v>1.2073301872740001</v>
      </c>
      <c r="F79" s="121">
        <f>SUMIFS('EPA Export Aggregation'!I:I,'EPA Export Aggregation'!$A:$A,$B79,'EPA Export Aggregation'!$D:$D,$A$1)*IF($A79="CH4",About!$D$58,IF($A79="N2O",About!$D$59,1))</f>
        <v>1.084355006919</v>
      </c>
      <c r="G79" s="121">
        <f>SUMIFS('EPA Export Aggregation'!J:J,'EPA Export Aggregation'!$A:$A,$B79,'EPA Export Aggregation'!$D:$D,$A$1)*IF($A79="CH4",About!$D$58,IF($A79="N2O",About!$D$59,1))</f>
        <v>1.553716656732</v>
      </c>
      <c r="H79" s="121">
        <f>SUMIFS('EPA Export Aggregation'!K:K,'EPA Export Aggregation'!$A:$A,$B79,'EPA Export Aggregation'!$D:$D,$A$1)*IF($A79="CH4",About!$D$58,IF($A79="N2O",About!$D$59,1))</f>
        <v>1.4872045377959999</v>
      </c>
      <c r="I79" s="121">
        <f>SUMIFS('EPA Export Aggregation'!L:L,'EPA Export Aggregation'!$A:$A,$B79,'EPA Export Aggregation'!$D:$D,$A$1)*IF($A79="CH4",About!$D$58,IF($A79="N2O",About!$D$59,1))</f>
        <v>1.2179076187260001</v>
      </c>
      <c r="J79" s="121">
        <f>SUMIFS('EPA Export Aggregation'!M:M,'EPA Export Aggregation'!$A:$A,$B79,'EPA Export Aggregation'!$D:$D,$A$1)*IF($A79="CH4",About!$D$58,IF($A79="N2O",About!$D$59,1))</f>
        <v>1.1161312359360001</v>
      </c>
      <c r="K79" s="121">
        <f>SUMIFS('EPA Export Aggregation'!N:N,'EPA Export Aggregation'!$A:$A,$B79,'EPA Export Aggregation'!$D:$D,$A$1)*IF($A79="CH4",About!$D$58,IF($A79="N2O",About!$D$59,1))</f>
        <v>1.1009947168980001</v>
      </c>
      <c r="L79" s="121">
        <f>SUMIFS('EPA Export Aggregation'!O:O,'EPA Export Aggregation'!$A:$A,$B79,'EPA Export Aggregation'!$D:$D,$A$1)*IF($A79="CH4",About!$D$58,IF($A79="N2O",About!$D$59,1))</f>
        <v>1.1014876309079999</v>
      </c>
      <c r="M79" s="121">
        <f>SUMIFS('EPA Export Aggregation'!P:P,'EPA Export Aggregation'!$A:$A,$B79,'EPA Export Aggregation'!$D:$D,$A$1)*IF($A79="CH4",About!$D$58,IF($A79="N2O",About!$D$59,1))</f>
        <v>1.3598270667900001</v>
      </c>
      <c r="N79" s="121">
        <f>SUMIFS('EPA Export Aggregation'!Q:Q,'EPA Export Aggregation'!$A:$A,$B79,'EPA Export Aggregation'!$D:$D,$A$1)*IF($A79="CH4",About!$D$58,IF($A79="N2O",About!$D$59,1))</f>
        <v>4.5799546397999998E-2</v>
      </c>
      <c r="O79" s="121">
        <f>SUMIFS('EPA Export Aggregation'!R:R,'EPA Export Aggregation'!$A:$A,$B79,'EPA Export Aggregation'!$D:$D,$A$1)*IF($A79="CH4",About!$D$58,IF($A79="N2O",About!$D$59,1))</f>
        <v>0.439181951535</v>
      </c>
      <c r="P79" s="121">
        <f>SUMIFS('EPA Export Aggregation'!S:S,'EPA Export Aggregation'!$A:$A,$B79,'EPA Export Aggregation'!$D:$D,$A$1)*IF($A79="CH4",About!$D$58,IF($A79="N2O",About!$D$59,1))</f>
        <v>0.212827091961</v>
      </c>
      <c r="Q79" s="121">
        <f>SUMIFS('EPA Export Aggregation'!T:T,'EPA Export Aggregation'!$A:$A,$B79,'EPA Export Aggregation'!$D:$D,$A$1)*IF($A79="CH4",About!$D$58,IF($A79="N2O",About!$D$59,1))</f>
        <v>0.15225622911</v>
      </c>
      <c r="R79" s="121">
        <f>SUMIFS('EPA Export Aggregation'!U:U,'EPA Export Aggregation'!$A:$A,$B79,'EPA Export Aggregation'!$D:$D,$A$1)*IF($A79="CH4",About!$D$58,IF($A79="N2O",About!$D$59,1))</f>
        <v>9.2624395944000001E-2</v>
      </c>
      <c r="S79" s="121">
        <f>SUMIFS('EPA Export Aggregation'!V:V,'EPA Export Aggregation'!$A:$A,$B79,'EPA Export Aggregation'!$D:$D,$A$1)*IF($A79="CH4",About!$D$58,IF($A79="N2O",About!$D$59,1))</f>
        <v>6.6771648119999999E-2</v>
      </c>
      <c r="T79" s="121">
        <f>SUMIFS('EPA Export Aggregation'!W:W,'EPA Export Aggregation'!$A:$A,$B79,'EPA Export Aggregation'!$D:$D,$A$1)*IF($A79="CH4",About!$D$58,IF($A79="N2O",About!$D$59,1))</f>
        <v>0.25857685697999999</v>
      </c>
      <c r="U79" s="121">
        <f>SUMIFS('EPA Export Aggregation'!X:X,'EPA Export Aggregation'!$A:$A,$B79,'EPA Export Aggregation'!$D:$D,$A$1)*IF($A79="CH4",About!$D$58,IF($A79="N2O",About!$D$59,1))</f>
        <v>0.230864155983</v>
      </c>
      <c r="V79" s="121">
        <f>SUMIFS('EPA Export Aggregation'!Y:Y,'EPA Export Aggregation'!$A:$A,$B79,'EPA Export Aggregation'!$D:$D,$A$1)*IF($A79="CH4",About!$D$58,IF($A79="N2O",About!$D$59,1))</f>
        <v>4.2077045480999997E-2</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75">
      <c r="A80" s="119" t="s">
        <v>2026</v>
      </c>
      <c r="B80" s="120" t="s">
        <v>2033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7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7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75">
      <c r="A84" s="119" t="s">
        <v>2026</v>
      </c>
      <c r="B84" s="120" t="s">
        <v>2037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7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7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75">
      <c r="A87" s="119" t="s">
        <v>2026</v>
      </c>
      <c r="B87" s="120" t="s">
        <v>2040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75">
      <c r="B88" s="120"/>
    </row>
    <row r="89" spans="1:34" x14ac:dyDescent="0.75">
      <c r="B89" s="120"/>
    </row>
    <row r="90" spans="1:34" x14ac:dyDescent="0.75">
      <c r="B90" s="120"/>
    </row>
    <row r="91" spans="1:34" x14ac:dyDescent="0.75">
      <c r="B91" s="120"/>
    </row>
    <row r="92" spans="1:34" x14ac:dyDescent="0.7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2025-04-17T21:21:46Z</dcterms:modified>
</cp:coreProperties>
</file>