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Montana\MT-eps\"/>
    </mc:Choice>
  </mc:AlternateContent>
  <xr:revisionPtr revIDLastSave="0" documentId="13_ncr:1_{231156D7-C5D8-4483-B0CB-D0D90FEE5105}"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<sst xmlns="http://schemas.openxmlformats.org/spreadsheetml/2006/main" count="32060" uniqueCount="2370">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</sst>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72</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Montana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9.7836916467677728</v>
      </c>
      <c r="C7" s="118">
        <f>D28</f>
        <v>7.6132600000000004</v>
      </c>
      <c r="D7" s="75">
        <v>0.06</v>
      </c>
      <c r="E7" s="75">
        <v>0.02</v>
      </c>
      <c r="F7" s="117">
        <f t="shared" si="0"/>
        <v>7.1564643999999999</v>
      </c>
      <c r="G7" s="117">
        <f t="shared" si="0"/>
        <v>7.4609947999999999</v>
      </c>
      <c r="H7" s="69"/>
      <c r="I7" s="76">
        <f t="shared" si="1"/>
        <v>0.26853128058627307</v>
      </c>
      <c r="J7" s="76">
        <f t="shared" si="3"/>
        <v>0.23740495210058254</v>
      </c>
      <c r="K7" s="69" t="str">
        <f t="shared" si="2"/>
        <v>In a scenario limiting global warming to 1.5 °C, Montana would need to cut its agriculture emissions by 24 to 27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Montana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0.60666007392788868</v>
      </c>
      <c r="C9" s="118">
        <f>C28</f>
        <v>1.59965</v>
      </c>
      <c r="D9" s="75">
        <v>0.06</v>
      </c>
      <c r="E9" s="75">
        <v>0.02</v>
      </c>
      <c r="F9" s="117">
        <f t="shared" si="0"/>
        <v>1.503671</v>
      </c>
      <c r="G9" s="117">
        <f t="shared" si="0"/>
        <v>1.5676570000000001</v>
      </c>
      <c r="H9" s="69"/>
      <c r="I9" s="76">
        <f t="shared" si="1"/>
        <v>-1.4786055068109452</v>
      </c>
      <c r="J9" s="76">
        <f t="shared" si="3"/>
        <v>-1.5840780815688578</v>
      </c>
      <c r="K9" s="69" t="str">
        <f t="shared" si="2"/>
        <v>In a scenario limiting global warming to 1.5 °C, Montana would need to cut its waste emissions by -158 to -148 percent of 2005 levels.</v>
      </c>
      <c r="L9" s="69"/>
      <c r="M9" s="69"/>
      <c r="N9" s="69"/>
      <c r="O9" s="69"/>
      <c r="P9" s="69"/>
      <c r="Q9" s="69"/>
      <c r="R9" s="69"/>
      <c r="S9" s="69"/>
      <c r="T9" s="69"/>
      <c r="U9" s="69"/>
      <c r="V9" s="69"/>
      <c r="W9" s="69"/>
      <c r="X9" s="69"/>
      <c r="Y9" s="69"/>
      <c r="Z9" s="69"/>
    </row>
    <row r="10" spans="1:26" ht="14.5" x14ac:dyDescent="0.35">
      <c r="A10" s="73" t="s">
        <v>1864</v>
      </c>
      <c r="B10" s="119">
        <f>SUM(B3:B9)</f>
        <v>3.951991720695661</v>
      </c>
      <c r="C10" s="119">
        <f>SUM(C3:C9)</f>
        <v>60.091929999999991</v>
      </c>
      <c r="D10" s="76">
        <f>1-F10/$C10</f>
        <v>0.52651809652311032</v>
      </c>
      <c r="E10" s="76">
        <f>1-G10/$C10</f>
        <v>0.37781239843686165</v>
      </c>
      <c r="F10" s="117">
        <f>SUM(F3:F9)</f>
        <v>28.452441400000005</v>
      </c>
      <c r="G10" s="117">
        <f>SUM(G3:G9)</f>
        <v>37.388453799999994</v>
      </c>
      <c r="H10" s="171">
        <f>IFERROR(B10*(1-'Unique State Inputs'!A$8),"")</f>
        <v>2.1735954463826137</v>
      </c>
      <c r="I10" s="76">
        <f t="shared" si="1"/>
        <v>-6.1995194855801925</v>
      </c>
      <c r="J10" s="76">
        <f t="shared" si="3"/>
        <v>-8.4606609634846563</v>
      </c>
      <c r="K10" s="69" t="str">
        <f t="shared" si="2"/>
        <v>In a scenario limiting global warming to 1.5 °C, Montana would need to cut its total (including land use) emissions by -846 to -620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10.390351720695662</v>
      </c>
      <c r="C11" s="119">
        <f>SUM(C3:C9)-C8</f>
        <v>66.530289999999994</v>
      </c>
      <c r="D11" s="76">
        <f>1-F11/$C11</f>
        <v>0.47556516888773503</v>
      </c>
      <c r="E11" s="76">
        <f>1-G11/$C11</f>
        <v>0.34125022151564344</v>
      </c>
      <c r="F11" s="117">
        <f>F10-F8</f>
        <v>34.890801400000008</v>
      </c>
      <c r="G11" s="117">
        <f>G10-G8</f>
        <v>43.826813799999996</v>
      </c>
      <c r="H11" s="171">
        <f>IFERROR(B11*(1-'Unique State Inputs'!A$8),"")</f>
        <v>5.7146934463826149</v>
      </c>
      <c r="I11" s="76">
        <f t="shared" si="1"/>
        <v>-2.3580000309810472</v>
      </c>
      <c r="J11" s="76">
        <f t="shared" si="3"/>
        <v>-3.2180298586721641</v>
      </c>
      <c r="K11" s="69" t="str">
        <f t="shared" si="2"/>
        <v>In a scenario limiting global warming to 1.5 °C, Montana would need to cut its total (excluding land use) emissions by -322 to -236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Montana had 185 EV charging outlets, approximately 17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Montana had 185 EV charging outlets, approximately 17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185 EV charging outlets, approximately 17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Montana, the share of electricity among fuels used for heating in urban, residential buildings will rise from 8.4% to 12.5%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Montana, the share of electricity among fuels used for heating in urban, residential buildings will rise from 8.4% to 12.5%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Montana, the share of electricity among fuels used by appliances in urban, residential buildings will rise from 75.4% to 78.5%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Montana, the share of electricity among fuels used by appliances in urban, residential buildings will rise from 75.4% to 78.5%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Montana, the share of electricity among fuels used for heating in rural, residential buildings will rise from 8.4% to 12.5%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Montana, the share of electricity among fuels used for heating in rural, residential buildings will rise from 8.4% to 12.5%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75.4% to 78.5%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75.4% to 78.5%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Montana, the share of electricity among fuels used for heating in commercial buildings will fall from 1.1% to 0.7%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Montana, the share of electricity among fuels used for heating in commercial buildings will fall from 1.1% to 0.7%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Montana, the share of electricity among fuels used by appliances in commercial buildings will fall from 59% to 40.2%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Montana, the share of electricity among fuels used by appliances in commercial buildings will fall from 59% to 40.2%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Montana, the share of electricity among fuels used by other components in commercial buildings will rise from 76.3% to 87.2%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Montana, the share of electricity among fuels used by other components in commercial buildings will rise from 76.3% to 87.2%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Montana.//**Natural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Montana.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Montana.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Montana declined by -5%.</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Montana declined by -5%.</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Montana declined by -5%.</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Montana declined by -77%.</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Montana declined by -77%.</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Montana declined by -77%.</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Montana declined by -77%.</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Montana declined by -77%.</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Montana declined by -77%.</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Montana declined by -77%.</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Montana declined by -77%.</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Montana declined by -77%.</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Montana declined by -77%.</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Montana declined by -77%.</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Montana declined by -77%.</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Montana declined by -77%.</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Montana declined by -77%.</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Montana declined by -77%.</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Montana declined by -77%.</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Montana, a 100% setting provides for an additional 239 MW of demand response capacity in 2050 (on top of a BAU quantity of 77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Montana, a 100% setting provides for an additional 239 MW of demand response capacity in 2050 (on top of a BAU quantity of 77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239 MW of demand response capacity in 2050 (on top of a BAU quantity of 77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Montana will retire 614 MW of coal by 2050. Montana currently has 2239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Montana will retire 614 MW of coal by 2050. Montana currently has 2239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Montana will retire 0 MW of gas non-peaking plants by 2050. Montana currently has 0MW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Montana will retire 0 MW of gas non-peaking plants by 2050. Montana currently has 0MW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Montana will retire 0 MW of nuclear capacity by 2050. Montana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Montana will retire 0 MW of nuclear capacity by 2050. Montana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Montana will retire 0 MW of biomass capacity by 2050. Montana currently has 0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Montana will retire 0 MW of petroleum capacity by 2050. Montana currently has 52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Montana will retire 0 MW of natural gas peaker capacity by 2050. Montana currently has 388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Montana will retire 0 MW of natural gas peaker capacity by 2050. Montana currently has 388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Montana will retire 53 MW of natural gas peaker capacity by 2050. Montana currently has 53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Montana will retire 53 MW of natural gas peaker capacity by 2050. Montana currently has 53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Montana had about 0 of grid battery storage.  The BAU scenario is based on EIA AEO data and sees grid battery capacity reach 142 by 2050.  The additional potential is based on NREL's Renewable Electricity Futures Study (80% RE-ITI (2014) scenario) and suggests Montana could reach 1808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Montana had about 0 of grid battery storage.  The BAU scenario is based on EIA AEO data and sees grid battery capacity reach 142 by 2050.  The additional potential is based on NREL's Renewable Electricity Futures Study (80% RE-ITI (2014) scenario) and suggests Montana could reach 1808 of grid battery storage by 2050.</v>
      </c>
      <c r="U255" s="305" t="str">
        <f>N255&amp;O255&amp;P255&amp;T255</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142 by 2050.  The additional potential is based on NREL's Renewable Electricity Futures Study (80% RE-ITI (2014) scenario) and suggests Montana could reach 1808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Montana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**Montana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Montana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**Montana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Montana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**Montana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271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271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271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185 EV charging outlets, approximately 17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Montana.//**Natural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Montana.//**Natural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Montana.//**Natural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Montana.//**Natural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Montana.//**Natural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Montana.//**Natural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Montana.//**Natural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Montana.//**Natural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Montana.//**Natural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Montana.//**Natural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Montana.//**Natural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Montana.//**Natural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Montana.//**Natural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Montana.//**Natural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Montana.//**Natural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Montana.//**Natural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Montana declined by -5%.</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239 MW of demand response capacity in 2050 (on top of a BAU quantity of 77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142 by 2050.  The additional potential is based on NREL's Renewable Electricity Futures Study (80% RE-ITI (2014) scenario) and suggests Montana could reach 1808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271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185 EV charging outlets, approximately 17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8.4% to 12.5% through 2050.//**Urban Residential Appliances: **In the BAU case, in Montana, the share of electricity among fuels used by appliances in urban, residential buildings will rise from 75.4% to 78.5% through 2050.//**Urban Residential Other Components: ** In the BAU case, the share of electricity among fuels used by other components in urban, residential buildings is 100%.//**Rural Residential Heating: **In the BAU case, in Montana, the share of electricity among fuels used for heating in rural, residential buildings will rise from 8.4% to 12.5% through 2050.//**Rural Residential Appliances: **In the BAU case, in , the share of electricity among fuels used by appliances in rural, residential buildings will rise from 75.4% to 78.5% through 2050.//**Rural Residential Other Components: **In the United States, the share of electricity among fuels used by other components in urban, residential buildings is 100%.//**Commercial Heating: **In the BAU case, in Montana, the share of electricity among fuels used for heating in commercial buildings will fall from 1.1% to 0.7% through 2050.//**Commercial Appliances: **In the BAU case, in Montana, the share of electricity among fuels used by appliances in commercial buildings will fall from 59% to 40.2% through 2050.//**Commercial Other Components: **In the BAU case, in the Montana, the share of electricity among fuels used by other components in commercial buildings will rise from 76.3% to 87.2%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Montana.//**Natural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Montana declined by -5%.</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declined by -77%.//**Natural Gas Nonpeaker : **From 2010-2018, electricity exports in Montana declined by -77%.//**Nuclear : **From 2010-2018, electricity exports in Montana declined by -77%.//**Hydro : **From 2010-2018, electricity exports in Montana declined by -77%.//**Onshore Wind : **From 2010-2018, electricity exports in Montana declined by -77%.//**Solar PV : **From 2010-2018, electricity exports in Montana declined by -77%.//**Biomass : **From 2010-2018, electricity exports in Montana declined by -77%.//**Petroleum : **From 2010-2018, electricity exports in Montana declined by -77%.</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239 MW of demand response capacity in 2050 (on top of a BAU quantity of 77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Montana will retire 614 MW of coal by 2050. Montana currently has 2239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388 MW of natural gas peaker capacity.//**Lignite : **The EIA projects that Montana will retire 53 MW of natural gas peaker capacity by 2050. Montana currently has 53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142 by 2050.  The additional potential is based on NREL's Renewable Electricity Futures Study (80% RE-ITI (2014) scenario) and suggests Montana could reach 1808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**Montana does not have a capacity construction subsidy for onshore wind. However, the Investment Tax Credit, a similar program for solar power, covers 30% of system costs through 2019, with declining amounts thereafter.//**Solar PV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**Montana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271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185 EV charging outlets, approximately 17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Montana, the share of electricity among fuels used for heating in urban, residential buildings will rise from 8.4% to 12.5%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Montana, the share of electricity among fuels used by appliances in urban, residential buildings will rise from 75.4% to 78.5%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Montana, the share of electricity among fuels used for heating in rural, residential buildings will rise from 8.4% to 12.5%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75.4% to 78.5%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Montana, the share of electricity among fuels used for heating in commercial buildings will fall from 1.1% to 0.7%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Montana, the share of electricity among fuels used by appliances in commercial buildings will fall from 59% to 40.2%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Montana, the share of electricity among fuels used by other components in commercial buildings will rise from 76.3% to 87.2%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Montana.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15% in 2050 as a generation-weighted state average. Many states have different requirements for municipalities, co-ops, and investor owned utilities. In 2020, the value is 15%. To set a carbon-free electricity standard that starts ramping up in 2021, the Customize Implementation Schedule feature below allows users to customize the start year setting. Simply take the 15% value, divide by your chosen policy setting, and enter the resulting value in the 'Implementation %' box for 2020.  // **Guidance for setting values:** Multiple states have set 100% clean energy or renewable energy laws or goals, not includingMontana.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declined by -5%.</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declined by -77%.</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declined by -77%.</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declined by -77%.</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declined by -77%.</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declined by -77%.</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declined by -77%.</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declined by -77%.</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declined by -77%.</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239 MW of demand response capacity in 2050 (on top of a BAU quantity of 77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Montana will retire 614 MW of coal by 2050. Montana currently has 2239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Montana will retire 0 MW of gas non-peaking plants by 2050. Montana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Montana will retire 0 MW of nuclear capacity by 2050. Montana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Montana will retire 0 MW of biomass capacity by 2050. Montana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Montana will retire 0 MW of biomass capacity by 2050. Montana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Montana will retire 0 MW of petroleum capacity by 2050. Montana currently has 52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Montana will retire 0 MW of natural gas peaker capacity by 2050. Montana currently has 388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Yes</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Montana will retire 53 MW of natural gas peaker capacity by 2050. Montana currently has 53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142 by 2050.  The additional potential is based on NREL's Renewable Electricity Futures Study (80% RE-ITI (2014) scenario) and suggests Montana could reach 1808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Montana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Montana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Montana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271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Montana</v>
      </c>
      <c r="B6" s="145">
        <f>SUMIFS(B7:B57,$A7:$A57,$A$6)</f>
        <v>185</v>
      </c>
      <c r="C6" s="145">
        <f>SUMIFS(C7:C57,$A7:$A57,$A$6)</f>
        <v>1074635</v>
      </c>
      <c r="D6" s="145">
        <f>ROUND(SUMIFS(D7:D57,$A7:$A57,$A$6),2)</f>
        <v>17.22</v>
      </c>
      <c r="E6" s="145">
        <f t="shared" ref="E6:L6" si="0">SUMIFS(E7:E57,$A7:$A57,$A$6)</f>
        <v>0</v>
      </c>
      <c r="F6" s="145">
        <f t="shared" si="0"/>
        <v>0.15</v>
      </c>
      <c r="G6" s="145">
        <f t="shared" si="0"/>
        <v>0.15</v>
      </c>
      <c r="H6" s="145">
        <f t="shared" si="0"/>
        <v>0.15</v>
      </c>
      <c r="I6" s="145">
        <f t="shared" si="0"/>
        <v>241397</v>
      </c>
      <c r="J6" s="145">
        <f t="shared" si="0"/>
        <v>13137788</v>
      </c>
      <c r="K6" s="145">
        <f t="shared" si="0"/>
        <v>55597</v>
      </c>
      <c r="L6" s="145">
        <f t="shared" si="0"/>
        <v>12484398</v>
      </c>
      <c r="M6" s="145">
        <f>ROUND(SUMIFS(M7:M57,$A7:$A57,$A$6)*100,0)</f>
        <v>-77</v>
      </c>
      <c r="N6" s="145">
        <f>ROUND(SUMIFS(N7:N57,$A7:$A57,$A$6)*100,0)</f>
        <v>-5</v>
      </c>
      <c r="O6" s="145">
        <f t="shared" ref="O6:AM6" si="1">ROUND(SUMIFS(O7:O57,$A7:$A57,$A$6),0)</f>
        <v>162</v>
      </c>
      <c r="P6" s="145">
        <f t="shared" si="1"/>
        <v>77</v>
      </c>
      <c r="Q6" s="145">
        <f t="shared" si="1"/>
        <v>614</v>
      </c>
      <c r="R6" s="145">
        <f t="shared" si="1"/>
        <v>0</v>
      </c>
      <c r="S6" s="145">
        <f t="shared" si="1"/>
        <v>0</v>
      </c>
      <c r="T6" s="145">
        <f t="shared" si="1"/>
        <v>0</v>
      </c>
      <c r="U6" s="145">
        <f t="shared" si="1"/>
        <v>0</v>
      </c>
      <c r="V6" s="145">
        <f t="shared" si="1"/>
        <v>0</v>
      </c>
      <c r="W6" s="145">
        <f t="shared" si="1"/>
        <v>53</v>
      </c>
      <c r="X6" s="145">
        <f t="shared" si="1"/>
        <v>2239</v>
      </c>
      <c r="Y6" s="145">
        <f t="shared" si="1"/>
        <v>0</v>
      </c>
      <c r="Z6" s="145">
        <f t="shared" si="1"/>
        <v>0</v>
      </c>
      <c r="AA6" s="145">
        <f t="shared" si="1"/>
        <v>2783</v>
      </c>
      <c r="AB6" s="145">
        <f t="shared" si="1"/>
        <v>791</v>
      </c>
      <c r="AC6" s="145">
        <f t="shared" si="1"/>
        <v>17</v>
      </c>
      <c r="AD6" s="145">
        <f t="shared" si="1"/>
        <v>0</v>
      </c>
      <c r="AE6" s="145">
        <f t="shared" si="1"/>
        <v>0</v>
      </c>
      <c r="AF6" s="145">
        <f t="shared" si="1"/>
        <v>0</v>
      </c>
      <c r="AG6" s="145">
        <f t="shared" si="1"/>
        <v>52</v>
      </c>
      <c r="AH6" s="145">
        <f t="shared" si="1"/>
        <v>388</v>
      </c>
      <c r="AI6" s="145">
        <f t="shared" si="1"/>
        <v>53</v>
      </c>
      <c r="AJ6" s="145">
        <f t="shared" si="1"/>
        <v>0</v>
      </c>
      <c r="AK6" s="145">
        <f t="shared" si="1"/>
        <v>0</v>
      </c>
      <c r="AL6" s="145">
        <f t="shared" si="1"/>
        <v>0</v>
      </c>
      <c r="AM6" s="145">
        <f t="shared" si="1"/>
        <v>0</v>
      </c>
      <c r="AN6" s="380">
        <f>ROUND(SUMIFS(AN7:AN57,$A7:$A57,$A$6),)</f>
        <v>142</v>
      </c>
      <c r="AO6" s="145">
        <f t="shared" ref="AO6:AP6" si="2">ROUND(SUMIFS(AO7:AO57,$A7:$A57,$A$6),)</f>
        <v>1808</v>
      </c>
      <c r="AP6" s="145">
        <f t="shared" si="2"/>
        <v>0</v>
      </c>
      <c r="AQ6" s="145">
        <f>ROUND(SUMIFS(AQ7:AQ57,$A7:$A57,$A$6),0)</f>
        <v>271</v>
      </c>
      <c r="AR6" s="146">
        <f>SUMIFS(AR7:AR57,$A7:$A57,$A$6)</f>
        <v>0.27453864239014908</v>
      </c>
      <c r="AS6" s="145">
        <f>ROUND(SUMIFS(AS7:AS57,$A7:$A57,$A$6),0)</f>
        <v>58</v>
      </c>
      <c r="AT6" s="145">
        <f>ROUND(SUMIFS(AT7:AT57,$A7:$A57,$A$6),0)</f>
        <v>77</v>
      </c>
      <c r="AU6" s="145">
        <f>ROUND(SUMIFS(AU7:AU57,$A7:$A57,$A$6),0)</f>
        <v>239</v>
      </c>
      <c r="AV6" s="145">
        <f>ROUND(SUMIFS(AV7:AV57,$A7:$A57,$A$6)*100,0)</f>
        <v>15</v>
      </c>
      <c r="AW6" s="145">
        <f>ROUND(SUMIFS(AW7:AW57,$A7:$A57,$A$6)*100,0)</f>
        <v>15</v>
      </c>
      <c r="AX6" s="145">
        <f>ROUND(SUMIFS(AX7:AX57,$A7:$A57,$A$6)*100,0)</f>
        <v>15</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MT</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MT</v>
      </c>
      <c r="D77" s="93">
        <v>2019</v>
      </c>
      <c r="E77" s="93">
        <v>2050</v>
      </c>
    </row>
    <row r="78" spans="1:40" ht="16" customHeight="1" x14ac:dyDescent="0.35">
      <c r="B78" s="93" t="s">
        <v>2056</v>
      </c>
      <c r="C78" s="93" t="s">
        <v>496</v>
      </c>
      <c r="D78" s="93" cm="1">
        <f t="array" ref="D78">ROUND(INDEX($B$95:$H$845,MATCH(1,($C78=$E$95:$E$845)*($B78=$F$95:$F$845)*($C$77=$B$95:$B$845),0),MATCH(D$77,$B$95:$H$95,0))*100,1)</f>
        <v>8.4</v>
      </c>
      <c r="E78" s="165" cm="1">
        <f t="array" ref="E78">ROUND(INDEX($B$95:$H$845,MATCH(1,($C78=$E$95:$E$845)*($B78=$F$95:$F$845)*($C$77=$B$95:$B$845),0),MATCH(E$77,$B$95:$H$95,0))*100,1)</f>
        <v>12.5</v>
      </c>
    </row>
    <row r="79" spans="1:40" ht="16" customHeight="1" x14ac:dyDescent="0.35">
      <c r="B79" s="165" t="s">
        <v>2056</v>
      </c>
      <c r="C79" s="93" t="s">
        <v>2055</v>
      </c>
      <c r="D79" s="165" cm="1">
        <f t="array" ref="D79">ROUND(INDEX($B$95:$H$845,MATCH(1,($C79=$E$95:$E$845)*($B79=$F$95:$F$845)*($C$77=$B$95:$B$845),0),MATCH(D$77,$B$95:$H$95,0))*100,1)</f>
        <v>75.400000000000006</v>
      </c>
      <c r="E79" s="165" cm="1">
        <f t="array" ref="E79">ROUND(INDEX($B$95:$H$845,MATCH(1,($C79=$E$95:$E$845)*($B79=$F$95:$F$845)*($C$77=$B$95:$B$845),0),MATCH(E$77,$B$95:$H$95,0))*100,1)</f>
        <v>78.5</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8.4</v>
      </c>
      <c r="E81" s="165" cm="1">
        <f t="array" ref="E81">ROUND(INDEX($B$95:$H$845,MATCH(1,($C81=$E$95:$E$845)*($B81=$F$95:$F$845)*($C$77=$B$95:$B$845),0),MATCH(E$77,$B$95:$H$95,0))*100,1)</f>
        <v>12.5</v>
      </c>
    </row>
    <row r="82" spans="2:26" ht="16" customHeight="1" x14ac:dyDescent="0.35">
      <c r="B82" s="165" t="s">
        <v>2053</v>
      </c>
      <c r="C82" s="165" t="s">
        <v>2055</v>
      </c>
      <c r="D82" s="165" cm="1">
        <f t="array" ref="D82">ROUND(INDEX($B$95:$H$845,MATCH(1,($C82=$E$95:$E$845)*($B82=$F$95:$F$845)*($C$77=$B$95:$B$845),0),MATCH(D$77,$B$95:$H$95,0))*100,1)</f>
        <v>75.400000000000006</v>
      </c>
      <c r="E82" s="165" cm="1">
        <f t="array" ref="E82">ROUND(INDEX($B$95:$H$845,MATCH(1,($C82=$E$95:$E$845)*($B82=$F$95:$F$845)*($C$77=$B$95:$B$845),0),MATCH(E$77,$B$95:$H$95,0))*100,1)</f>
        <v>78.5</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MT</v>
      </c>
    </row>
    <row r="84" spans="2:26" ht="16" customHeight="1" x14ac:dyDescent="0.35">
      <c r="B84" s="93" t="s">
        <v>2057</v>
      </c>
      <c r="C84" s="165" t="s">
        <v>496</v>
      </c>
      <c r="D84" s="165" cm="1">
        <f t="array" ref="D84">ROUND(INDEX($B$95:$H$845,MATCH(1,($C84=$E$95:$E$845)*($B84=$F$95:$F$845)*($C$77=$B$95:$B$845),0),MATCH(D$77,$B$95:$H$95,0))*100,1)</f>
        <v>1.1000000000000001</v>
      </c>
      <c r="E84" s="165" cm="1">
        <f t="array" ref="E84">ROUND(INDEX($B$95:$H$845,MATCH(1,($C84=$E$95:$E$845)*($B84=$F$95:$F$845)*($C$77=$B$95:$B$845),0),MATCH(E$77,$B$95:$H$95,0))*100,1)</f>
        <v>0.7</v>
      </c>
    </row>
    <row r="85" spans="2:26" ht="16" customHeight="1" x14ac:dyDescent="0.35">
      <c r="B85" s="165" t="s">
        <v>2057</v>
      </c>
      <c r="C85" s="165" t="s">
        <v>2055</v>
      </c>
      <c r="D85" s="165" cm="1">
        <f t="array" ref="D85">ROUND(INDEX($B$95:$H$845,MATCH(1,($C85=$E$95:$E$845)*($B85=$F$95:$F$845)*($C$77=$B$95:$B$845),0),MATCH(D$77,$B$95:$H$95,0))*100,1)</f>
        <v>59</v>
      </c>
      <c r="E85" s="165" cm="1">
        <f t="array" ref="E85">ROUND(INDEX($B$95:$H$845,MATCH(1,($C85=$E$95:$E$845)*($B85=$F$95:$F$845)*($C$77=$B$95:$B$845),0),MATCH(E$77,$B$95:$H$95,0))*100,1)</f>
        <v>40.200000000000003</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76.3</v>
      </c>
      <c r="E86" s="165" cm="1">
        <f t="array" ref="E86">ROUND(INDEX($B$95:$H$845,MATCH(1,($C86=$E$95:$E$845)*($B86=$F$95:$F$845)*($C$77=$B$95:$B$845),0),MATCH(E$77,$B$95:$H$95,0))*100,1)</f>
        <v>87.2</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9924454815869.7793</v>
      </c>
      <c r="N86" s="165" cm="1">
        <f t="array" ref="N86">INDEX($K$95:$Z$195,MATCH(1,($J86=$L$95:$L$195)*($J$83=$K$95:$K$195),0),MATCH(N$85,$K$95:$Z$95,0))</f>
        <v>17113989633774.1</v>
      </c>
      <c r="O86" s="165" cm="1">
        <f t="array" ref="O86">INDEX($K$95:$Z$195,MATCH(1,($J86=$L$95:$L$195)*($J$83=$K$95:$K$195),0),MATCH(O$85,$K$95:$Z$95,0))</f>
        <v>100294019944354</v>
      </c>
      <c r="P86" s="165" cm="1">
        <f t="array" ref="P86">INDEX($K$95:$Z$195,MATCH(1,($J86=$L$95:$L$195)*($J$83=$K$95:$K$195),0),MATCH(P$85,$K$95:$Z$95,0))</f>
        <v>0</v>
      </c>
      <c r="Q86" s="165" cm="1">
        <f t="array" ref="Q86">INDEX($K$95:$Z$195,MATCH(1,($J86=$L$95:$L$195)*($J$83=$K$95:$K$195),0),MATCH(Q$85,$K$95:$Z$95,0))</f>
        <v>103837428306205</v>
      </c>
      <c r="R86" s="165" cm="1">
        <f t="array" ref="R86">INDEX($K$95:$Z$195,MATCH(1,($J86=$L$95:$L$195)*($J$83=$K$95:$K$195),0),MATCH(R$85,$K$95:$Z$95,0))</f>
        <v>135642028655106</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9924454815869.7793</v>
      </c>
      <c r="N87" s="165" cm="1">
        <f t="array" ref="N87">INDEX($K$95:$Z$195,MATCH(1,($J87=$L$95:$L$195)*($J$83=$K$95:$K$195),0),MATCH(N$85,$K$95:$Z$95,0))</f>
        <v>24138989633774.102</v>
      </c>
      <c r="O87" s="165" cm="1">
        <f t="array" ref="O87">INDEX($K$95:$Z$195,MATCH(1,($J87=$L$95:$L$195)*($J$83=$K$95:$K$195),0),MATCH(O$85,$K$95:$Z$95,0))</f>
        <v>109923019944354</v>
      </c>
      <c r="P87" s="165" cm="1">
        <f t="array" ref="P87">INDEX($K$95:$Z$195,MATCH(1,($J87=$L$95:$L$195)*($J$83=$K$95:$K$195),0),MATCH(P$85,$K$95:$Z$95,0))</f>
        <v>0</v>
      </c>
      <c r="Q87" s="165" cm="1">
        <f t="array" ref="Q87">INDEX($K$95:$Z$195,MATCH(1,($J87=$L$95:$L$195)*($J$83=$K$95:$K$195),0),MATCH(Q$85,$K$95:$Z$95,0))</f>
        <v>156990428306205</v>
      </c>
      <c r="R87" s="165" cm="1">
        <f t="array" ref="R87">INDEX($K$95:$Z$195,MATCH(1,($J87=$L$95:$L$195)*($J$83=$K$95:$K$195),0),MATCH(R$85,$K$95:$Z$95,0))</f>
        <v>200315028655106</v>
      </c>
    </row>
    <row r="88" spans="2:26" ht="16" customHeight="1" x14ac:dyDescent="0.35">
      <c r="J88" s="93" t="s">
        <v>2058</v>
      </c>
      <c r="K88" s="165">
        <f>IFERROR(K86/K87 *100,0)</f>
        <v>0</v>
      </c>
      <c r="L88" s="165">
        <f t="shared" ref="L88:R88" si="19">IFERROR(L86/L87 *100,0)</f>
        <v>0</v>
      </c>
      <c r="M88" s="165">
        <f t="shared" si="19"/>
        <v>100</v>
      </c>
      <c r="N88" s="264">
        <f>ROUND(IFERROR(N86/N87 *100,0),0)</f>
        <v>71</v>
      </c>
      <c r="O88" s="165">
        <f>ROUND(IFERROR(O86/O87 *100,0),0)</f>
        <v>91</v>
      </c>
      <c r="P88" s="165">
        <f t="shared" si="19"/>
        <v>0</v>
      </c>
      <c r="Q88" s="165">
        <f t="shared" si="19"/>
        <v>66.142521825390077</v>
      </c>
      <c r="R88" s="165">
        <f t="shared" si="19"/>
        <v>67.714354517378098</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Montana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Montana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Montana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9.7836916467677728</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-23.903308552550211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0.60666007392788868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-13.512956831854549</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10.390351720695662</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2021-09-30T18:34:04Z</dcterms:modified>
</cp:coreProperties>
</file>