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F94C86A6-FE30-4701-BD02-C9038A89489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L1" i="23" l="1"/>
  <c r="H1" i="23"/>
  <c r="Y1" i="23"/>
  <c r="C1" i="23"/>
  <c r="P1" i="23"/>
  <c r="U1" i="23"/>
  <c r="I1" i="23"/>
  <c r="T1" i="23"/>
  <c r="AB1" i="23"/>
  <c r="E1" i="23"/>
  <c r="AG1" i="23"/>
  <c r="AC1" i="23"/>
  <c r="Q1" i="23"/>
  <c r="R1" i="23"/>
  <c r="G35"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35" i="27" l="1"/>
  <c r="P35" i="27" s="1"/>
  <c r="J35" i="27"/>
  <c r="K35" i="27" s="1"/>
  <c r="K16" i="29"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<sst xmlns="http://schemas.openxmlformats.org/spreadsheetml/2006/main" count="30722" uniqueCount="2649">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</sst>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2378</v>
      </c>
      <c r="C1" s="194">
        <v>45747</v>
      </c>
      <c r="G1" s="123" t="s">
        <v>2263</v>
      </c>
      <c r="H1" s="123" t="s">
        <v>2264</v>
      </c>
    </row>
    <row r="2" spans="1:8" x14ac:dyDescent="0.25">
      <c r="B2" t="str">
        <f>_xlfn.XLOOKUP(B1,H:H,G:G,0,0,1)</f>
        <v>NV</v>
      </c>
      <c r="C2" t="str">
        <f>_xlfn.XLOOKUP(B2,G:G, H:H, 0,0,1)</f>
        <v>Nevada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Nevada.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However, the Investment Tax Credit, a similar program for solar power, covers 30% of system costs through 2019, with declining amounts thereafter.//**Solar PV: **Nevada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**Nevada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Nevada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**Nevada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**Nevada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Nevada.</v>
      </c>
      <c r="L9" s="143" t="str">
        <f>J9&amp;K9</f>
        <v>**Description:** This policy prevents new capacity of the selected type(s) from being built or deployed.  // **Guidance for setting values:** No new coal is planned in Nevada.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78"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Nevada</v>
      </c>
      <c r="B3" s="183">
        <f>ROUND(SUMIFS(B$4:B$54, $A$4:$A$54, $A$3),0)</f>
        <v>47252</v>
      </c>
      <c r="C3" s="184">
        <f t="shared" ref="C3" si="0">ROUND(SUMIFS(C$4:C$54, $A$4:$A$54, $A$3),0)</f>
        <v>47</v>
      </c>
      <c r="D3" s="183">
        <f>SUMIFS(D$4:D$54, $A$4:$A$54, $A$3)</f>
        <v>2917972</v>
      </c>
      <c r="E3" s="183">
        <f>SUMIFS(E$4:E$54, $A$4:$A$54, $A$3)</f>
        <v>843788.00000000105</v>
      </c>
      <c r="F3" s="134">
        <f>ROUND(SUMIFS(F$4:F$54,$A$4:$A$54,$A$3)*100,0)</f>
        <v>-71</v>
      </c>
      <c r="G3" s="58">
        <f>SUMIFS(G$4:G$54, $A$4:$A$54, $A$3)</f>
        <v>66761</v>
      </c>
      <c r="H3" s="58">
        <f>SUMIFS(H$4:H$54, $A$4:$A$54, $A$3)</f>
        <v>527100</v>
      </c>
      <c r="I3" s="134">
        <f>ROUND(SUMIFS(I$4:I$54,$A$4:$A$54,$A$3)*100,0)</f>
        <v>690</v>
      </c>
      <c r="J3" s="134">
        <f>ROUND(SUMIFS(J$4:J$54, $A$4:$A$54, $A$3),0)</f>
        <v>1908</v>
      </c>
      <c r="K3" s="58">
        <f t="shared" ref="K3:AI3" si="1">ROUND(SUMIFS(K$4:K$54, $A$4:$A$54, $A$3),0)</f>
        <v>694</v>
      </c>
      <c r="L3" s="134">
        <f t="shared" si="1"/>
        <v>913</v>
      </c>
      <c r="M3" s="58">
        <f t="shared" si="1"/>
        <v>500</v>
      </c>
      <c r="N3" s="58">
        <f t="shared" si="1"/>
        <v>700</v>
      </c>
      <c r="O3" s="58">
        <f t="shared" si="1"/>
        <v>0</v>
      </c>
      <c r="P3" s="58">
        <f t="shared" si="1"/>
        <v>0</v>
      </c>
      <c r="Q3" s="58">
        <f t="shared" si="1"/>
        <v>0</v>
      </c>
      <c r="R3" s="58">
        <f t="shared" si="1"/>
        <v>0</v>
      </c>
      <c r="S3" s="134">
        <f t="shared" si="1"/>
        <v>0</v>
      </c>
      <c r="T3" s="58">
        <f t="shared" si="1"/>
        <v>740</v>
      </c>
      <c r="U3" s="58">
        <f t="shared" si="1"/>
        <v>5445</v>
      </c>
      <c r="V3" s="58">
        <f t="shared" si="1"/>
        <v>0</v>
      </c>
      <c r="W3" s="58">
        <f t="shared" si="1"/>
        <v>1051</v>
      </c>
      <c r="X3" s="58">
        <f t="shared" si="1"/>
        <v>150</v>
      </c>
      <c r="Y3" s="58">
        <f t="shared" si="1"/>
        <v>2117</v>
      </c>
      <c r="Z3" s="58">
        <f t="shared" si="1"/>
        <v>179</v>
      </c>
      <c r="AA3" s="58">
        <f t="shared" si="1"/>
        <v>10</v>
      </c>
      <c r="AB3" s="58">
        <f t="shared" si="1"/>
        <v>518</v>
      </c>
      <c r="AC3" s="58">
        <f t="shared" si="1"/>
        <v>6</v>
      </c>
      <c r="AD3" s="58">
        <f t="shared" si="1"/>
        <v>1512</v>
      </c>
      <c r="AE3" s="58">
        <f t="shared" si="1"/>
        <v>0</v>
      </c>
      <c r="AF3" s="58">
        <f t="shared" si="1"/>
        <v>0</v>
      </c>
      <c r="AG3" s="58">
        <f t="shared" si="1"/>
        <v>0</v>
      </c>
      <c r="AH3" s="58">
        <f t="shared" si="1"/>
        <v>0</v>
      </c>
      <c r="AI3" s="134">
        <f t="shared" si="1"/>
        <v>0</v>
      </c>
      <c r="AJ3" s="58">
        <f>ROUND(SUMIFS(AJ$4:AJ$54,$A$4:$A$54,$A$3)*100,0)</f>
        <v>27</v>
      </c>
      <c r="AK3" s="58">
        <f t="shared" ref="AK3:AL3" si="2">ROUND(SUMIFS(AK$4:AK$54,$A$4:$A$54,$A$3)*100,0)</f>
        <v>49</v>
      </c>
      <c r="AL3" s="58">
        <f t="shared" si="2"/>
        <v>37</v>
      </c>
      <c r="AM3" s="58">
        <f>SUMIFS(AM$4:AM$54, $A$4:$A$54, $A$3)</f>
        <v>0</v>
      </c>
      <c r="AN3" s="58">
        <f t="shared" ref="AN3:AQ3" si="3">SUMIFS(AN$4:AN$54, $A$4:$A$54, $A$3)</f>
        <v>0</v>
      </c>
      <c r="AO3" s="134">
        <f t="shared" si="3"/>
        <v>0</v>
      </c>
      <c r="AP3" s="134">
        <f t="shared" si="3"/>
        <v>1209</v>
      </c>
      <c r="AQ3" s="134">
        <f t="shared" si="3"/>
        <v>3210931</v>
      </c>
      <c r="AR3" s="134">
        <f>ROUND(SUMIFS(AR$4:AR$54,$A$4:$A$54,$A$3),2)</f>
        <v>37.65</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453848296348.87</v>
      </c>
      <c r="BD3" s="58">
        <f t="shared" si="4"/>
        <v>1643305545869.8601</v>
      </c>
      <c r="BE3" s="58">
        <f t="shared" si="4"/>
        <v>370596783545.11298</v>
      </c>
      <c r="BF3" s="58">
        <f t="shared" si="4"/>
        <v>2197835757.4535899</v>
      </c>
      <c r="BG3" s="58">
        <f t="shared" si="4"/>
        <v>2152288127244.6101</v>
      </c>
      <c r="BH3" s="58">
        <f t="shared" si="4"/>
        <v>5085054964152.1699</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5</v>
      </c>
      <c r="BS3" s="134">
        <f>ROUND(SUMIFS(BS$4:BS$54,$A$4:$A$54,$A$3)*100,0)</f>
        <v>37</v>
      </c>
      <c r="BT3" s="134">
        <f>ROUND(SUMIFS(BT$4:BT$54,$A$4:$A$54,$A$3)*100,0)</f>
        <v>35</v>
      </c>
      <c r="BU3" s="134">
        <f t="shared" ref="BU3:CH3" si="7">ROUND(SUMIFS(BU$4:BU$54,$A$4:$A$54,$A$3)*100,0)</f>
        <v>61</v>
      </c>
      <c r="BV3" s="134">
        <f t="shared" si="7"/>
        <v>71</v>
      </c>
      <c r="BW3" s="134">
        <f t="shared" si="7"/>
        <v>15</v>
      </c>
      <c r="BX3" s="134">
        <f t="shared" si="7"/>
        <v>23</v>
      </c>
      <c r="BY3" s="134">
        <f t="shared" si="7"/>
        <v>41</v>
      </c>
      <c r="BZ3" s="134">
        <f>ROUND(SUMIFS(BZ$4:BZ$54,$A$4:$A$54,$A$3)*100,0)</f>
        <v>42</v>
      </c>
      <c r="CA3" s="134">
        <f>ROUND(SUMIFS(CA$4:CA$54,$A$4:$A$54,$A$3)*100,0)</f>
        <v>100</v>
      </c>
      <c r="CB3" s="134">
        <f>ROUND(SUMIFS(CB$4:CB$54,$A$4:$A$54,$A$3)*100,0)</f>
        <v>100</v>
      </c>
      <c r="CC3" s="134">
        <f t="shared" si="7"/>
        <v>15</v>
      </c>
      <c r="CD3" s="134">
        <f t="shared" si="7"/>
        <v>23</v>
      </c>
      <c r="CE3" s="134">
        <f t="shared" si="7"/>
        <v>41</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Nevada.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Nevada.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Nevada.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Nevada.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Nevada.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Nevada.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Nevada.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Nevada.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Nevada.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Nevada.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Nevada.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Nevada.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Nevada.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Nevada.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Nevada.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Nevada.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Nevada.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Nevada.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Nevada.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Nevada.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Nevada.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Nevada.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Nevada.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Nevada.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47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52</v>
      </c>
      <c r="H35" t="s">
        <v>2377</v>
      </c>
      <c r="I35" s="132">
        <v>2030</v>
      </c>
      <c r="J35" s="132">
        <f t="shared" si="0"/>
        <v>28.6</v>
      </c>
      <c r="K35" s="132">
        <f t="shared" si="1"/>
        <v>28.6</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NV</v>
      </c>
      <c r="C1" s="115">
        <f>SUM(C4:C87)</f>
        <v>31.403714890700495</v>
      </c>
      <c r="D1" s="115">
        <f t="shared" ref="D1:AG1" si="0">SUM(D4:D87)</f>
        <v>33.394096660766998</v>
      </c>
      <c r="E1" s="115">
        <f t="shared" si="0"/>
        <v>34.314045277451612</v>
      </c>
      <c r="F1" s="115">
        <f t="shared" si="0"/>
        <v>34.542849857182908</v>
      </c>
      <c r="G1" s="115">
        <f t="shared" si="0"/>
        <v>36.662705913238497</v>
      </c>
      <c r="H1" s="115">
        <f t="shared" si="0"/>
        <v>35.903878591241416</v>
      </c>
      <c r="I1" s="115">
        <f t="shared" si="0"/>
        <v>38.598673682835717</v>
      </c>
      <c r="J1" s="115">
        <f t="shared" si="0"/>
        <v>38.781498050289102</v>
      </c>
      <c r="K1" s="115">
        <f t="shared" si="0"/>
        <v>42.048691879856499</v>
      </c>
      <c r="L1" s="115">
        <f t="shared" si="0"/>
        <v>42.647814745544714</v>
      </c>
      <c r="M1" s="115">
        <f t="shared" si="0"/>
        <v>46.527855167894103</v>
      </c>
      <c r="N1" s="115">
        <f t="shared" si="0"/>
        <v>45.892490312531407</v>
      </c>
      <c r="O1" s="115">
        <f t="shared" si="0"/>
        <v>42.908256778637309</v>
      </c>
      <c r="P1" s="115">
        <f t="shared" si="0"/>
        <v>45.397484985195696</v>
      </c>
      <c r="Q1" s="115">
        <f t="shared" si="0"/>
        <v>49.566504620013603</v>
      </c>
      <c r="R1" s="115">
        <f t="shared" si="0"/>
        <v>51.998177505168513</v>
      </c>
      <c r="S1" s="115">
        <f t="shared" si="0"/>
        <v>43.148265693116088</v>
      </c>
      <c r="T1" s="115">
        <f t="shared" si="0"/>
        <v>42.866093104287906</v>
      </c>
      <c r="U1" s="115">
        <f t="shared" si="0"/>
        <v>42.190174278397599</v>
      </c>
      <c r="V1" s="115">
        <f t="shared" si="0"/>
        <v>40.862369759734491</v>
      </c>
      <c r="W1" s="115">
        <f t="shared" si="0"/>
        <v>42.368981870404305</v>
      </c>
      <c r="X1" s="115">
        <f t="shared" si="0"/>
        <v>38.855060424510405</v>
      </c>
      <c r="Y1" s="115">
        <f t="shared" si="0"/>
        <v>39.0937483224522</v>
      </c>
      <c r="Z1" s="115">
        <f t="shared" si="0"/>
        <v>40.628880718556104</v>
      </c>
      <c r="AA1" s="115">
        <f t="shared" si="0"/>
        <v>41.466953734717805</v>
      </c>
      <c r="AB1" s="115">
        <f t="shared" si="0"/>
        <v>39.495679441806516</v>
      </c>
      <c r="AC1" s="115">
        <f t="shared" si="0"/>
        <v>40.460447998856779</v>
      </c>
      <c r="AD1" s="115">
        <f t="shared" si="0"/>
        <v>40.412918811134915</v>
      </c>
      <c r="AE1" s="115">
        <f t="shared" si="0"/>
        <v>41.669067928304109</v>
      </c>
      <c r="AF1" s="115">
        <f t="shared" si="0"/>
        <v>42.192325989304393</v>
      </c>
      <c r="AG1" s="115">
        <f t="shared" si="0"/>
        <v>37.808925334116985</v>
      </c>
      <c r="AH1" s="115">
        <f>SUM(AH4:AH87)</f>
        <v>40.665270758578913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119" t="s">
        <v>479</v>
      </c>
      <c r="B5" s="120" t="s">
        <v>1957</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119" t="s">
        <v>479</v>
      </c>
      <c r="B6" s="120" t="s">
        <v>1958</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119" t="s">
        <v>479</v>
      </c>
      <c r="B7" s="120" t="s">
        <v>1959</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119" t="s">
        <v>479</v>
      </c>
      <c r="B8" s="120" t="s">
        <v>1960</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119" t="s">
        <v>479</v>
      </c>
      <c r="B9" s="120" t="s">
        <v>1961</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119" t="s">
        <v>479</v>
      </c>
      <c r="B10" s="120" t="s">
        <v>1962</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119" t="s">
        <v>479</v>
      </c>
      <c r="B13" s="120" t="s">
        <v>1965</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119" t="s">
        <v>479</v>
      </c>
      <c r="B30" s="120" t="s">
        <v>1982</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2025-03-31T20:48:45Z</dcterms:modified>
</cp:coreProperties>
</file>