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NV\elec\EIaE\"/>
    </mc:Choice>
  </mc:AlternateContent>
  <xr:revisionPtr revIDLastSave="0" documentId="8_{607ACDB3-8826-4C9E-A296-26D231DBC4EA}"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<sst xmlns="http://schemas.openxmlformats.org/spreadsheetml/2006/main" count="18126" uniqueCount="751">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</sst>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91</v>
      </c>
      <c r="C1" s="77">
        <v>44909</v>
      </c>
      <c r="K1" s="44" t="s">
        <v>2</v>
      </c>
      <c r="L1" s="44" t="s">
        <v>3</v>
      </c>
    </row>
    <row r="2" spans="1:15">
      <c r="A2" s="70" t="s">
        <v>4</v>
      </c>
      <c r="B2" s="1" t="str">
        <f>LOOKUP(B1,K1:L50,L1:L50)</f>
        <v>NV</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1</v>
      </c>
    </row>
    <row r="8" spans="1:15">
      <c r="B8" s="4">
        <v>2019</v>
      </c>
      <c r="E8" s="1" t="s">
        <v>26</v>
      </c>
      <c r="K8" s="44" t="s">
        <v>27</v>
      </c>
      <c r="L8" s="44" t="s">
        <v>28</v>
      </c>
      <c r="N8" s="70"/>
      <c r="O8" s="1">
        <f>SUM(O3:O7)</f>
        <v>1</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NV</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4447</v>
      </c>
      <c r="R6" s="1">
        <f t="shared" si="3"/>
        <v>0.5242550146614896</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2696.7402885259999</v>
      </c>
      <c r="R8" s="1">
        <f t="shared" si="3"/>
        <v>0.3179176117606089</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863</v>
      </c>
      <c r="R15" s="1">
        <f t="shared" si="3"/>
        <v>0.10173871770921195</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f t="shared" si="0"/>
        <v>1</v>
      </c>
      <c r="M21" s="1" t="str">
        <f t="shared" si="1"/>
        <v>OR</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CA</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CA</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CA</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CA</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f t="shared" si="0"/>
        <v>863</v>
      </c>
      <c r="M36" s="1" t="str">
        <f t="shared" si="1"/>
        <v>ID</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f t="shared" si="0"/>
        <v>319</v>
      </c>
      <c r="M37" s="1" t="str">
        <f t="shared" si="1"/>
        <v>UT</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f t="shared" si="0"/>
        <v>155.77275499999999</v>
      </c>
      <c r="M38" s="1" t="str">
        <f t="shared" si="1"/>
        <v>UT</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f t="shared" si="0"/>
        <v>1955</v>
      </c>
      <c r="M39" s="1" t="str">
        <f t="shared" si="1"/>
        <v>AZ</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f t="shared" si="0"/>
        <v>2492</v>
      </c>
      <c r="M40" s="1" t="str">
        <f t="shared" si="1"/>
        <v>AZ</v>
      </c>
      <c r="N40" s="1"/>
      <c r="O40" s="1"/>
      <c r="P40" s="1" t="s">
        <v>115</v>
      </c>
      <c r="Q40" s="1">
        <f t="shared" si="4"/>
        <v>1</v>
      </c>
      <c r="R40" s="1">
        <f t="shared" si="5"/>
        <v>1.1788959178355962E-4</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474.77275499999996</v>
      </c>
      <c r="R47" s="1">
        <f t="shared" si="5"/>
        <v>5.5970766276905962E-2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8482.5130435259998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8482.5130435259998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0.5242550146614896</v>
      </c>
      <c r="D6" s="1">
        <f t="shared" si="0"/>
        <v>0.5242550146614896</v>
      </c>
      <c r="E6" s="1">
        <f t="shared" si="1"/>
        <v>0.90335268786950118</v>
      </c>
    </row>
    <row r="7" spans="1:5">
      <c r="A7" s="4" t="s">
        <v>16</v>
      </c>
      <c r="B7" s="1">
        <f>IF(SUMIFS('EIA SEDS data'!$AE$20:$AE$119,'EIA SEDS data'!$B$20:$B$119,A7,'EIA SEDS data'!$A$20:$A$119,"exports")&gt;0, 1, 0)</f>
        <v>0</v>
      </c>
      <c r="C7" s="1">
        <f>SUMIFS('Cross border connections'!$R$4:$R$53,'Cross border connections'!$P$4:$P$53,Calculations!A7)</f>
        <v>0.3179176117606089</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0.10173871770921195</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1.1788959178355962E-4</v>
      </c>
      <c r="D40" s="1">
        <f t="shared" si="2"/>
        <v>1.1788959178355962E-4</v>
      </c>
      <c r="E40" s="1">
        <f t="shared" si="3"/>
        <v>2.0313755067899735E-4</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5.5970766276905962E-2</v>
      </c>
      <c r="D47" s="1">
        <f t="shared" si="2"/>
        <v>5.5970766276905962E-2</v>
      </c>
      <c r="E47" s="1">
        <f t="shared" si="3"/>
        <v>9.6444174579819686E-2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0.58034367053017921</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0.34896185565222176</v>
      </c>
      <c r="C60" s="1">
        <f>SUMIFS('ReEDs Generation Data'!H$729:H$1448,'ReEDs Generation Data'!$E$729:$E$1448,Calculations!$A60)</f>
        <v>0.32242255354469285</v>
      </c>
      <c r="D60" s="1">
        <f>SUMIFS('ReEDs Generation Data'!I$729:I$1448,'ReEDs Generation Data'!$E$729:$E$1448,Calculations!$A60)</f>
        <v>0.31124873677581832</v>
      </c>
      <c r="E60" s="1">
        <f>SUMIFS('ReEDs Generation Data'!J$729:J$1448,'ReEDs Generation Data'!$E$729:$E$1448,Calculations!$A60)</f>
        <v>0.30123491930388857</v>
      </c>
      <c r="F60" s="1">
        <f>SUMIFS('ReEDs Generation Data'!K$729:K$1448,'ReEDs Generation Data'!$E$729:$E$1448,Calculations!$A60)</f>
        <v>0.28493472727334268</v>
      </c>
      <c r="G60" s="1">
        <f>SUMIFS('ReEDs Generation Data'!L$729:L$1448,'ReEDs Generation Data'!$E$729:$E$1448,Calculations!$A60)</f>
        <v>0.26739540901140602</v>
      </c>
      <c r="H60" s="1">
        <f>SUMIFS('ReEDs Generation Data'!M$729:M$1448,'ReEDs Generation Data'!$E$729:$E$1448,Calculations!$A60)</f>
        <v>0.26621853958687297</v>
      </c>
      <c r="I60" s="1">
        <f>SUMIFS('ReEDs Generation Data'!N$729:N$1448,'ReEDs Generation Data'!$E$729:$E$1448,Calculations!$A60)</f>
        <v>0.26508047861037337</v>
      </c>
      <c r="J60" s="1">
        <f>SUMIFS('ReEDs Generation Data'!O$729:O$1448,'ReEDs Generation Data'!$E$729:$E$1448,Calculations!$A60)</f>
        <v>0.26193652935446216</v>
      </c>
      <c r="K60" s="1">
        <f>SUMIFS('ReEDs Generation Data'!P$729:P$1448,'ReEDs Generation Data'!$E$729:$E$1448,Calculations!$A60)</f>
        <v>0.25902347114137858</v>
      </c>
      <c r="L60" s="1">
        <f>SUMIFS('ReEDs Generation Data'!Q$729:Q$1448,'ReEDs Generation Data'!$E$729:$E$1448,Calculations!$A60)</f>
        <v>0.2595021299710264</v>
      </c>
      <c r="M60" s="1">
        <f>SUMIFS('ReEDs Generation Data'!R$729:R$1448,'ReEDs Generation Data'!$E$729:$E$1448,Calculations!$A60)</f>
        <v>0.25998880204945329</v>
      </c>
    </row>
    <row r="61" spans="1:33" ht="15.75" customHeight="1">
      <c r="A61" s="4" t="s">
        <v>488</v>
      </c>
      <c r="B61" s="1">
        <f>SUMIFS('ReEDs Generation Data'!G$729:G$1448,'ReEDs Generation Data'!$E$729:$E$1448,Calculations!$A61)</f>
        <v>0.16465200804376143</v>
      </c>
      <c r="C61" s="1">
        <f>SUMIFS('ReEDs Generation Data'!H$729:H$1448,'ReEDs Generation Data'!$E$729:$E$1448,Calculations!$A61)</f>
        <v>0.17866797888822988</v>
      </c>
      <c r="D61" s="1">
        <f>SUMIFS('ReEDs Generation Data'!I$729:I$1448,'ReEDs Generation Data'!$E$729:$E$1448,Calculations!$A61)</f>
        <v>0.21227763464979815</v>
      </c>
      <c r="E61" s="1">
        <f>SUMIFS('ReEDs Generation Data'!J$729:J$1448,'ReEDs Generation Data'!$E$729:$E$1448,Calculations!$A61)</f>
        <v>0.2426434240476435</v>
      </c>
      <c r="F61" s="1">
        <f>SUMIFS('ReEDs Generation Data'!K$729:K$1448,'ReEDs Generation Data'!$E$729:$E$1448,Calculations!$A61)</f>
        <v>0.27299731724229603</v>
      </c>
      <c r="G61" s="1">
        <f>SUMIFS('ReEDs Generation Data'!L$729:L$1448,'ReEDs Generation Data'!$E$729:$E$1448,Calculations!$A61)</f>
        <v>0.30333296941911464</v>
      </c>
      <c r="H61" s="1">
        <f>SUMIFS('ReEDs Generation Data'!M$729:M$1448,'ReEDs Generation Data'!$E$729:$E$1448,Calculations!$A61)</f>
        <v>0.30704313326053467</v>
      </c>
      <c r="I61" s="1">
        <f>SUMIFS('ReEDs Generation Data'!N$729:N$1448,'ReEDs Generation Data'!$E$729:$E$1448,Calculations!$A61)</f>
        <v>0.31067066046192454</v>
      </c>
      <c r="J61" s="1">
        <f>SUMIFS('ReEDs Generation Data'!O$729:O$1448,'ReEDs Generation Data'!$E$729:$E$1448,Calculations!$A61)</f>
        <v>0.31478516458840139</v>
      </c>
      <c r="K61" s="1">
        <f>SUMIFS('ReEDs Generation Data'!P$729:P$1448,'ReEDs Generation Data'!$E$729:$E$1448,Calculations!$A61)</f>
        <v>0.31860629583316324</v>
      </c>
      <c r="L61" s="1">
        <f>SUMIFS('ReEDs Generation Data'!Q$729:Q$1448,'ReEDs Generation Data'!$E$729:$E$1448,Calculations!$A61)</f>
        <v>0.31706238713593665</v>
      </c>
      <c r="M61" s="1">
        <f>SUMIFS('ReEDs Generation Data'!R$729:R$1448,'ReEDs Generation Data'!$E$729:$E$1448,Calculations!$A61)</f>
        <v>0.31550882702219946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0.30537296911641654</v>
      </c>
      <c r="C62" s="1">
        <f>SUMIFS('ReEDs Generation Data'!H$729:H$1448,'ReEDs Generation Data'!$E$729:$E$1448,Calculations!$A62)</f>
        <v>0.30554333394515476</v>
      </c>
      <c r="D62" s="1">
        <f>SUMIFS('ReEDs Generation Data'!I$729:I$1448,'ReEDs Generation Data'!$E$729:$E$1448,Calculations!$A62)</f>
        <v>0.29083525018004103</v>
      </c>
      <c r="E62" s="1">
        <f>SUMIFS('ReEDs Generation Data'!J$729:J$1448,'ReEDs Generation Data'!$E$729:$E$1448,Calculations!$A62)</f>
        <v>0.27747815327136832</v>
      </c>
      <c r="F62" s="1">
        <f>SUMIFS('ReEDs Generation Data'!K$729:K$1448,'ReEDs Generation Data'!$E$729:$E$1448,Calculations!$A62)</f>
        <v>0.26774883882492023</v>
      </c>
      <c r="G62" s="1">
        <f>SUMIFS('ReEDs Generation Data'!L$729:L$1448,'ReEDs Generation Data'!$E$729:$E$1448,Calculations!$A62)</f>
        <v>0.25867869637250163</v>
      </c>
      <c r="H62" s="1">
        <f>SUMIFS('ReEDs Generation Data'!M$729:M$1448,'ReEDs Generation Data'!$E$729:$E$1448,Calculations!$A62)</f>
        <v>0.25661648921798236</v>
      </c>
      <c r="I62" s="1">
        <f>SUMIFS('ReEDs Generation Data'!N$729:N$1448,'ReEDs Generation Data'!$E$729:$E$1448,Calculations!$A62)</f>
        <v>0.25458690217247276</v>
      </c>
      <c r="J62" s="1">
        <f>SUMIFS('ReEDs Generation Data'!O$729:O$1448,'ReEDs Generation Data'!$E$729:$E$1448,Calculations!$A62)</f>
        <v>0.25381795687329356</v>
      </c>
      <c r="K62" s="1">
        <f>SUMIFS('ReEDs Generation Data'!P$729:P$1448,'ReEDs Generation Data'!$E$729:$E$1448,Calculations!$A62)</f>
        <v>0.25305364257731222</v>
      </c>
      <c r="L62" s="1">
        <f>SUMIFS('ReEDs Generation Data'!Q$729:Q$1448,'ReEDs Generation Data'!$E$729:$E$1448,Calculations!$A62)</f>
        <v>0.25310532940948416</v>
      </c>
      <c r="M62" s="1">
        <f>SUMIFS('ReEDs Generation Data'!R$729:R$1448,'ReEDs Generation Data'!$E$729:$E$1448,Calculations!$A62)</f>
        <v>0.25315703736029621</v>
      </c>
    </row>
    <row r="63" spans="1:33" ht="15.75" customHeight="1">
      <c r="A63" s="4" t="s">
        <v>490</v>
      </c>
      <c r="B63" s="1">
        <f>SUMIFS('ReEDs Generation Data'!G$729:G$1448,'ReEDs Generation Data'!$E$729:$E$1448,Calculations!$A63)</f>
        <v>7.0613735545560399E-2</v>
      </c>
      <c r="C63" s="1">
        <f>SUMIFS('ReEDs Generation Data'!H$729:H$1448,'ReEDs Generation Data'!$E$729:$E$1448,Calculations!$A63)</f>
        <v>7.799351447419163E-2</v>
      </c>
      <c r="D63" s="1">
        <f>SUMIFS('ReEDs Generation Data'!I$729:I$1448,'ReEDs Generation Data'!$E$729:$E$1448,Calculations!$A63)</f>
        <v>7.4324078123905429E-2</v>
      </c>
      <c r="E63" s="1">
        <f>SUMIFS('ReEDs Generation Data'!J$729:J$1448,'ReEDs Generation Data'!$E$729:$E$1448,Calculations!$A63)</f>
        <v>7.0994519791961891E-2</v>
      </c>
      <c r="F63" s="1">
        <f>SUMIFS('ReEDs Generation Data'!K$729:K$1448,'ReEDs Generation Data'!$E$729:$E$1448,Calculations!$A63)</f>
        <v>6.8696069202080462E-2</v>
      </c>
      <c r="G63" s="1">
        <f>SUMIFS('ReEDs Generation Data'!L$729:L$1448,'ReEDs Generation Data'!$E$729:$E$1448,Calculations!$A63)</f>
        <v>6.6594355613843345E-2</v>
      </c>
      <c r="H63" s="1">
        <f>SUMIFS('ReEDs Generation Data'!M$729:M$1448,'ReEDs Generation Data'!$E$729:$E$1448,Calculations!$A63)</f>
        <v>6.6098100179643918E-2</v>
      </c>
      <c r="I63" s="1">
        <f>SUMIFS('ReEDs Generation Data'!N$729:N$1448,'ReEDs Generation Data'!$E$729:$E$1448,Calculations!$A63)</f>
        <v>6.5610457058799282E-2</v>
      </c>
      <c r="J63" s="1">
        <f>SUMIFS('ReEDs Generation Data'!O$729:O$1448,'ReEDs Generation Data'!$E$729:$E$1448,Calculations!$A63)</f>
        <v>6.5331892246571752E-2</v>
      </c>
      <c r="K63" s="1">
        <f>SUMIFS('ReEDs Generation Data'!P$729:P$1448,'ReEDs Generation Data'!$E$729:$E$1448,Calculations!$A63)</f>
        <v>6.5062248174389034E-2</v>
      </c>
      <c r="L63" s="1">
        <f>SUMIFS('ReEDs Generation Data'!Q$729:Q$1448,'ReEDs Generation Data'!$E$729:$E$1448,Calculations!$A63)</f>
        <v>6.5091644801076404E-2</v>
      </c>
      <c r="M63" s="1">
        <f>SUMIFS('ReEDs Generation Data'!R$729:R$1448,'ReEDs Generation Data'!$E$729:$E$1448,Calculations!$A63)</f>
        <v>6.5121383263461771E-2</v>
      </c>
    </row>
    <row r="64" spans="1:33" ht="15.75" customHeight="1">
      <c r="A64" s="4" t="s">
        <v>491</v>
      </c>
      <c r="B64" s="1">
        <f>SUMIFS('ReEDs Generation Data'!G$729:G$1448,'ReEDs Generation Data'!$E$729:$E$1448,Calculations!$A64)</f>
        <v>9.1268646323680262E-3</v>
      </c>
      <c r="C64" s="1">
        <f>SUMIFS('ReEDs Generation Data'!H$729:H$1448,'ReEDs Generation Data'!$E$729:$E$1448,Calculations!$A64)</f>
        <v>9.1465004280939337E-3</v>
      </c>
      <c r="D64" s="1">
        <f>SUMIFS('ReEDs Generation Data'!I$729:I$1448,'ReEDs Generation Data'!$E$729:$E$1448,Calculations!$A64)</f>
        <v>8.8251535812109462E-3</v>
      </c>
      <c r="E64" s="1">
        <f>SUMIFS('ReEDs Generation Data'!J$729:J$1448,'ReEDs Generation Data'!$E$729:$E$1448,Calculations!$A64)</f>
        <v>8.5365123842212325E-3</v>
      </c>
      <c r="F64" s="1">
        <f>SUMIFS('ReEDs Generation Data'!K$729:K$1448,'ReEDs Generation Data'!$E$729:$E$1448,Calculations!$A64)</f>
        <v>8.5079913695334814E-3</v>
      </c>
      <c r="G64" s="1">
        <f>SUMIFS('ReEDs Generation Data'!L$729:L$1448,'ReEDs Generation Data'!$E$729:$E$1448,Calculations!$A64)</f>
        <v>8.5395131014114039E-3</v>
      </c>
      <c r="H64" s="1">
        <f>SUMIFS('ReEDs Generation Data'!M$729:M$1448,'ReEDs Generation Data'!$E$729:$E$1448,Calculations!$A64)</f>
        <v>8.498463040334036E-3</v>
      </c>
      <c r="I64" s="1">
        <f>SUMIFS('ReEDs Generation Data'!N$729:N$1448,'ReEDs Generation Data'!$E$729:$E$1448,Calculations!$A64)</f>
        <v>8.4586093701606545E-3</v>
      </c>
      <c r="J64" s="1">
        <f>SUMIFS('ReEDs Generation Data'!O$729:O$1448,'ReEDs Generation Data'!$E$729:$E$1448,Calculations!$A64)</f>
        <v>8.3176729117613452E-3</v>
      </c>
      <c r="K64" s="1">
        <f>SUMIFS('ReEDs Generation Data'!P$729:P$1448,'ReEDs Generation Data'!$E$729:$E$1448,Calculations!$A64)</f>
        <v>8.187255866254111E-3</v>
      </c>
      <c r="L64" s="1">
        <f>SUMIFS('ReEDs Generation Data'!Q$729:Q$1448,'ReEDs Generation Data'!$E$729:$E$1448,Calculations!$A64)</f>
        <v>8.1707367262998654E-3</v>
      </c>
      <c r="M64" s="1">
        <f>SUMIFS('ReEDs Generation Data'!R$729:R$1448,'ReEDs Generation Data'!$E$729:$E$1448,Calculations!$A64)</f>
        <v>8.1541173048227597E-3</v>
      </c>
    </row>
    <row r="65" spans="1:37" ht="15.75" customHeight="1">
      <c r="A65" s="4" t="s">
        <v>492</v>
      </c>
      <c r="B65" s="1">
        <f>SUMIFS('ReEDs Generation Data'!G$729:G$1448,'ReEDs Generation Data'!$E$729:$E$1448,Calculations!$A65)</f>
        <v>8.3436494296890915E-2</v>
      </c>
      <c r="C65" s="1">
        <f>SUMIFS('ReEDs Generation Data'!H$729:H$1448,'ReEDs Generation Data'!$E$729:$E$1448,Calculations!$A65)</f>
        <v>8.8369003099824581E-2</v>
      </c>
      <c r="D65" s="1">
        <f>SUMIFS('ReEDs Generation Data'!I$729:I$1448,'ReEDs Generation Data'!$E$729:$E$1448,Calculations!$A65)</f>
        <v>8.5439016227869036E-2</v>
      </c>
      <c r="E65" s="1">
        <f>SUMIFS('ReEDs Generation Data'!J$729:J$1448,'ReEDs Generation Data'!$E$729:$E$1448,Calculations!$A65)</f>
        <v>8.2792552502804345E-2</v>
      </c>
      <c r="F65" s="1">
        <f>SUMIFS('ReEDs Generation Data'!K$729:K$1448,'ReEDs Generation Data'!$E$729:$E$1448,Calculations!$A65)</f>
        <v>8.1276016919788419E-2</v>
      </c>
      <c r="G65" s="1">
        <f>SUMIFS('ReEDs Generation Data'!L$729:L$1448,'ReEDs Generation Data'!$E$729:$E$1448,Calculations!$A65)</f>
        <v>8.0049015078163088E-2</v>
      </c>
      <c r="H65" s="1">
        <f>SUMIFS('ReEDs Generation Data'!M$729:M$1448,'ReEDs Generation Data'!$E$729:$E$1448,Calculations!$A65)</f>
        <v>8.0222631838285152E-2</v>
      </c>
      <c r="I65" s="1">
        <f>SUMIFS('ReEDs Generation Data'!N$729:N$1448,'ReEDs Generation Data'!$E$729:$E$1448,Calculations!$A65)</f>
        <v>8.0395621970465334E-2</v>
      </c>
      <c r="J65" s="1">
        <f>SUMIFS('ReEDs Generation Data'!O$729:O$1448,'ReEDs Generation Data'!$E$729:$E$1448,Calculations!$A65)</f>
        <v>8.0697297958582076E-2</v>
      </c>
      <c r="K65" s="1">
        <f>SUMIFS('ReEDs Generation Data'!P$729:P$1448,'ReEDs Generation Data'!$E$729:$E$1448,Calculations!$A65)</f>
        <v>8.1033454556337356E-2</v>
      </c>
      <c r="L65" s="1">
        <f>SUMIFS('ReEDs Generation Data'!Q$729:Q$1448,'ReEDs Generation Data'!$E$729:$E$1448,Calculations!$A65)</f>
        <v>8.202417225272482E-2</v>
      </c>
      <c r="M65" s="1">
        <f>SUMIFS('ReEDs Generation Data'!R$729:R$1448,'ReEDs Generation Data'!$E$729:$E$1448,Calculations!$A65)</f>
        <v>8.3016134362729352E-2</v>
      </c>
    </row>
    <row r="66" spans="1:37" ht="15.75" customHeight="1">
      <c r="A66" s="4" t="s">
        <v>493</v>
      </c>
      <c r="B66" s="1">
        <f>SUMIFS('ReEDs Generation Data'!G$729:G$1448,'ReEDs Generation Data'!$E$729:$E$1448,Calculations!$A66)</f>
        <v>1.6937879956979256E-2</v>
      </c>
      <c r="C66" s="1">
        <f>SUMIFS('ReEDs Generation Data'!H$729:H$1448,'ReEDs Generation Data'!$E$729:$E$1448,Calculations!$A66)</f>
        <v>1.6947329447634593E-2</v>
      </c>
      <c r="D66" s="1">
        <f>SUMIFS('ReEDs Generation Data'!I$729:I$1448,'ReEDs Generation Data'!$E$729:$E$1448,Calculations!$A66)</f>
        <v>1.6131527846296005E-2</v>
      </c>
      <c r="E66" s="1">
        <f>SUMIFS('ReEDs Generation Data'!J$729:J$1448,'ReEDs Generation Data'!$E$729:$E$1448,Calculations!$A66)</f>
        <v>1.5390660359997348E-2</v>
      </c>
      <c r="F66" s="1">
        <f>SUMIFS('ReEDs Generation Data'!K$729:K$1448,'ReEDs Generation Data'!$E$729:$E$1448,Calculations!$A66)</f>
        <v>1.4851012202419859E-2</v>
      </c>
      <c r="G66" s="1">
        <f>SUMIFS('ReEDs Generation Data'!L$729:L$1448,'ReEDs Generation Data'!$E$729:$E$1448,Calculations!$A66)</f>
        <v>1.4347925814334214E-2</v>
      </c>
      <c r="H66" s="1">
        <f>SUMIFS('ReEDs Generation Data'!M$729:M$1448,'ReEDs Generation Data'!$E$729:$E$1448,Calculations!$A66)</f>
        <v>1.4233543007857473E-2</v>
      </c>
      <c r="I66" s="1">
        <f>SUMIFS('ReEDs Generation Data'!N$729:N$1448,'ReEDs Generation Data'!$E$729:$E$1448,Calculations!$A66)</f>
        <v>1.4120969515060941E-2</v>
      </c>
      <c r="J66" s="1">
        <f>SUMIFS('ReEDs Generation Data'!O$729:O$1448,'ReEDs Generation Data'!$E$729:$E$1448,Calculations!$A66)</f>
        <v>1.4078319036832085E-2</v>
      </c>
      <c r="K66" s="1">
        <f>SUMIFS('ReEDs Generation Data'!P$729:P$1448,'ReEDs Generation Data'!$E$729:$E$1448,Calculations!$A66)</f>
        <v>1.4035925422779759E-2</v>
      </c>
      <c r="L66" s="1">
        <f>SUMIFS('ReEDs Generation Data'!Q$729:Q$1448,'ReEDs Generation Data'!$E$729:$E$1448,Calculations!$A66)</f>
        <v>1.4038792295251207E-2</v>
      </c>
      <c r="M66" s="1">
        <f>SUMIFS('ReEDs Generation Data'!R$729:R$1448,'ReEDs Generation Data'!$E$729:$E$1448,Calculations!$A66)</f>
        <v>1.4041660339093497E-2</v>
      </c>
    </row>
    <row r="67" spans="1:37" ht="15.75" customHeight="1">
      <c r="A67" s="4" t="s">
        <v>494</v>
      </c>
      <c r="B67" s="1">
        <f>SUMIFS('ReEDs Generation Data'!G$729:G$1448,'ReEDs Generation Data'!$E$729:$E$1448,Calculations!$A67)</f>
        <v>8.0204783737358632E-6</v>
      </c>
      <c r="C67" s="1">
        <f>SUMIFS('ReEDs Generation Data'!H$729:H$1448,'ReEDs Generation Data'!$E$729:$E$1448,Calculations!$A67)</f>
        <v>1.6178354723365183E-5</v>
      </c>
      <c r="D67" s="1">
        <f>SUMIFS('ReEDs Generation Data'!I$729:I$1448,'ReEDs Generation Data'!$E$729:$E$1448,Calculations!$A67)</f>
        <v>3.0576858317349547E-5</v>
      </c>
      <c r="E67" s="1">
        <f>SUMIFS('ReEDs Generation Data'!J$729:J$1448,'ReEDs Generation Data'!$E$729:$E$1448,Calculations!$A67)</f>
        <v>4.5396520497431895E-5</v>
      </c>
      <c r="F67" s="1">
        <f>SUMIFS('ReEDs Generation Data'!K$729:K$1448,'ReEDs Generation Data'!$E$729:$E$1448,Calculations!$A67)</f>
        <v>4.9870487083033048E-5</v>
      </c>
      <c r="G67" s="1">
        <f>SUMIFS('ReEDs Generation Data'!L$729:L$1448,'ReEDs Generation Data'!$E$729:$E$1448,Calculations!$A67)</f>
        <v>5.532271016025994E-5</v>
      </c>
      <c r="H67" s="1">
        <f>SUMIFS('ReEDs Generation Data'!M$729:M$1448,'ReEDs Generation Data'!$E$729:$E$1448,Calculations!$A67)</f>
        <v>5.5906136461552178E-5</v>
      </c>
      <c r="I67" s="1">
        <f>SUMIFS('ReEDs Generation Data'!N$729:N$1448,'ReEDs Generation Data'!$E$729:$E$1448,Calculations!$A67)</f>
        <v>5.6501999397927791E-5</v>
      </c>
      <c r="J67" s="1">
        <f>SUMIFS('ReEDs Generation Data'!O$729:O$1448,'ReEDs Generation Data'!$E$729:$E$1448,Calculations!$A67)</f>
        <v>5.3817136438603054E-5</v>
      </c>
      <c r="K67" s="1">
        <f>SUMIFS('ReEDs Generation Data'!P$729:P$1448,'ReEDs Generation Data'!$E$729:$E$1448,Calculations!$A67)</f>
        <v>5.1375857572884892E-5</v>
      </c>
      <c r="L67" s="1">
        <f>SUMIFS('ReEDs Generation Data'!Q$729:Q$1448,'ReEDs Generation Data'!$E$729:$E$1448,Calculations!$A67)</f>
        <v>5.1848427008088362E-5</v>
      </c>
      <c r="M67" s="1">
        <f>SUMIFS('ReEDs Generation Data'!R$729:R$1448,'ReEDs Generation Data'!$E$729:$E$1448,Calculations!$A67)</f>
        <v>5.23297863402141E-5</v>
      </c>
    </row>
    <row r="68" spans="1:37" ht="15.75" customHeight="1">
      <c r="A68" s="4" t="s">
        <v>495</v>
      </c>
      <c r="B68" s="1">
        <f>SUMIFS('ReEDs Generation Data'!G$729:G$1448,'ReEDs Generation Data'!$E$729:$E$1448,Calculations!$A68)</f>
        <v>5.4611782173637799E-4</v>
      </c>
      <c r="C68" s="1">
        <f>SUMIFS('ReEDs Generation Data'!H$729:H$1448,'ReEDs Generation Data'!$E$729:$E$1448,Calculations!$A68)</f>
        <v>5.5079556537020137E-4</v>
      </c>
      <c r="D68" s="1">
        <f>SUMIFS('ReEDs Generation Data'!I$729:I$1448,'ReEDs Generation Data'!$E$729:$E$1448,Calculations!$A68)</f>
        <v>5.587348824147453E-4</v>
      </c>
      <c r="E68" s="1">
        <f>SUMIFS('ReEDs Generation Data'!J$729:J$1448,'ReEDs Generation Data'!$E$729:$E$1448,Calculations!$A68)</f>
        <v>5.6690642578192312E-4</v>
      </c>
      <c r="F68" s="1">
        <f>SUMIFS('ReEDs Generation Data'!K$729:K$1448,'ReEDs Generation Data'!$E$729:$E$1448,Calculations!$A68)</f>
        <v>6.2277679598473159E-4</v>
      </c>
      <c r="G68" s="1">
        <f>SUMIFS('ReEDs Generation Data'!L$729:L$1448,'ReEDs Generation Data'!$E$729:$E$1448,Calculations!$A68)</f>
        <v>6.9086351856628421E-4</v>
      </c>
      <c r="H68" s="1">
        <f>SUMIFS('ReEDs Generation Data'!M$729:M$1448,'ReEDs Generation Data'!$E$729:$E$1448,Calculations!$A68)</f>
        <v>6.9814927781718236E-4</v>
      </c>
      <c r="I68" s="1">
        <f>SUMIFS('ReEDs Generation Data'!N$729:N$1448,'ReEDs Generation Data'!$E$729:$E$1448,Calculations!$A68)</f>
        <v>7.055903443089574E-4</v>
      </c>
      <c r="J68" s="1">
        <f>SUMIFS('ReEDs Generation Data'!O$729:O$1448,'ReEDs Generation Data'!$E$729:$E$1448,Calculations!$A68)</f>
        <v>6.7206209044044416E-4</v>
      </c>
      <c r="K68" s="1">
        <f>SUMIFS('ReEDs Generation Data'!P$729:P$1448,'ReEDs Generation Data'!$E$729:$E$1448,Calculations!$A68)</f>
        <v>6.4157568617561689E-4</v>
      </c>
      <c r="L68" s="1">
        <f>SUMIFS('ReEDs Generation Data'!Q$729:Q$1448,'ReEDs Generation Data'!$E$729:$E$1448,Calculations!$A68)</f>
        <v>6.4741122746056555E-4</v>
      </c>
      <c r="M68" s="1">
        <f>SUMIFS('ReEDs Generation Data'!R$729:R$1448,'ReEDs Generation Data'!$E$729:$E$1448,Calculations!$A68)</f>
        <v>6.5335389912688825E-4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4.9899950280909398E-6</v>
      </c>
      <c r="C70" s="1">
        <f>SUMIFS('ReEDs Generation Data'!H$729:H$1448,'ReEDs Generation Data'!$E$729:$E$1448,Calculations!$A70)</f>
        <v>3.017201278984076E-6</v>
      </c>
      <c r="D70" s="1">
        <f>SUMIFS('ReEDs Generation Data'!I$729:I$1448,'ReEDs Generation Data'!$E$729:$E$1448,Calculations!$A70)</f>
        <v>1.5303460193091009E-6</v>
      </c>
      <c r="E70" s="1">
        <f>SUMIFS('ReEDs Generation Data'!J$729:J$1448,'ReEDs Generation Data'!$E$729:$E$1448,Calculations!$A70)</f>
        <v>0</v>
      </c>
      <c r="F70" s="1">
        <f>SUMIFS('ReEDs Generation Data'!K$729:K$1448,'ReEDs Generation Data'!$E$729:$E$1448,Calculations!$A70)</f>
        <v>5.1886109976021691E-9</v>
      </c>
      <c r="G70" s="1">
        <f>SUMIFS('ReEDs Generation Data'!L$729:L$1448,'ReEDs Generation Data'!$E$729:$E$1448,Calculations!$A70)</f>
        <v>9.7947175834985164E-9</v>
      </c>
      <c r="H70" s="1">
        <f>SUMIFS('ReEDs Generation Data'!M$729:M$1448,'ReEDs Generation Data'!$E$729:$E$1448,Calculations!$A70)</f>
        <v>1.5763449104666552E-8</v>
      </c>
      <c r="I70" s="1">
        <f>SUMIFS('ReEDs Generation Data'!N$729:N$1448,'ReEDs Generation Data'!$E$729:$E$1448,Calculations!$A70)</f>
        <v>2.1947837223464487E-8</v>
      </c>
      <c r="J70" s="1">
        <f>SUMIFS('ReEDs Generation Data'!O$729:O$1448,'ReEDs Generation Data'!$E$729:$E$1448,Calculations!$A70)</f>
        <v>1.0889202877874104E-8</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3.3906446066340768E-4</v>
      </c>
      <c r="C73" s="1">
        <f>SUMIFS('ReEDs Generation Data'!H$729:H$1448,'ReEDs Generation Data'!$E$729:$E$1448,Calculations!$A73)</f>
        <v>3.3979505080500614E-4</v>
      </c>
      <c r="D73" s="1">
        <f>SUMIFS('ReEDs Generation Data'!I$729:I$1448,'ReEDs Generation Data'!$E$729:$E$1448,Calculations!$A73)</f>
        <v>3.2776052830973078E-4</v>
      </c>
      <c r="E73" s="1">
        <f>SUMIFS('ReEDs Generation Data'!J$729:J$1448,'ReEDs Generation Data'!$E$729:$E$1448,Calculations!$A73)</f>
        <v>3.1695539183548149E-4</v>
      </c>
      <c r="F73" s="1">
        <f>SUMIFS('ReEDs Generation Data'!K$729:K$1448,'ReEDs Generation Data'!$E$729:$E$1448,Calculations!$A73)</f>
        <v>3.1537449394004917E-4</v>
      </c>
      <c r="G73" s="1">
        <f>SUMIFS('ReEDs Generation Data'!L$729:L$1448,'ReEDs Generation Data'!$E$729:$E$1448,Calculations!$A73)</f>
        <v>3.1591956578136496E-4</v>
      </c>
      <c r="H73" s="1">
        <f>SUMIFS('ReEDs Generation Data'!M$729:M$1448,'ReEDs Generation Data'!$E$729:$E$1448,Calculations!$A73)</f>
        <v>3.1502869076136371E-4</v>
      </c>
      <c r="I73" s="1">
        <f>SUMIFS('ReEDs Generation Data'!N$729:N$1448,'ReEDs Generation Data'!$E$729:$E$1448,Calculations!$A73)</f>
        <v>3.1418654919903303E-4</v>
      </c>
      <c r="J73" s="1">
        <f>SUMIFS('ReEDs Generation Data'!O$729:O$1448,'ReEDs Generation Data'!$E$729:$E$1448,Calculations!$A73)</f>
        <v>3.0927691401377237E-4</v>
      </c>
      <c r="K73" s="1">
        <f>SUMIFS('ReEDs Generation Data'!P$729:P$1448,'ReEDs Generation Data'!$E$729:$E$1448,Calculations!$A73)</f>
        <v>3.0475488463712469E-4</v>
      </c>
      <c r="L73" s="1">
        <f>SUMIFS('ReEDs Generation Data'!Q$729:Q$1448,'ReEDs Generation Data'!$E$729:$E$1448,Calculations!$A73)</f>
        <v>3.0554775373168187E-4</v>
      </c>
      <c r="M73" s="1">
        <f>SUMIFS('ReEDs Generation Data'!R$729:R$1448,'ReEDs Generation Data'!$E$729:$E$1448,Calculations!$A73)</f>
        <v>3.0635461247649547E-4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0.30915716597980819</v>
      </c>
      <c r="G760" s="44">
        <f>G34/SUMIFS(G$3:G$722,$B$3:$B$722,$B760)*SUMIFS(Calculations!$E$3:$E$53,Calculations!$A$3:$A$53,$B760)</f>
        <v>0.28206142646353916</v>
      </c>
      <c r="H760" s="44">
        <f>H34/SUMIFS(H$3:H$722,$B$3:$B$722,$B760)*SUMIFS(Calculations!$E$3:$E$53,Calculations!$A$3:$A$53,$B760)</f>
        <v>0.25493545400926249</v>
      </c>
      <c r="I760" s="44">
        <f>I34/SUMIFS(I$3:I$722,$B$3:$B$722,$B760)*SUMIFS(Calculations!$E$3:$E$53,Calculations!$A$3:$A$53,$B760)</f>
        <v>0.24266350566121381</v>
      </c>
      <c r="J760" s="44">
        <f>J34/SUMIFS(J$3:J$722,$B$3:$B$722,$B760)*SUMIFS(Calculations!$E$3:$E$53,Calculations!$A$3:$A$53,$B760)</f>
        <v>0.23151877695549961</v>
      </c>
      <c r="K760" s="44">
        <f>K34/SUMIFS(K$3:K$722,$B$3:$B$722,$B760)*SUMIFS(Calculations!$E$3:$E$53,Calculations!$A$3:$A$53,$B760)</f>
        <v>0.22340095234588353</v>
      </c>
      <c r="L760" s="44">
        <f>L34/SUMIFS(L$3:L$722,$B$3:$B$722,$B760)*SUMIFS(Calculations!$E$3:$E$53,Calculations!$A$3:$A$53,$B760)</f>
        <v>0.21583311948178613</v>
      </c>
      <c r="M760" s="44">
        <f>M34/SUMIFS(M$3:M$722,$B$3:$B$722,$B760)*SUMIFS(Calculations!$E$3:$E$53,Calculations!$A$3:$A$53,$B760)</f>
        <v>0.21411248067612043</v>
      </c>
      <c r="N760" s="44">
        <f>N34/SUMIFS(N$3:N$722,$B$3:$B$722,$B760)*SUMIFS(Calculations!$E$3:$E$53,Calculations!$A$3:$A$53,$B760)</f>
        <v>0.21241905903206915</v>
      </c>
      <c r="O760" s="44">
        <f>O34/SUMIFS(O$3:O$722,$B$3:$B$722,$B760)*SUMIFS(Calculations!$E$3:$E$53,Calculations!$A$3:$A$53,$B760)</f>
        <v>0.2117774759989085</v>
      </c>
      <c r="P760" s="44">
        <f>P34/SUMIFS(P$3:P$722,$B$3:$B$722,$B760)*SUMIFS(Calculations!$E$3:$E$53,Calculations!$A$3:$A$53,$B760)</f>
        <v>0.2111397569247076</v>
      </c>
      <c r="Q760" s="44">
        <f>Q34/SUMIFS(Q$3:Q$722,$B$3:$B$722,$B760)*SUMIFS(Calculations!$E$3:$E$53,Calculations!$A$3:$A$53,$B760)</f>
        <v>0.21118288274210284</v>
      </c>
      <c r="R760" s="44">
        <f>R34/SUMIFS(R$3:R$722,$B$3:$B$722,$B760)*SUMIFS(Calculations!$E$3:$E$53,Calculations!$A$3:$A$53,$B760)</f>
        <v>0.21122602618020686</v>
      </c>
    </row>
    <row r="761" spans="2:18" ht="15.75" customHeight="1">
      <c r="B761" s="44" t="s">
        <v>10</v>
      </c>
      <c r="C761" s="44" t="s">
        <v>522</v>
      </c>
      <c r="D761" s="44" t="s">
        <v>527</v>
      </c>
      <c r="E761" s="44" t="str">
        <f t="shared" si="300"/>
        <v>solar thermal</v>
      </c>
      <c r="F761" s="44">
        <f>F35/SUMIFS(F$3:F$722,$B$3:$B$722,$B761)*SUMIFS(Calculations!$E$3:$E$53,Calculations!$A$3:$A$53,$B761)</f>
        <v>1.6928440998144129E-2</v>
      </c>
      <c r="G761" s="44">
        <f>G35/SUMIFS(G$3:G$722,$B$3:$B$722,$B761)*SUMIFS(Calculations!$E$3:$E$53,Calculations!$A$3:$A$53,$B761)</f>
        <v>1.6937879956979256E-2</v>
      </c>
      <c r="H761" s="44">
        <f>H35/SUMIFS(H$3:H$722,$B$3:$B$722,$B761)*SUMIFS(Calculations!$E$3:$E$53,Calculations!$A$3:$A$53,$B761)</f>
        <v>1.6947329447634593E-2</v>
      </c>
      <c r="I761" s="44">
        <f>I35/SUMIFS(I$3:I$722,$B$3:$B$722,$B761)*SUMIFS(Calculations!$E$3:$E$53,Calculations!$A$3:$A$53,$B761)</f>
        <v>1.6131527846296005E-2</v>
      </c>
      <c r="J761" s="44">
        <f>J35/SUMIFS(J$3:J$722,$B$3:$B$722,$B761)*SUMIFS(Calculations!$E$3:$E$53,Calculations!$A$3:$A$53,$B761)</f>
        <v>1.5390660359997348E-2</v>
      </c>
      <c r="K761" s="44">
        <f>K35/SUMIFS(K$3:K$722,$B$3:$B$722,$B761)*SUMIFS(Calculations!$E$3:$E$53,Calculations!$A$3:$A$53,$B761)</f>
        <v>1.4851012202419859E-2</v>
      </c>
      <c r="L761" s="44">
        <f>L35/SUMIFS(L$3:L$722,$B$3:$B$722,$B761)*SUMIFS(Calculations!$E$3:$E$53,Calculations!$A$3:$A$53,$B761)</f>
        <v>1.4347925814334214E-2</v>
      </c>
      <c r="M761" s="44">
        <f>M35/SUMIFS(M$3:M$722,$B$3:$B$722,$B761)*SUMIFS(Calculations!$E$3:$E$53,Calculations!$A$3:$A$53,$B761)</f>
        <v>1.4233543007857473E-2</v>
      </c>
      <c r="N761" s="44">
        <f>N35/SUMIFS(N$3:N$722,$B$3:$B$722,$B761)*SUMIFS(Calculations!$E$3:$E$53,Calculations!$A$3:$A$53,$B761)</f>
        <v>1.4120969515060941E-2</v>
      </c>
      <c r="O761" s="44">
        <f>O35/SUMIFS(O$3:O$722,$B$3:$B$722,$B761)*SUMIFS(Calculations!$E$3:$E$53,Calculations!$A$3:$A$53,$B761)</f>
        <v>1.4078319036832085E-2</v>
      </c>
      <c r="P761" s="44">
        <f>P35/SUMIFS(P$3:P$722,$B$3:$B$722,$B761)*SUMIFS(Calculations!$E$3:$E$53,Calculations!$A$3:$A$53,$B761)</f>
        <v>1.4035925422779759E-2</v>
      </c>
      <c r="Q761" s="44">
        <f>Q35/SUMIFS(Q$3:Q$722,$B$3:$B$722,$B761)*SUMIFS(Calculations!$E$3:$E$53,Calculations!$A$3:$A$53,$B761)</f>
        <v>1.4038792295251207E-2</v>
      </c>
      <c r="R761" s="44">
        <f>R35/SUMIFS(R$3:R$722,$B$3:$B$722,$B761)*SUMIFS(Calculations!$E$3:$E$53,Calculations!$A$3:$A$53,$B761)</f>
        <v>1.4041660339093497E-2</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6.1760902341199971E-2</v>
      </c>
      <c r="G763" s="44">
        <f>G37/SUMIFS(G$3:G$722,$B$3:$B$722,$B763)*SUMIFS(Calculations!$E$3:$E$53,Calculations!$A$3:$A$53,$B763)</f>
        <v>6.9119383244615945E-2</v>
      </c>
      <c r="H763" s="44">
        <f>H37/SUMIFS(H$3:H$722,$B$3:$B$722,$B763)*SUMIFS(Calculations!$E$3:$E$53,Calculations!$A$3:$A$53,$B763)</f>
        <v>7.6486074608456828E-2</v>
      </c>
      <c r="I763" s="44">
        <f>I37/SUMIFS(I$3:I$722,$B$3:$B$722,$B763)*SUMIFS(Calculations!$E$3:$E$53,Calculations!$A$3:$A$53,$B763)</f>
        <v>7.2804228312939687E-2</v>
      </c>
      <c r="J763" s="44">
        <f>J37/SUMIFS(J$3:J$722,$B$3:$B$722,$B763)*SUMIFS(Calculations!$E$3:$E$53,Calculations!$A$3:$A$53,$B763)</f>
        <v>6.9460571956514297E-2</v>
      </c>
      <c r="K763" s="44">
        <f>K37/SUMIFS(K$3:K$722,$B$3:$B$722,$B763)*SUMIFS(Calculations!$E$3:$E$53,Calculations!$A$3:$A$53,$B763)</f>
        <v>6.702505140029183E-2</v>
      </c>
      <c r="L763" s="44">
        <f>L37/SUMIFS(L$3:L$722,$B$3:$B$722,$B763)*SUMIFS(Calculations!$E$3:$E$53,Calculations!$A$3:$A$53,$B763)</f>
        <v>6.4754540100413344E-2</v>
      </c>
      <c r="M763" s="44">
        <f>M37/SUMIFS(M$3:M$722,$B$3:$B$722,$B763)*SUMIFS(Calculations!$E$3:$E$53,Calculations!$A$3:$A$53,$B763)</f>
        <v>6.423831175321934E-2</v>
      </c>
      <c r="N763" s="44">
        <f>N37/SUMIFS(N$3:N$722,$B$3:$B$722,$B763)*SUMIFS(Calculations!$E$3:$E$53,Calculations!$A$3:$A$53,$B763)</f>
        <v>6.3730249135119252E-2</v>
      </c>
      <c r="O763" s="44">
        <f>O37/SUMIFS(O$3:O$722,$B$3:$B$722,$B763)*SUMIFS(Calculations!$E$3:$E$53,Calculations!$A$3:$A$53,$B763)</f>
        <v>6.3537760538613319E-2</v>
      </c>
      <c r="P763" s="44">
        <f>P37/SUMIFS(P$3:P$722,$B$3:$B$722,$B763)*SUMIFS(Calculations!$E$3:$E$53,Calculations!$A$3:$A$53,$B763)</f>
        <v>6.334643121222315E-2</v>
      </c>
      <c r="Q763" s="44">
        <f>Q37/SUMIFS(Q$3:Q$722,$B$3:$B$722,$B763)*SUMIFS(Calculations!$E$3:$E$53,Calculations!$A$3:$A$53,$B763)</f>
        <v>6.3359369877422383E-2</v>
      </c>
      <c r="R763" s="44">
        <f>R37/SUMIFS(R$3:R$722,$B$3:$B$722,$B763)*SUMIFS(Calculations!$E$3:$E$53,Calculations!$A$3:$A$53,$B763)</f>
        <v>6.3372313829210158E-2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7.0696300479881303E-3</v>
      </c>
      <c r="G765" s="44">
        <f>G39/SUMIFS(G$3:G$722,$B$3:$B$722,$B765)*SUMIFS(Calculations!$E$3:$E$53,Calculations!$A$3:$A$53,$B765)</f>
        <v>7.0765226958889637E-3</v>
      </c>
      <c r="H765" s="44">
        <f>H39/SUMIFS(H$3:H$722,$B$3:$B$722,$B765)*SUMIFS(Calculations!$E$3:$E$53,Calculations!$A$3:$A$53,$B765)</f>
        <v>7.0834230344821508E-3</v>
      </c>
      <c r="I765" s="44">
        <f>I39/SUMIFS(I$3:I$722,$B$3:$B$722,$B765)*SUMIFS(Calculations!$E$3:$E$53,Calculations!$A$3:$A$53,$B765)</f>
        <v>6.7396935129746573E-3</v>
      </c>
      <c r="J765" s="44">
        <f>J39/SUMIFS(J$3:J$722,$B$3:$B$722,$B765)*SUMIFS(Calculations!$E$3:$E$53,Calculations!$A$3:$A$53,$B765)</f>
        <v>6.4275367016273345E-3</v>
      </c>
      <c r="K765" s="44">
        <f>K39/SUMIFS(K$3:K$722,$B$3:$B$722,$B765)*SUMIFS(Calculations!$E$3:$E$53,Calculations!$A$3:$A$53,$B765)</f>
        <v>6.1984585469203575E-3</v>
      </c>
      <c r="L765" s="44">
        <f>L39/SUMIFS(L$3:L$722,$B$3:$B$722,$B765)*SUMIFS(Calculations!$E$3:$E$53,Calculations!$A$3:$A$53,$B765)</f>
        <v>5.9849006947853582E-3</v>
      </c>
      <c r="M765" s="44">
        <f>M39/SUMIFS(M$3:M$722,$B$3:$B$722,$B765)*SUMIFS(Calculations!$E$3:$E$53,Calculations!$A$3:$A$53,$B765)</f>
        <v>5.9293265419833596E-3</v>
      </c>
      <c r="N765" s="44">
        <f>N39/SUMIFS(N$3:N$722,$B$3:$B$722,$B765)*SUMIFS(Calculations!$E$3:$E$53,Calculations!$A$3:$A$53,$B765)</f>
        <v>5.8746314642629024E-3</v>
      </c>
      <c r="O765" s="44">
        <f>O39/SUMIFS(O$3:O$722,$B$3:$B$722,$B765)*SUMIFS(Calculations!$E$3:$E$53,Calculations!$A$3:$A$53,$B765)</f>
        <v>5.8481964526255819E-3</v>
      </c>
      <c r="P765" s="44">
        <f>P39/SUMIFS(P$3:P$722,$B$3:$B$722,$B765)*SUMIFS(Calculations!$E$3:$E$53,Calculations!$A$3:$A$53,$B765)</f>
        <v>5.8219206468817881E-3</v>
      </c>
      <c r="Q765" s="44">
        <f>Q39/SUMIFS(Q$3:Q$722,$B$3:$B$722,$B765)*SUMIFS(Calculations!$E$3:$E$53,Calculations!$A$3:$A$53,$B765)</f>
        <v>5.811916542483129E-3</v>
      </c>
      <c r="R765" s="44">
        <f>R39/SUMIFS(R$3:R$722,$B$3:$B$722,$B765)*SUMIFS(Calculations!$E$3:$E$53,Calculations!$A$3:$A$53,$B765)</f>
        <v>5.8019083505234589E-3</v>
      </c>
    </row>
    <row r="766" spans="2:18" ht="15.75" customHeight="1">
      <c r="B766" s="44" t="s">
        <v>10</v>
      </c>
      <c r="C766" s="44" t="s">
        <v>522</v>
      </c>
      <c r="D766" s="44" t="s">
        <v>532</v>
      </c>
      <c r="E766" s="44" t="str">
        <f t="shared" si="300"/>
        <v>natural gas nonpeaker</v>
      </c>
      <c r="F766" s="44">
        <f>F40/SUMIFS(F$3:F$722,$B$3:$B$722,$B766)*SUMIFS(Calculations!$E$3:$E$53,Calculations!$A$3:$A$53,$B766)</f>
        <v>0.12937996178145239</v>
      </c>
      <c r="G766" s="44">
        <f>G40/SUMIFS(G$3:G$722,$B$3:$B$722,$B766)*SUMIFS(Calculations!$E$3:$E$53,Calculations!$A$3:$A$53,$B766)</f>
        <v>0.14486387459630246</v>
      </c>
      <c r="H766" s="44">
        <f>H40/SUMIFS(H$3:H$722,$B$3:$B$722,$B766)*SUMIFS(Calculations!$E$3:$E$53,Calculations!$A$3:$A$53,$B766)</f>
        <v>0.16036506408212003</v>
      </c>
      <c r="I766" s="44">
        <f>I40/SUMIFS(I$3:I$722,$B$3:$B$722,$B766)*SUMIFS(Calculations!$E$3:$E$53,Calculations!$A$3:$A$53,$B766)</f>
        <v>0.19524799209864957</v>
      </c>
      <c r="J766" s="44">
        <f>J40/SUMIFS(J$3:J$722,$B$3:$B$722,$B766)*SUMIFS(Calculations!$E$3:$E$53,Calculations!$A$3:$A$53,$B766)</f>
        <v>0.22692680610433208</v>
      </c>
      <c r="K766" s="44">
        <f>K40/SUMIFS(K$3:K$722,$B$3:$B$722,$B766)*SUMIFS(Calculations!$E$3:$E$53,Calculations!$A$3:$A$53,$B766)</f>
        <v>0.25015531107851907</v>
      </c>
      <c r="L766" s="44">
        <f>L40/SUMIFS(L$3:L$722,$B$3:$B$722,$B766)*SUMIFS(Calculations!$E$3:$E$53,Calculations!$A$3:$A$53,$B766)</f>
        <v>0.27181005872104225</v>
      </c>
      <c r="M766" s="44">
        <f>M40/SUMIFS(M$3:M$722,$B$3:$B$722,$B766)*SUMIFS(Calculations!$E$3:$E$53,Calculations!$A$3:$A$53,$B766)</f>
        <v>0.27616431189616852</v>
      </c>
      <c r="N766" s="44">
        <f>N40/SUMIFS(N$3:N$722,$B$3:$B$722,$B766)*SUMIFS(Calculations!$E$3:$E$53,Calculations!$A$3:$A$53,$B766)</f>
        <v>0.28044968924913666</v>
      </c>
      <c r="O766" s="44">
        <f>O40/SUMIFS(O$3:O$722,$B$3:$B$722,$B766)*SUMIFS(Calculations!$E$3:$E$53,Calculations!$A$3:$A$53,$B766)</f>
        <v>0.28139235863574047</v>
      </c>
      <c r="P766" s="44">
        <f>P40/SUMIFS(P$3:P$722,$B$3:$B$722,$B766)*SUMIFS(Calculations!$E$3:$E$53,Calculations!$A$3:$A$53,$B766)</f>
        <v>0.28232935075902171</v>
      </c>
      <c r="Q766" s="44">
        <f>Q40/SUMIFS(Q$3:Q$722,$B$3:$B$722,$B766)*SUMIFS(Calculations!$E$3:$E$53,Calculations!$A$3:$A$53,$B766)</f>
        <v>0.28128444135638353</v>
      </c>
      <c r="R766" s="44">
        <f>R40/SUMIFS(R$3:R$722,$B$3:$B$722,$B766)*SUMIFS(Calculations!$E$3:$E$53,Calculations!$A$3:$A$53,$B766)</f>
        <v>0.28023910501588417</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0.30520279416582236</v>
      </c>
      <c r="G768" s="44">
        <f>G42/SUMIFS(G$3:G$722,$B$3:$B$722,$B768)*SUMIFS(Calculations!$E$3:$E$53,Calculations!$A$3:$A$53,$B768)</f>
        <v>0.30537296911641654</v>
      </c>
      <c r="H768" s="44">
        <f>H42/SUMIFS(H$3:H$722,$B$3:$B$722,$B768)*SUMIFS(Calculations!$E$3:$E$53,Calculations!$A$3:$A$53,$B768)</f>
        <v>0.30554333394515476</v>
      </c>
      <c r="I768" s="44">
        <f>I42/SUMIFS(I$3:I$722,$B$3:$B$722,$B768)*SUMIFS(Calculations!$E$3:$E$53,Calculations!$A$3:$A$53,$B768)</f>
        <v>0.29083525018004103</v>
      </c>
      <c r="J768" s="44">
        <f>J42/SUMIFS(J$3:J$722,$B$3:$B$722,$B768)*SUMIFS(Calculations!$E$3:$E$53,Calculations!$A$3:$A$53,$B768)</f>
        <v>0.27747815327136832</v>
      </c>
      <c r="K768" s="44">
        <f>K42/SUMIFS(K$3:K$722,$B$3:$B$722,$B768)*SUMIFS(Calculations!$E$3:$E$53,Calculations!$A$3:$A$53,$B768)</f>
        <v>0.26774883882492023</v>
      </c>
      <c r="L768" s="44">
        <f>L42/SUMIFS(L$3:L$722,$B$3:$B$722,$B768)*SUMIFS(Calculations!$E$3:$E$53,Calculations!$A$3:$A$53,$B768)</f>
        <v>0.25867869637250163</v>
      </c>
      <c r="M768" s="44">
        <f>M42/SUMIFS(M$3:M$722,$B$3:$B$722,$B768)*SUMIFS(Calculations!$E$3:$E$53,Calculations!$A$3:$A$53,$B768)</f>
        <v>0.25661648921798236</v>
      </c>
      <c r="N768" s="44">
        <f>N42/SUMIFS(N$3:N$722,$B$3:$B$722,$B768)*SUMIFS(Calculations!$E$3:$E$53,Calculations!$A$3:$A$53,$B768)</f>
        <v>0.25458690217247276</v>
      </c>
      <c r="O768" s="44">
        <f>O42/SUMIFS(O$3:O$722,$B$3:$B$722,$B768)*SUMIFS(Calculations!$E$3:$E$53,Calculations!$A$3:$A$53,$B768)</f>
        <v>0.25381795687329356</v>
      </c>
      <c r="P768" s="44">
        <f>P42/SUMIFS(P$3:P$722,$B$3:$B$722,$B768)*SUMIFS(Calculations!$E$3:$E$53,Calculations!$A$3:$A$53,$B768)</f>
        <v>0.25305364257731222</v>
      </c>
      <c r="Q768" s="44">
        <f>Q42/SUMIFS(Q$3:Q$722,$B$3:$B$722,$B768)*SUMIFS(Calculations!$E$3:$E$53,Calculations!$A$3:$A$53,$B768)</f>
        <v>0.25310532940948416</v>
      </c>
      <c r="R768" s="44">
        <f>R42/SUMIFS(R$3:R$722,$B$3:$B$722,$B768)*SUMIFS(Calculations!$E$3:$E$53,Calculations!$A$3:$A$53,$B768)</f>
        <v>0.25315703736029621</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2.6930060293372778E-4</v>
      </c>
      <c r="G770" s="44">
        <f>G44/SUMIFS(G$3:G$722,$B$3:$B$722,$B770)*SUMIFS(Calculations!$E$3:$E$53,Calculations!$A$3:$A$53,$B770)</f>
        <v>2.6945075954328468E-4</v>
      </c>
      <c r="H770" s="44">
        <f>H44/SUMIFS(H$3:H$722,$B$3:$B$722,$B770)*SUMIFS(Calculations!$E$3:$E$53,Calculations!$A$3:$A$53,$B770)</f>
        <v>2.6960108369488133E-4</v>
      </c>
      <c r="I770" s="44">
        <f>I44/SUMIFS(I$3:I$722,$B$3:$B$722,$B770)*SUMIFS(Calculations!$E$3:$E$53,Calculations!$A$3:$A$53,$B770)</f>
        <v>2.566231690045168E-4</v>
      </c>
      <c r="J770" s="44">
        <f>J44/SUMIFS(J$3:J$722,$B$3:$B$722,$B770)*SUMIFS(Calculations!$E$3:$E$53,Calculations!$A$3:$A$53,$B770)</f>
        <v>2.4483731933436139E-4</v>
      </c>
      <c r="K770" s="44">
        <f>K44/SUMIFS(K$3:K$722,$B$3:$B$722,$B770)*SUMIFS(Calculations!$E$3:$E$53,Calculations!$A$3:$A$53,$B770)</f>
        <v>2.3625250197146152E-4</v>
      </c>
      <c r="L770" s="44">
        <f>L44/SUMIFS(L$3:L$722,$B$3:$B$722,$B770)*SUMIFS(Calculations!$E$3:$E$53,Calculations!$A$3:$A$53,$B770)</f>
        <v>2.2824931563823278E-4</v>
      </c>
      <c r="M770" s="44">
        <f>M44/SUMIFS(M$3:M$722,$B$3:$B$722,$B770)*SUMIFS(Calculations!$E$3:$E$53,Calculations!$A$3:$A$53,$B770)</f>
        <v>2.2642969392866046E-4</v>
      </c>
      <c r="N770" s="44">
        <f>N44/SUMIFS(N$3:N$722,$B$3:$B$722,$B770)*SUMIFS(Calculations!$E$3:$E$53,Calculations!$A$3:$A$53,$B770)</f>
        <v>2.2463885509785579E-4</v>
      </c>
      <c r="O770" s="44">
        <f>O44/SUMIFS(O$3:O$722,$B$3:$B$722,$B770)*SUMIFS(Calculations!$E$3:$E$53,Calculations!$A$3:$A$53,$B770)</f>
        <v>2.239603638236917E-4</v>
      </c>
      <c r="P770" s="44">
        <f>P44/SUMIFS(P$3:P$722,$B$3:$B$722,$B770)*SUMIFS(Calculations!$E$3:$E$53,Calculations!$A$3:$A$53,$B770)</f>
        <v>2.2328595878981508E-4</v>
      </c>
      <c r="Q770" s="44">
        <f>Q44/SUMIFS(Q$3:Q$722,$B$3:$B$722,$B770)*SUMIFS(Calculations!$E$3:$E$53,Calculations!$A$3:$A$53,$B770)</f>
        <v>2.2333156549897277E-4</v>
      </c>
      <c r="R770" s="44">
        <f>R44/SUMIFS(R$3:R$722,$B$3:$B$722,$B770)*SUMIFS(Calculations!$E$3:$E$53,Calculations!$A$3:$A$53,$B770)</f>
        <v>2.2337719084250282E-4</v>
      </c>
    </row>
    <row r="771" spans="2:18" ht="15.75" customHeight="1">
      <c r="B771" s="44" t="s">
        <v>10</v>
      </c>
      <c r="C771" s="44" t="s">
        <v>522</v>
      </c>
      <c r="D771" s="44" t="s">
        <v>537</v>
      </c>
      <c r="E771" s="44" t="str">
        <f t="shared" si="300"/>
        <v>solar PV</v>
      </c>
      <c r="F771" s="44">
        <f>F45/SUMIFS(F$3:F$722,$B$3:$B$722,$B771)*SUMIFS(Calculations!$E$3:$E$53,Calculations!$A$3:$A$53,$B771)</f>
        <v>2.4482755976008991E-2</v>
      </c>
      <c r="G771" s="44">
        <f>G45/SUMIFS(G$3:G$722,$B$3:$B$722,$B771)*SUMIFS(Calculations!$E$3:$E$53,Calculations!$A$3:$A$53,$B771)</f>
        <v>2.5902383550255224E-2</v>
      </c>
      <c r="H771" s="44">
        <f>H45/SUMIFS(H$3:H$722,$B$3:$B$722,$B771)*SUMIFS(Calculations!$E$3:$E$53,Calculations!$A$3:$A$53,$B771)</f>
        <v>2.7323595119373413E-2</v>
      </c>
      <c r="I771" s="44">
        <f>I45/SUMIFS(I$3:I$722,$B$3:$B$722,$B771)*SUMIFS(Calculations!$E$3:$E$53,Calculations!$A$3:$A$53,$B771)</f>
        <v>2.6891200247998411E-2</v>
      </c>
      <c r="J771" s="44">
        <f>J45/SUMIFS(J$3:J$722,$B$3:$B$722,$B771)*SUMIFS(Calculations!$E$3:$E$53,Calculations!$A$3:$A$53,$B771)</f>
        <v>2.6498522296743598E-2</v>
      </c>
      <c r="K771" s="44">
        <f>K45/SUMIFS(K$3:K$722,$B$3:$B$722,$B771)*SUMIFS(Calculations!$E$3:$E$53,Calculations!$A$3:$A$53,$B771)</f>
        <v>2.6300282421503327E-2</v>
      </c>
      <c r="L771" s="44">
        <f>L45/SUMIFS(L$3:L$722,$B$3:$B$722,$B771)*SUMIFS(Calculations!$E$3:$E$53,Calculations!$A$3:$A$53,$B771)</f>
        <v>2.6115473520724564E-2</v>
      </c>
      <c r="M771" s="44">
        <f>M45/SUMIFS(M$3:M$722,$B$3:$B$722,$B771)*SUMIFS(Calculations!$E$3:$E$53,Calculations!$A$3:$A$53,$B771)</f>
        <v>2.6821170132636209E-2</v>
      </c>
      <c r="N771" s="44">
        <f>N45/SUMIFS(N$3:N$722,$B$3:$B$722,$B771)*SUMIFS(Calculations!$E$3:$E$53,Calculations!$A$3:$A$53,$B771)</f>
        <v>2.7515703995762999E-2</v>
      </c>
      <c r="O771" s="44">
        <f>O45/SUMIFS(O$3:O$722,$B$3:$B$722,$B771)*SUMIFS(Calculations!$E$3:$E$53,Calculations!$A$3:$A$53,$B771)</f>
        <v>2.860431032163285E-2</v>
      </c>
      <c r="P771" s="44">
        <f>P45/SUMIFS(P$3:P$722,$B$3:$B$722,$B771)*SUMIFS(Calculations!$E$3:$E$53,Calculations!$A$3:$A$53,$B771)</f>
        <v>2.9686360473244515E-2</v>
      </c>
      <c r="Q771" s="44">
        <f>Q45/SUMIFS(Q$3:Q$722,$B$3:$B$722,$B771)*SUMIFS(Calculations!$E$3:$E$53,Calculations!$A$3:$A$53,$B771)</f>
        <v>3.0849691980788813E-2</v>
      </c>
      <c r="R771" s="44">
        <f>R45/SUMIFS(R$3:R$722,$B$3:$B$722,$B771)*SUMIFS(Calculations!$E$3:$E$53,Calculations!$A$3:$A$53,$B771)</f>
        <v>3.2013498812092686E-2</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4.9101735976143292E-2</v>
      </c>
      <c r="G773" s="44">
        <f>G47/SUMIFS(G$3:G$722,$B$3:$B$722,$B773)*SUMIFS(Calculations!$E$3:$E$53,Calculations!$A$3:$A$53,$B773)</f>
        <v>5.1748797485960465E-2</v>
      </c>
      <c r="H773" s="44">
        <f>H47/SUMIFS(H$3:H$722,$B$3:$B$722,$B773)*SUMIFS(Calculations!$E$3:$E$53,Calculations!$A$3:$A$53,$B773)</f>
        <v>5.4398812539322002E-2</v>
      </c>
      <c r="I773" s="44">
        <f>I47/SUMIFS(I$3:I$722,$B$3:$B$722,$B773)*SUMIFS(Calculations!$E$3:$E$53,Calculations!$A$3:$A$53,$B773)</f>
        <v>5.1782666840383622E-2</v>
      </c>
      <c r="J773" s="44">
        <f>J47/SUMIFS(J$3:J$722,$B$3:$B$722,$B773)*SUMIFS(Calculations!$E$3:$E$53,Calculations!$A$3:$A$53,$B773)</f>
        <v>4.9406822904084352E-2</v>
      </c>
      <c r="K773" s="44">
        <f>K47/SUMIFS(K$3:K$722,$B$3:$B$722,$B773)*SUMIFS(Calculations!$E$3:$E$53,Calculations!$A$3:$A$53,$B773)</f>
        <v>4.743652854707163E-2</v>
      </c>
      <c r="L773" s="44">
        <f>L47/SUMIFS(L$3:L$722,$B$3:$B$722,$B773)*SUMIFS(Calculations!$E$3:$E$53,Calculations!$A$3:$A$53,$B773)</f>
        <v>4.5599723848275417E-2</v>
      </c>
      <c r="M773" s="44">
        <f>M47/SUMIFS(M$3:M$722,$B$3:$B$722,$B773)*SUMIFS(Calculations!$E$3:$E$53,Calculations!$A$3:$A$53,$B773)</f>
        <v>4.5010624949604797E-2</v>
      </c>
      <c r="N773" s="44">
        <f>N47/SUMIFS(N$3:N$722,$B$3:$B$722,$B773)*SUMIFS(Calculations!$E$3:$E$53,Calculations!$A$3:$A$53,$B773)</f>
        <v>4.4430844450518786E-2</v>
      </c>
      <c r="O773" s="44">
        <f>O47/SUMIFS(O$3:O$722,$B$3:$B$722,$B773)*SUMIFS(Calculations!$E$3:$E$53,Calculations!$A$3:$A$53,$B773)</f>
        <v>4.4072349648031327E-2</v>
      </c>
      <c r="P773" s="44">
        <f>P47/SUMIFS(P$3:P$722,$B$3:$B$722,$B773)*SUMIFS(Calculations!$E$3:$E$53,Calculations!$A$3:$A$53,$B773)</f>
        <v>4.3716013894540634E-2</v>
      </c>
      <c r="Q773" s="44">
        <f>Q47/SUMIFS(Q$3:Q$722,$B$3:$B$722,$B773)*SUMIFS(Calculations!$E$3:$E$53,Calculations!$A$3:$A$53,$B773)</f>
        <v>4.3496932100086129E-2</v>
      </c>
      <c r="R773" s="44">
        <f>R47/SUMIFS(R$3:R$722,$B$3:$B$722,$B773)*SUMIFS(Calculations!$E$3:$E$53,Calculations!$A$3:$A$53,$B773)</f>
        <v>4.3277760791351726E-2</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5.2731451845294315E-9</v>
      </c>
      <c r="R1239" s="44">
        <f>R513/SUMIFS(R$3:R$722,$B$3:$B$722,$B1239)*SUMIFS(Calculations!$E$3:$E$53,Calculations!$A$3:$A$53,$B1239)</f>
        <v>1.0757440724426359E-8</v>
      </c>
    </row>
    <row r="1240" spans="2:18" ht="15.75" customHeight="1">
      <c r="B1240" s="44" t="s">
        <v>115</v>
      </c>
      <c r="C1240" s="44" t="s">
        <v>522</v>
      </c>
      <c r="D1240" s="44" t="s">
        <v>526</v>
      </c>
      <c r="E1240" s="44" t="str">
        <f t="shared" si="307"/>
        <v>hard coal</v>
      </c>
      <c r="F1240" s="44">
        <f>F514/SUMIFS(F$3:F$722,$B$3:$B$722,$B1240)*SUMIFS(Calculations!$E$3:$E$53,Calculations!$A$3:$A$53,$B1240)</f>
        <v>9.0952168878092821E-6</v>
      </c>
      <c r="G1240" s="44">
        <f>G514/SUMIFS(G$3:G$722,$B$3:$B$722,$B1240)*SUMIFS(Calculations!$E$3:$E$53,Calculations!$A$3:$A$53,$B1240)</f>
        <v>8.1545056886067169E-6</v>
      </c>
      <c r="H1240" s="44">
        <f>H514/SUMIFS(H$3:H$722,$B$3:$B$722,$B1240)*SUMIFS(Calculations!$E$3:$E$53,Calculations!$A$3:$A$53,$B1240)</f>
        <v>7.2367190096525528E-6</v>
      </c>
      <c r="I1240" s="44">
        <f>I514/SUMIFS(I$3:I$722,$B$3:$B$722,$B1240)*SUMIFS(Calculations!$E$3:$E$53,Calculations!$A$3:$A$53,$B1240)</f>
        <v>3.3457028168130314E-6</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1.0144576823349383E-4</v>
      </c>
      <c r="G1243" s="44">
        <f>G517/SUMIFS(G$3:G$722,$B$3:$B$722,$B1243)*SUMIFS(Calculations!$E$3:$E$53,Calculations!$A$3:$A$53,$B1243)</f>
        <v>1.0264185795571364E-4</v>
      </c>
      <c r="H1243" s="44">
        <f>H517/SUMIFS(H$3:H$722,$B$3:$B$722,$B1243)*SUMIFS(Calculations!$E$3:$E$53,Calculations!$A$3:$A$53,$B1243)</f>
        <v>1.0380879974913326E-4</v>
      </c>
      <c r="I1243" s="44">
        <f>I517/SUMIFS(I$3:I$722,$B$3:$B$722,$B1243)*SUMIFS(Calculations!$E$3:$E$53,Calculations!$A$3:$A$53,$B1243)</f>
        <v>9.5986425137523817E-5</v>
      </c>
      <c r="J1243" s="44">
        <f>J517/SUMIFS(J$3:J$722,$B$3:$B$722,$B1243)*SUMIFS(Calculations!$E$3:$E$53,Calculations!$A$3:$A$53,$B1243)</f>
        <v>8.9260331110880951E-5</v>
      </c>
      <c r="K1243" s="44">
        <f>K517/SUMIFS(K$3:K$722,$B$3:$B$722,$B1243)*SUMIFS(Calculations!$E$3:$E$53,Calculations!$A$3:$A$53,$B1243)</f>
        <v>8.3951904786266196E-5</v>
      </c>
      <c r="L1243" s="44">
        <f>L517/SUMIFS(L$3:L$722,$B$3:$B$722,$B1243)*SUMIFS(Calculations!$E$3:$E$53,Calculations!$A$3:$A$53,$B1243)</f>
        <v>7.9239434056459441E-5</v>
      </c>
      <c r="M1243" s="44">
        <f>M517/SUMIFS(M$3:M$722,$B$3:$B$722,$B1243)*SUMIFS(Calculations!$E$3:$E$53,Calculations!$A$3:$A$53,$B1243)</f>
        <v>8.0645534486059278E-5</v>
      </c>
      <c r="N1243" s="44">
        <f>N517/SUMIFS(N$3:N$722,$B$3:$B$722,$B1243)*SUMIFS(Calculations!$E$3:$E$53,Calculations!$A$3:$A$53,$B1243)</f>
        <v>8.2102438814862493E-5</v>
      </c>
      <c r="O1243" s="44">
        <f>O517/SUMIFS(O$3:O$722,$B$3:$B$722,$B1243)*SUMIFS(Calculations!$E$3:$E$53,Calculations!$A$3:$A$53,$B1243)</f>
        <v>8.1468629817198869E-5</v>
      </c>
      <c r="P1243" s="44">
        <f>P517/SUMIFS(P$3:P$722,$B$3:$B$722,$B1243)*SUMIFS(Calculations!$E$3:$E$53,Calculations!$A$3:$A$53,$B1243)</f>
        <v>8.0844531529318214E-5</v>
      </c>
      <c r="Q1243" s="44">
        <f>Q517/SUMIFS(Q$3:Q$722,$B$3:$B$722,$B1243)*SUMIFS(Calculations!$E$3:$E$53,Calculations!$A$3:$A$53,$B1243)</f>
        <v>8.2431372860748798E-5</v>
      </c>
      <c r="R1243" s="44">
        <f>R517/SUMIFS(R$3:R$722,$B$3:$B$722,$B1243)*SUMIFS(Calculations!$E$3:$E$53,Calculations!$A$3:$A$53,$B1243)</f>
        <v>8.4081755418396019E-5</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3.1861549107101116E-5</v>
      </c>
      <c r="G1245" s="44">
        <f>G519/SUMIFS(G$3:G$722,$B$3:$B$722,$B1245)*SUMIFS(Calculations!$E$3:$E$53,Calculations!$A$3:$A$53,$B1245)</f>
        <v>3.5497597918011844E-5</v>
      </c>
      <c r="H1245" s="44">
        <f>H519/SUMIFS(H$3:H$722,$B$3:$B$722,$B1245)*SUMIFS(Calculations!$E$3:$E$53,Calculations!$A$3:$A$53,$B1245)</f>
        <v>3.9045038583659132E-5</v>
      </c>
      <c r="I1245" s="44">
        <f>I519/SUMIFS(I$3:I$722,$B$3:$B$722,$B1245)*SUMIFS(Calculations!$E$3:$E$53,Calculations!$A$3:$A$53,$B1245)</f>
        <v>3.6221830336193836E-5</v>
      </c>
      <c r="J1245" s="44">
        <f>J519/SUMIFS(J$3:J$722,$B$3:$B$722,$B1245)*SUMIFS(Calculations!$E$3:$E$53,Calculations!$A$3:$A$53,$B1245)</f>
        <v>3.3794285623484379E-5</v>
      </c>
      <c r="K1245" s="44">
        <f>K519/SUMIFS(K$3:K$722,$B$3:$B$722,$B1245)*SUMIFS(Calculations!$E$3:$E$53,Calculations!$A$3:$A$53,$B1245)</f>
        <v>3.1770955305314552E-5</v>
      </c>
      <c r="L1245" s="44">
        <f>L519/SUMIFS(L$3:L$722,$B$3:$B$722,$B1245)*SUMIFS(Calculations!$E$3:$E$53,Calculations!$A$3:$A$53,$B1245)</f>
        <v>2.9974776114337865E-5</v>
      </c>
      <c r="M1245" s="44">
        <f>M519/SUMIFS(M$3:M$722,$B$3:$B$722,$B1245)*SUMIFS(Calculations!$E$3:$E$53,Calculations!$A$3:$A$53,$B1245)</f>
        <v>3.0495368092181778E-5</v>
      </c>
      <c r="N1245" s="44">
        <f>N519/SUMIFS(N$3:N$722,$B$3:$B$722,$B1245)*SUMIFS(Calculations!$E$3:$E$53,Calculations!$A$3:$A$53,$B1245)</f>
        <v>3.1034769610092473E-5</v>
      </c>
      <c r="O1245" s="44">
        <f>O519/SUMIFS(O$3:O$722,$B$3:$B$722,$B1245)*SUMIFS(Calculations!$E$3:$E$53,Calculations!$A$3:$A$53,$B1245)</f>
        <v>3.0664329734900452E-5</v>
      </c>
      <c r="P1245" s="44">
        <f>P519/SUMIFS(P$3:P$722,$B$3:$B$722,$B1245)*SUMIFS(Calculations!$E$3:$E$53,Calculations!$A$3:$A$53,$B1245)</f>
        <v>3.0299565440416941E-5</v>
      </c>
      <c r="Q1245" s="44">
        <f>Q519/SUMIFS(Q$3:Q$722,$B$3:$B$722,$B1245)*SUMIFS(Calculations!$E$3:$E$53,Calculations!$A$3:$A$53,$B1245)</f>
        <v>3.1379181845357266E-5</v>
      </c>
      <c r="R1245" s="44">
        <f>R519/SUMIFS(R$3:R$722,$B$3:$B$722,$B1245)*SUMIFS(Calculations!$E$3:$E$53,Calculations!$A$3:$A$53,$B1245)</f>
        <v>3.2502028880137358E-5</v>
      </c>
    </row>
    <row r="1246" spans="2:18" ht="15.75" customHeight="1">
      <c r="B1246" s="44" t="s">
        <v>115</v>
      </c>
      <c r="C1246" s="44" t="s">
        <v>522</v>
      </c>
      <c r="D1246" s="44" t="s">
        <v>532</v>
      </c>
      <c r="E1246" s="44" t="str">
        <f t="shared" si="308"/>
        <v>natural gas nonpeaker</v>
      </c>
      <c r="F1246" s="44">
        <f>F520/SUMIFS(F$3:F$722,$B$3:$B$722,$B1246)*SUMIFS(Calculations!$E$3:$E$53,Calculations!$A$3:$A$53,$B1246)</f>
        <v>5.6614958711222074E-5</v>
      </c>
      <c r="G1246" s="44">
        <f>G520/SUMIFS(G$3:G$722,$B$3:$B$722,$B1246)*SUMIFS(Calculations!$E$3:$E$53,Calculations!$A$3:$A$53,$B1246)</f>
        <v>5.2489137433119476E-5</v>
      </c>
      <c r="H1246" s="44">
        <f>H520/SUMIFS(H$3:H$722,$B$3:$B$722,$B1246)*SUMIFS(Calculations!$E$3:$E$53,Calculations!$A$3:$A$53,$B1246)</f>
        <v>4.8463859736842353E-5</v>
      </c>
      <c r="I1246" s="44">
        <f>I520/SUMIFS(I$3:I$722,$B$3:$B$722,$B1246)*SUMIFS(Calculations!$E$3:$E$53,Calculations!$A$3:$A$53,$B1246)</f>
        <v>6.3274818413406033E-5</v>
      </c>
      <c r="J1246" s="44">
        <f>J520/SUMIFS(J$3:J$722,$B$3:$B$722,$B1246)*SUMIFS(Calculations!$E$3:$E$53,Calculations!$A$3:$A$53,$B1246)</f>
        <v>7.6010068977274439E-5</v>
      </c>
      <c r="K1246" s="44">
        <f>K520/SUMIFS(K$3:K$722,$B$3:$B$722,$B1246)*SUMIFS(Calculations!$E$3:$E$53,Calculations!$A$3:$A$53,$B1246)</f>
        <v>8.3527151123626364E-5</v>
      </c>
      <c r="L1246" s="44">
        <f>L520/SUMIFS(L$3:L$722,$B$3:$B$722,$B1246)*SUMIFS(Calculations!$E$3:$E$53,Calculations!$A$3:$A$53,$B1246)</f>
        <v>9.0200320801799673E-5</v>
      </c>
      <c r="M1246" s="44">
        <f>M520/SUMIFS(M$3:M$722,$B$3:$B$722,$B1246)*SUMIFS(Calculations!$E$3:$E$53,Calculations!$A$3:$A$53,$B1246)</f>
        <v>8.8103976805545717E-5</v>
      </c>
      <c r="N1246" s="44">
        <f>N520/SUMIFS(N$3:N$722,$B$3:$B$722,$B1246)*SUMIFS(Calculations!$E$3:$E$53,Calculations!$A$3:$A$53,$B1246)</f>
        <v>8.5931889678261253E-5</v>
      </c>
      <c r="O1246" s="44">
        <f>O520/SUMIFS(O$3:O$722,$B$3:$B$722,$B1246)*SUMIFS(Calculations!$E$3:$E$53,Calculations!$A$3:$A$53,$B1246)</f>
        <v>8.6846594078634202E-5</v>
      </c>
      <c r="P1246" s="44">
        <f>P520/SUMIFS(P$3:P$722,$B$3:$B$722,$B1246)*SUMIFS(Calculations!$E$3:$E$53,Calculations!$A$3:$A$53,$B1246)</f>
        <v>8.7747284116633037E-5</v>
      </c>
      <c r="Q1246" s="44">
        <f>Q520/SUMIFS(Q$3:Q$722,$B$3:$B$722,$B1246)*SUMIFS(Calculations!$E$3:$E$53,Calculations!$A$3:$A$53,$B1246)</f>
        <v>8.4808751301621303E-5</v>
      </c>
      <c r="R1246" s="44">
        <f>R520/SUMIFS(R$3:R$722,$B$3:$B$722,$B1246)*SUMIFS(Calculations!$E$3:$E$53,Calculations!$A$3:$A$53,$B1246)</f>
        <v>8.1752552041549571E-5</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5.1886109976021691E-9</v>
      </c>
      <c r="L1247" s="44">
        <f>L521/SUMIFS(L$3:L$722,$B$3:$B$722,$B1247)*SUMIFS(Calculations!$E$3:$E$53,Calculations!$A$3:$A$53,$B1247)</f>
        <v>9.7947175834985164E-9</v>
      </c>
      <c r="M1247" s="44">
        <f>M521/SUMIFS(M$3:M$722,$B$3:$B$722,$B1247)*SUMIFS(Calculations!$E$3:$E$53,Calculations!$A$3:$A$53,$B1247)</f>
        <v>1.5763449104666552E-8</v>
      </c>
      <c r="N1247" s="44">
        <f>N521/SUMIFS(N$3:N$722,$B$3:$B$722,$B1247)*SUMIFS(Calculations!$E$3:$E$53,Calculations!$A$3:$A$53,$B1247)</f>
        <v>2.1947837223464487E-8</v>
      </c>
      <c r="O1247" s="44">
        <f>O521/SUMIFS(O$3:O$722,$B$3:$B$722,$B1247)*SUMIFS(Calculations!$E$3:$E$53,Calculations!$A$3:$A$53,$B1247)</f>
        <v>1.0889202877874104E-8</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7.8102821651384628E-7</v>
      </c>
      <c r="G1250" s="44">
        <f>G524/SUMIFS(G$3:G$722,$B$3:$B$722,$B1250)*SUMIFS(Calculations!$E$3:$E$53,Calculations!$A$3:$A$53,$B1250)</f>
        <v>7.7139425492880429E-7</v>
      </c>
      <c r="H1250" s="44">
        <f>H524/SUMIFS(H$3:H$722,$B$3:$B$722,$B1250)*SUMIFS(Calculations!$E$3:$E$53,Calculations!$A$3:$A$53,$B1250)</f>
        <v>7.6199506672332438E-7</v>
      </c>
      <c r="I1250" s="44">
        <f>I524/SUMIFS(I$3:I$722,$B$3:$B$722,$B1250)*SUMIFS(Calculations!$E$3:$E$53,Calculations!$A$3:$A$53,$B1250)</f>
        <v>7.0457593772354079E-7</v>
      </c>
      <c r="J1250" s="44">
        <f>J524/SUMIFS(J$3:J$722,$B$3:$B$722,$B1250)*SUMIFS(Calculations!$E$3:$E$53,Calculations!$A$3:$A$53,$B1250)</f>
        <v>6.552039145520479E-7</v>
      </c>
      <c r="K1250" s="44">
        <f>K524/SUMIFS(K$3:K$722,$B$3:$B$722,$B1250)*SUMIFS(Calculations!$E$3:$E$53,Calculations!$A$3:$A$53,$B1250)</f>
        <v>6.1623809776969518E-7</v>
      </c>
      <c r="L1250" s="44">
        <f>L524/SUMIFS(L$3:L$722,$B$3:$B$722,$B1250)*SUMIFS(Calculations!$E$3:$E$53,Calculations!$A$3:$A$53,$B1250)</f>
        <v>5.8164681594321604E-7</v>
      </c>
      <c r="M1250" s="44">
        <f>M524/SUMIFS(M$3:M$722,$B$3:$B$722,$B1250)*SUMIFS(Calculations!$E$3:$E$53,Calculations!$A$3:$A$53,$B1250)</f>
        <v>5.9196811426534171E-7</v>
      </c>
      <c r="N1250" s="44">
        <f>N524/SUMIFS(N$3:N$722,$B$3:$B$722,$B1250)*SUMIFS(Calculations!$E$3:$E$53,Calculations!$A$3:$A$53,$B1250)</f>
        <v>6.0266233203800384E-7</v>
      </c>
      <c r="O1250" s="44">
        <f>O524/SUMIFS(O$3:O$722,$B$3:$B$722,$B1250)*SUMIFS(Calculations!$E$3:$E$53,Calculations!$A$3:$A$53,$B1250)</f>
        <v>5.9800993907486721E-7</v>
      </c>
      <c r="P1250" s="44">
        <f>P524/SUMIFS(P$3:P$722,$B$3:$B$722,$B1250)*SUMIFS(Calculations!$E$3:$E$53,Calculations!$A$3:$A$53,$B1250)</f>
        <v>5.9342882632079643E-7</v>
      </c>
      <c r="Q1250" s="44">
        <f>Q524/SUMIFS(Q$3:Q$722,$B$3:$B$722,$B1250)*SUMIFS(Calculations!$E$3:$E$53,Calculations!$A$3:$A$53,$B1250)</f>
        <v>6.0507682985368443E-7</v>
      </c>
      <c r="R1250" s="44">
        <f>R524/SUMIFS(R$3:R$722,$B$3:$B$722,$B1250)*SUMIFS(Calculations!$E$3:$E$53,Calculations!$A$3:$A$53,$B1250)</f>
        <v>6.1719124953845611E-7</v>
      </c>
    </row>
    <row r="1251" spans="2:18" ht="15.75" customHeight="1">
      <c r="B1251" s="44" t="s">
        <v>115</v>
      </c>
      <c r="C1251" s="44" t="s">
        <v>522</v>
      </c>
      <c r="D1251" s="44" t="s">
        <v>537</v>
      </c>
      <c r="E1251" s="44" t="str">
        <f t="shared" si="308"/>
        <v>solar PV</v>
      </c>
      <c r="F1251" s="44">
        <f>F525/SUMIFS(F$3:F$722,$B$3:$B$722,$B1251)*SUMIFS(Calculations!$E$3:$E$53,Calculations!$A$3:$A$53,$B1251)</f>
        <v>7.6928961925456159E-7</v>
      </c>
      <c r="G1251" s="44">
        <f>G525/SUMIFS(G$3:G$722,$B$3:$B$722,$B1251)*SUMIFS(Calculations!$E$3:$E$53,Calculations!$A$3:$A$53,$B1251)</f>
        <v>8.7360746293786246E-7</v>
      </c>
      <c r="H1251" s="44">
        <f>H525/SUMIFS(H$3:H$722,$B$3:$B$722,$B1251)*SUMIFS(Calculations!$E$3:$E$53,Calculations!$A$3:$A$53,$B1251)</f>
        <v>9.7538314860091808E-7</v>
      </c>
      <c r="I1251" s="44">
        <f>I525/SUMIFS(I$3:I$722,$B$3:$B$722,$B1251)*SUMIFS(Calculations!$E$3:$E$53,Calculations!$A$3:$A$53,$B1251)</f>
        <v>9.7297547162979134E-7</v>
      </c>
      <c r="J1251" s="44">
        <f>J525/SUMIFS(J$3:J$722,$B$3:$B$722,$B1251)*SUMIFS(Calculations!$E$3:$E$53,Calculations!$A$3:$A$53,$B1251)</f>
        <v>9.7090522282458211E-7</v>
      </c>
      <c r="K1251" s="44">
        <f>K525/SUMIFS(K$3:K$722,$B$3:$B$722,$B1251)*SUMIFS(Calculations!$E$3:$E$53,Calculations!$A$3:$A$53,$B1251)</f>
        <v>9.7764574069933695E-7</v>
      </c>
      <c r="L1251" s="44">
        <f>L525/SUMIFS(L$3:L$722,$B$3:$B$722,$B1251)*SUMIFS(Calculations!$E$3:$E$53,Calculations!$A$3:$A$53,$B1251)</f>
        <v>9.8362952784190867E-7</v>
      </c>
      <c r="M1251" s="44">
        <f>M525/SUMIFS(M$3:M$722,$B$3:$B$722,$B1251)*SUMIFS(Calculations!$E$3:$E$53,Calculations!$A$3:$A$53,$B1251)</f>
        <v>1.1097701952016531E-6</v>
      </c>
      <c r="N1251" s="44">
        <f>N525/SUMIFS(N$3:N$722,$B$3:$B$722,$B1251)*SUMIFS(Calculations!$E$3:$E$53,Calculations!$A$3:$A$53,$B1251)</f>
        <v>1.2404684586015433E-6</v>
      </c>
      <c r="O1251" s="44">
        <f>O525/SUMIFS(O$3:O$722,$B$3:$B$722,$B1251)*SUMIFS(Calculations!$E$3:$E$53,Calculations!$A$3:$A$53,$B1251)</f>
        <v>1.3727586537901262E-6</v>
      </c>
      <c r="P1251" s="44">
        <f>P525/SUMIFS(P$3:P$722,$B$3:$B$722,$B1251)*SUMIFS(Calculations!$E$3:$E$53,Calculations!$A$3:$A$53,$B1251)</f>
        <v>1.5030220054069965E-6</v>
      </c>
      <c r="Q1251" s="44">
        <f>Q525/SUMIFS(Q$3:Q$722,$B$3:$B$722,$B1251)*SUMIFS(Calculations!$E$3:$E$53,Calculations!$A$3:$A$53,$B1251)</f>
        <v>1.7263374335760201E-6</v>
      </c>
      <c r="R1251" s="44">
        <f>R525/SUMIFS(R$3:R$722,$B$3:$B$722,$B1251)*SUMIFS(Calculations!$E$3:$E$53,Calculations!$A$3:$A$53,$B1251)</f>
        <v>1.9585949883823441E-6</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2.5697399036026095E-6</v>
      </c>
      <c r="G1253" s="44">
        <f>G527/SUMIFS(G$3:G$722,$B$3:$B$722,$B1253)*SUMIFS(Calculations!$E$3:$E$53,Calculations!$A$3:$A$53,$B1253)</f>
        <v>2.7094499656789635E-6</v>
      </c>
      <c r="H1253" s="44">
        <f>H527/SUMIFS(H$3:H$722,$B$3:$B$722,$B1253)*SUMIFS(Calculations!$E$3:$E$53,Calculations!$A$3:$A$53,$B1253)</f>
        <v>2.8457553843858229E-6</v>
      </c>
      <c r="I1253" s="44">
        <f>I527/SUMIFS(I$3:I$722,$B$3:$B$722,$B1253)*SUMIFS(Calculations!$E$3:$E$53,Calculations!$A$3:$A$53,$B1253)</f>
        <v>2.6312225657073012E-6</v>
      </c>
      <c r="J1253" s="44">
        <f>J527/SUMIFS(J$3:J$722,$B$3:$B$722,$B1253)*SUMIFS(Calculations!$E$3:$E$53,Calculations!$A$3:$A$53,$B1253)</f>
        <v>2.4467558299809275E-6</v>
      </c>
      <c r="K1253" s="44">
        <f>K527/SUMIFS(K$3:K$722,$B$3:$B$722,$B1253)*SUMIFS(Calculations!$E$3:$E$53,Calculations!$A$3:$A$53,$B1253)</f>
        <v>2.2884670143236074E-6</v>
      </c>
      <c r="L1253" s="44">
        <f>L527/SUMIFS(L$3:L$722,$B$3:$B$722,$B1253)*SUMIFS(Calculations!$E$3:$E$53,Calculations!$A$3:$A$53,$B1253)</f>
        <v>2.1479486450317374E-6</v>
      </c>
      <c r="M1253" s="44">
        <f>M527/SUMIFS(M$3:M$722,$B$3:$B$722,$B1253)*SUMIFS(Calculations!$E$3:$E$53,Calculations!$A$3:$A$53,$B1253)</f>
        <v>2.1751695366388822E-6</v>
      </c>
      <c r="N1253" s="44">
        <f>N527/SUMIFS(N$3:N$722,$B$3:$B$722,$B1253)*SUMIFS(Calculations!$E$3:$E$53,Calculations!$A$3:$A$53,$B1253)</f>
        <v>2.20337394791811E-6</v>
      </c>
      <c r="O1253" s="44">
        <f>O527/SUMIFS(O$3:O$722,$B$3:$B$722,$B1253)*SUMIFS(Calculations!$E$3:$E$53,Calculations!$A$3:$A$53,$B1253)</f>
        <v>2.1763392525209692E-6</v>
      </c>
      <c r="P1253" s="44">
        <f>P527/SUMIFS(P$3:P$722,$B$3:$B$722,$B1253)*SUMIFS(Calculations!$E$3:$E$53,Calculations!$A$3:$A$53,$B1253)</f>
        <v>2.1497187609013703E-6</v>
      </c>
      <c r="Q1253" s="44">
        <f>Q527/SUMIFS(Q$3:Q$722,$B$3:$B$722,$B1253)*SUMIFS(Calculations!$E$3:$E$53,Calculations!$A$3:$A$53,$B1253)</f>
        <v>2.1815572626557519E-6</v>
      </c>
      <c r="R1253" s="44">
        <f>R527/SUMIFS(R$3:R$722,$B$3:$B$722,$B1253)*SUMIFS(Calculations!$E$3:$E$53,Calculations!$A$3:$A$53,$B1253)</f>
        <v>2.21467066026916E-6</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8.0204783737358632E-6</v>
      </c>
      <c r="H1344" s="44">
        <f>H618/SUMIFS(H$3:H$722,$B$3:$B$722,$B1344)*SUMIFS(Calculations!$E$3:$E$53,Calculations!$A$3:$A$53,$B1344)</f>
        <v>1.6178354723365183E-5</v>
      </c>
      <c r="I1344" s="44">
        <f>I618/SUMIFS(I$3:I$722,$B$3:$B$722,$B1344)*SUMIFS(Calculations!$E$3:$E$53,Calculations!$A$3:$A$53,$B1344)</f>
        <v>3.0576858317349547E-5</v>
      </c>
      <c r="J1344" s="44">
        <f>J618/SUMIFS(J$3:J$722,$B$3:$B$722,$B1344)*SUMIFS(Calculations!$E$3:$E$53,Calculations!$A$3:$A$53,$B1344)</f>
        <v>4.5396520497431895E-5</v>
      </c>
      <c r="K1344" s="44">
        <f>K618/SUMIFS(K$3:K$722,$B$3:$B$722,$B1344)*SUMIFS(Calculations!$E$3:$E$53,Calculations!$A$3:$A$53,$B1344)</f>
        <v>4.9870487083033048E-5</v>
      </c>
      <c r="L1344" s="44">
        <f>L618/SUMIFS(L$3:L$722,$B$3:$B$722,$B1344)*SUMIFS(Calculations!$E$3:$E$53,Calculations!$A$3:$A$53,$B1344)</f>
        <v>5.532271016025994E-5</v>
      </c>
      <c r="M1344" s="44">
        <f>M618/SUMIFS(M$3:M$722,$B$3:$B$722,$B1344)*SUMIFS(Calculations!$E$3:$E$53,Calculations!$A$3:$A$53,$B1344)</f>
        <v>5.5906136461552178E-5</v>
      </c>
      <c r="N1344" s="44">
        <f>N618/SUMIFS(N$3:N$722,$B$3:$B$722,$B1344)*SUMIFS(Calculations!$E$3:$E$53,Calculations!$A$3:$A$53,$B1344)</f>
        <v>5.6501999397927791E-5</v>
      </c>
      <c r="O1344" s="44">
        <f>O618/SUMIFS(O$3:O$722,$B$3:$B$722,$B1344)*SUMIFS(Calculations!$E$3:$E$53,Calculations!$A$3:$A$53,$B1344)</f>
        <v>5.3817136438603054E-5</v>
      </c>
      <c r="P1344" s="44">
        <f>P618/SUMIFS(P$3:P$722,$B$3:$B$722,$B1344)*SUMIFS(Calculations!$E$3:$E$53,Calculations!$A$3:$A$53,$B1344)</f>
        <v>5.1375857572884892E-5</v>
      </c>
      <c r="Q1344" s="44">
        <f>Q618/SUMIFS(Q$3:Q$722,$B$3:$B$722,$B1344)*SUMIFS(Calculations!$E$3:$E$53,Calculations!$A$3:$A$53,$B1344)</f>
        <v>5.1843153862903834E-5</v>
      </c>
      <c r="R1344" s="44">
        <f>R618/SUMIFS(R$3:R$722,$B$3:$B$722,$B1344)*SUMIFS(Calculations!$E$3:$E$53,Calculations!$A$3:$A$53,$B1344)</f>
        <v>5.2319028899489672E-5</v>
      </c>
    </row>
    <row r="1345" spans="2:18" ht="15.75" customHeight="1">
      <c r="B1345" s="44" t="s">
        <v>134</v>
      </c>
      <c r="C1345" s="44" t="s">
        <v>522</v>
      </c>
      <c r="D1345" s="44" t="s">
        <v>526</v>
      </c>
      <c r="E1345" s="44" t="str">
        <f t="shared" si="309"/>
        <v>hard coal</v>
      </c>
      <c r="F1345" s="44">
        <f>F619/SUMIFS(F$3:F$722,$B$3:$B$722,$B1345)*SUMIFS(Calculations!$E$3:$E$53,Calculations!$A$3:$A$53,$B1345)</f>
        <v>6.6314582926606108E-2</v>
      </c>
      <c r="G1345" s="44">
        <f>G619/SUMIFS(G$3:G$722,$B$3:$B$722,$B1345)*SUMIFS(Calculations!$E$3:$E$53,Calculations!$A$3:$A$53,$B1345)</f>
        <v>6.6892274682994024E-2</v>
      </c>
      <c r="H1345" s="44">
        <f>H619/SUMIFS(H$3:H$722,$B$3:$B$722,$B1345)*SUMIFS(Calculations!$E$3:$E$53,Calculations!$A$3:$A$53,$B1345)</f>
        <v>6.7479862816420738E-2</v>
      </c>
      <c r="I1345" s="44">
        <f>I619/SUMIFS(I$3:I$722,$B$3:$B$722,$B1345)*SUMIFS(Calculations!$E$3:$E$53,Calculations!$A$3:$A$53,$B1345)</f>
        <v>6.8581885411787669E-2</v>
      </c>
      <c r="J1345" s="44">
        <f>J619/SUMIFS(J$3:J$722,$B$3:$B$722,$B1345)*SUMIFS(Calculations!$E$3:$E$53,Calculations!$A$3:$A$53,$B1345)</f>
        <v>6.9716142348388938E-2</v>
      </c>
      <c r="K1345" s="44">
        <f>K619/SUMIFS(K$3:K$722,$B$3:$B$722,$B1345)*SUMIFS(Calculations!$E$3:$E$53,Calculations!$A$3:$A$53,$B1345)</f>
        <v>6.1533774927459137E-2</v>
      </c>
      <c r="L1345" s="44">
        <f>L619/SUMIFS(L$3:L$722,$B$3:$B$722,$B1345)*SUMIFS(Calculations!$E$3:$E$53,Calculations!$A$3:$A$53,$B1345)</f>
        <v>5.1562289529619908E-2</v>
      </c>
      <c r="M1345" s="44">
        <f>M619/SUMIFS(M$3:M$722,$B$3:$B$722,$B1345)*SUMIFS(Calculations!$E$3:$E$53,Calculations!$A$3:$A$53,$B1345)</f>
        <v>5.210605891075256E-2</v>
      </c>
      <c r="N1345" s="44">
        <f>N619/SUMIFS(N$3:N$722,$B$3:$B$722,$B1345)*SUMIFS(Calculations!$E$3:$E$53,Calculations!$A$3:$A$53,$B1345)</f>
        <v>5.2661419578304211E-2</v>
      </c>
      <c r="O1345" s="44">
        <f>O619/SUMIFS(O$3:O$722,$B$3:$B$722,$B1345)*SUMIFS(Calculations!$E$3:$E$53,Calculations!$A$3:$A$53,$B1345)</f>
        <v>5.0159053355553644E-2</v>
      </c>
      <c r="P1345" s="44">
        <f>P619/SUMIFS(P$3:P$722,$B$3:$B$722,$B1345)*SUMIFS(Calculations!$E$3:$E$53,Calculations!$A$3:$A$53,$B1345)</f>
        <v>4.7883714216670974E-2</v>
      </c>
      <c r="Q1345" s="44">
        <f>Q619/SUMIFS(Q$3:Q$722,$B$3:$B$722,$B1345)*SUMIFS(Calculations!$E$3:$E$53,Calculations!$A$3:$A$53,$B1345)</f>
        <v>4.8319247228923536E-2</v>
      </c>
      <c r="R1345" s="44">
        <f>R619/SUMIFS(R$3:R$722,$B$3:$B$722,$B1345)*SUMIFS(Calculations!$E$3:$E$53,Calculations!$A$3:$A$53,$B1345)</f>
        <v>4.876277586924644E-2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5.4151886239389377E-4</v>
      </c>
      <c r="G1347" s="44">
        <f>G621/SUMIFS(G$3:G$722,$B$3:$B$722,$B1347)*SUMIFS(Calculations!$E$3:$E$53,Calculations!$A$3:$A$53,$B1347)</f>
        <v>5.4611782173637799E-4</v>
      </c>
      <c r="H1347" s="44">
        <f>H621/SUMIFS(H$3:H$722,$B$3:$B$722,$B1347)*SUMIFS(Calculations!$E$3:$E$53,Calculations!$A$3:$A$53,$B1347)</f>
        <v>5.5079556537020137E-4</v>
      </c>
      <c r="I1347" s="44">
        <f>I621/SUMIFS(I$3:I$722,$B$3:$B$722,$B1347)*SUMIFS(Calculations!$E$3:$E$53,Calculations!$A$3:$A$53,$B1347)</f>
        <v>5.587348824147453E-4</v>
      </c>
      <c r="J1347" s="44">
        <f>J621/SUMIFS(J$3:J$722,$B$3:$B$722,$B1347)*SUMIFS(Calculations!$E$3:$E$53,Calculations!$A$3:$A$53,$B1347)</f>
        <v>5.6690642578192312E-4</v>
      </c>
      <c r="K1347" s="44">
        <f>K621/SUMIFS(K$3:K$722,$B$3:$B$722,$B1347)*SUMIFS(Calculations!$E$3:$E$53,Calculations!$A$3:$A$53,$B1347)</f>
        <v>6.2277679598473159E-4</v>
      </c>
      <c r="L1347" s="44">
        <f>L621/SUMIFS(L$3:L$722,$B$3:$B$722,$B1347)*SUMIFS(Calculations!$E$3:$E$53,Calculations!$A$3:$A$53,$B1347)</f>
        <v>6.9086351856628421E-4</v>
      </c>
      <c r="M1347" s="44">
        <f>M621/SUMIFS(M$3:M$722,$B$3:$B$722,$B1347)*SUMIFS(Calculations!$E$3:$E$53,Calculations!$A$3:$A$53,$B1347)</f>
        <v>6.9814927781718236E-4</v>
      </c>
      <c r="N1347" s="44">
        <f>N621/SUMIFS(N$3:N$722,$B$3:$B$722,$B1347)*SUMIFS(Calculations!$E$3:$E$53,Calculations!$A$3:$A$53,$B1347)</f>
        <v>7.055903443089574E-4</v>
      </c>
      <c r="O1347" s="44">
        <f>O621/SUMIFS(O$3:O$722,$B$3:$B$722,$B1347)*SUMIFS(Calculations!$E$3:$E$53,Calculations!$A$3:$A$53,$B1347)</f>
        <v>6.7206209044044416E-4</v>
      </c>
      <c r="P1347" s="44">
        <f>P621/SUMIFS(P$3:P$722,$B$3:$B$722,$B1347)*SUMIFS(Calculations!$E$3:$E$53,Calculations!$A$3:$A$53,$B1347)</f>
        <v>6.4157568617561689E-4</v>
      </c>
      <c r="Q1347" s="44">
        <f>Q621/SUMIFS(Q$3:Q$722,$B$3:$B$722,$B1347)*SUMIFS(Calculations!$E$3:$E$53,Calculations!$A$3:$A$53,$B1347)</f>
        <v>6.4741122746056555E-4</v>
      </c>
      <c r="R1347" s="44">
        <f>R621/SUMIFS(R$3:R$722,$B$3:$B$722,$B1347)*SUMIFS(Calculations!$E$3:$E$53,Calculations!$A$3:$A$53,$B1347)</f>
        <v>6.5335389912688825E-4</v>
      </c>
    </row>
    <row r="1348" spans="2:18" ht="15.75" customHeight="1">
      <c r="B1348" s="44" t="s">
        <v>134</v>
      </c>
      <c r="C1348" s="44" t="s">
        <v>522</v>
      </c>
      <c r="D1348" s="44" t="s">
        <v>529</v>
      </c>
      <c r="E1348" s="44" t="str">
        <f t="shared" si="309"/>
        <v>hydro</v>
      </c>
      <c r="F1348" s="44">
        <f>F622/SUMIFS(F$3:F$722,$B$3:$B$722,$B1348)*SUMIFS(Calculations!$E$3:$E$53,Calculations!$A$3:$A$53,$B1348)</f>
        <v>1.3799905915408191E-3</v>
      </c>
      <c r="G1348" s="44">
        <f>G622/SUMIFS(G$3:G$722,$B$3:$B$722,$B1348)*SUMIFS(Calculations!$E$3:$E$53,Calculations!$A$3:$A$53,$B1348)</f>
        <v>1.3917104429887464E-3</v>
      </c>
      <c r="H1348" s="44">
        <f>H622/SUMIFS(H$3:H$722,$B$3:$B$722,$B1348)*SUMIFS(Calculations!$E$3:$E$53,Calculations!$A$3:$A$53,$B1348)</f>
        <v>1.4036310659856618E-3</v>
      </c>
      <c r="I1348" s="44">
        <f>I622/SUMIFS(I$3:I$722,$B$3:$B$722,$B1348)*SUMIFS(Calculations!$E$3:$E$53,Calculations!$A$3:$A$53,$B1348)</f>
        <v>1.4238633858282179E-3</v>
      </c>
      <c r="J1348" s="44">
        <f>J622/SUMIFS(J$3:J$722,$B$3:$B$722,$B1348)*SUMIFS(Calculations!$E$3:$E$53,Calculations!$A$3:$A$53,$B1348)</f>
        <v>1.4446875043367083E-3</v>
      </c>
      <c r="K1348" s="44">
        <f>K622/SUMIFS(K$3:K$722,$B$3:$B$722,$B1348)*SUMIFS(Calculations!$E$3:$E$53,Calculations!$A$3:$A$53,$B1348)</f>
        <v>1.5870658970023662E-3</v>
      </c>
      <c r="L1348" s="44">
        <f>L622/SUMIFS(L$3:L$722,$B$3:$B$722,$B1348)*SUMIFS(Calculations!$E$3:$E$53,Calculations!$A$3:$A$53,$B1348)</f>
        <v>1.7605760793735353E-3</v>
      </c>
      <c r="M1348" s="44">
        <f>M622/SUMIFS(M$3:M$722,$B$3:$B$722,$B1348)*SUMIFS(Calculations!$E$3:$E$53,Calculations!$A$3:$A$53,$B1348)</f>
        <v>1.7791428919385192E-3</v>
      </c>
      <c r="N1348" s="44">
        <f>N622/SUMIFS(N$3:N$722,$B$3:$B$722,$B1348)*SUMIFS(Calculations!$E$3:$E$53,Calculations!$A$3:$A$53,$B1348)</f>
        <v>1.7981054848651716E-3</v>
      </c>
      <c r="O1348" s="44">
        <f>O622/SUMIFS(O$3:O$722,$B$3:$B$722,$B1348)*SUMIFS(Calculations!$E$3:$E$53,Calculations!$A$3:$A$53,$B1348)</f>
        <v>1.7126630781412388E-3</v>
      </c>
      <c r="P1348" s="44">
        <f>P622/SUMIFS(P$3:P$722,$B$3:$B$722,$B1348)*SUMIFS(Calculations!$E$3:$E$53,Calculations!$A$3:$A$53,$B1348)</f>
        <v>1.6349724306365732E-3</v>
      </c>
      <c r="Q1348" s="44">
        <f>Q622/SUMIFS(Q$3:Q$722,$B$3:$B$722,$B1348)*SUMIFS(Calculations!$E$3:$E$53,Calculations!$A$3:$A$53,$B1348)</f>
        <v>1.6498435507932699E-3</v>
      </c>
      <c r="R1348" s="44">
        <f>R622/SUMIFS(R$3:R$722,$B$3:$B$722,$B1348)*SUMIFS(Calculations!$E$3:$E$53,Calculations!$A$3:$A$53,$B1348)</f>
        <v>1.6649876788332205E-3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2.0058110700713868E-3</v>
      </c>
      <c r="G1350" s="44">
        <f>G624/SUMIFS(G$3:G$722,$B$3:$B$722,$B1350)*SUMIFS(Calculations!$E$3:$E$53,Calculations!$A$3:$A$53,$B1350)</f>
        <v>2.0148443385610507E-3</v>
      </c>
      <c r="H1350" s="44">
        <f>H624/SUMIFS(H$3:H$722,$B$3:$B$722,$B1350)*SUMIFS(Calculations!$E$3:$E$53,Calculations!$A$3:$A$53,$B1350)</f>
        <v>2.0240323550281239E-3</v>
      </c>
      <c r="I1350" s="44">
        <f>I624/SUMIFS(I$3:I$722,$B$3:$B$722,$B1350)*SUMIFS(Calculations!$E$3:$E$53,Calculations!$A$3:$A$53,$B1350)</f>
        <v>2.0492382379000938E-3</v>
      </c>
      <c r="J1350" s="44">
        <f>J624/SUMIFS(J$3:J$722,$B$3:$B$722,$B1350)*SUMIFS(Calculations!$E$3:$E$53,Calculations!$A$3:$A$53,$B1350)</f>
        <v>2.0751813969704142E-3</v>
      </c>
      <c r="K1350" s="44">
        <f>K624/SUMIFS(K$3:K$722,$B$3:$B$722,$B1350)*SUMIFS(Calculations!$E$3:$E$53,Calculations!$A$3:$A$53,$B1350)</f>
        <v>2.2777618673078094E-3</v>
      </c>
      <c r="L1350" s="44">
        <f>L624/SUMIFS(L$3:L$722,$B$3:$B$722,$B1350)*SUMIFS(Calculations!$E$3:$E$53,Calculations!$A$3:$A$53,$B1350)</f>
        <v>2.5246376305117081E-3</v>
      </c>
      <c r="M1350" s="44">
        <f>M624/SUMIFS(M$3:M$722,$B$3:$B$722,$B1350)*SUMIFS(Calculations!$E$3:$E$53,Calculations!$A$3:$A$53,$B1350)</f>
        <v>2.5386411302584949E-3</v>
      </c>
      <c r="N1350" s="44">
        <f>N624/SUMIFS(N$3:N$722,$B$3:$B$722,$B1350)*SUMIFS(Calculations!$E$3:$E$53,Calculations!$A$3:$A$53,$B1350)</f>
        <v>2.5529431362876602E-3</v>
      </c>
      <c r="O1350" s="44">
        <f>O624/SUMIFS(O$3:O$722,$B$3:$B$722,$B1350)*SUMIFS(Calculations!$E$3:$E$53,Calculations!$A$3:$A$53,$B1350)</f>
        <v>2.4388121294008631E-3</v>
      </c>
      <c r="P1350" s="44">
        <f>P624/SUMIFS(P$3:P$722,$B$3:$B$722,$B1350)*SUMIFS(Calculations!$E$3:$E$53,Calculations!$A$3:$A$53,$B1350)</f>
        <v>2.3350356539319065E-3</v>
      </c>
      <c r="Q1350" s="44">
        <f>Q624/SUMIFS(Q$3:Q$722,$B$3:$B$722,$B1350)*SUMIFS(Calculations!$E$3:$E$53,Calculations!$A$3:$A$53,$B1350)</f>
        <v>2.3274410019713783E-3</v>
      </c>
      <c r="R1350" s="44">
        <f>R624/SUMIFS(R$3:R$722,$B$3:$B$722,$B1350)*SUMIFS(Calculations!$E$3:$E$53,Calculations!$A$3:$A$53,$B1350)</f>
        <v>2.3197069254191627E-3</v>
      </c>
    </row>
    <row r="1351" spans="2:18" ht="15.75" customHeight="1">
      <c r="B1351" s="44" t="s">
        <v>134</v>
      </c>
      <c r="C1351" s="44" t="s">
        <v>522</v>
      </c>
      <c r="D1351" s="44" t="s">
        <v>532</v>
      </c>
      <c r="E1351" s="44" t="str">
        <f t="shared" si="309"/>
        <v>natural gas nonpeaker</v>
      </c>
      <c r="F1351" s="44">
        <f>F625/SUMIFS(F$3:F$722,$B$3:$B$722,$B1351)*SUMIFS(Calculations!$E$3:$E$53,Calculations!$A$3:$A$53,$B1351)</f>
        <v>2.1191890866280469E-2</v>
      </c>
      <c r="G1351" s="44">
        <f>G625/SUMIFS(G$3:G$722,$B$3:$B$722,$B1351)*SUMIFS(Calculations!$E$3:$E$53,Calculations!$A$3:$A$53,$B1351)</f>
        <v>1.9735644310025852E-2</v>
      </c>
      <c r="H1351" s="44">
        <f>H625/SUMIFS(H$3:H$722,$B$3:$B$722,$B1351)*SUMIFS(Calculations!$E$3:$E$53,Calculations!$A$3:$A$53,$B1351)</f>
        <v>1.825445094637302E-2</v>
      </c>
      <c r="I1351" s="44">
        <f>I625/SUMIFS(I$3:I$722,$B$3:$B$722,$B1351)*SUMIFS(Calculations!$E$3:$E$53,Calculations!$A$3:$A$53,$B1351)</f>
        <v>1.6966367732735181E-2</v>
      </c>
      <c r="J1351" s="44">
        <f>J625/SUMIFS(J$3:J$722,$B$3:$B$722,$B1351)*SUMIFS(Calculations!$E$3:$E$53,Calculations!$A$3:$A$53,$B1351)</f>
        <v>1.5640607874334134E-2</v>
      </c>
      <c r="K1351" s="44">
        <f>K625/SUMIFS(K$3:K$722,$B$3:$B$722,$B1351)*SUMIFS(Calculations!$E$3:$E$53,Calculations!$A$3:$A$53,$B1351)</f>
        <v>2.2758479012653328E-2</v>
      </c>
      <c r="L1351" s="44">
        <f>L625/SUMIFS(L$3:L$722,$B$3:$B$722,$B1351)*SUMIFS(Calculations!$E$3:$E$53,Calculations!$A$3:$A$53,$B1351)</f>
        <v>3.1432710377270558E-2</v>
      </c>
      <c r="M1351" s="44">
        <f>M625/SUMIFS(M$3:M$722,$B$3:$B$722,$B1351)*SUMIFS(Calculations!$E$3:$E$53,Calculations!$A$3:$A$53,$B1351)</f>
        <v>3.0790717387560625E-2</v>
      </c>
      <c r="N1351" s="44">
        <f>N625/SUMIFS(N$3:N$722,$B$3:$B$722,$B1351)*SUMIFS(Calculations!$E$3:$E$53,Calculations!$A$3:$A$53,$B1351)</f>
        <v>3.0135039323109611E-2</v>
      </c>
      <c r="O1351" s="44">
        <f>O625/SUMIFS(O$3:O$722,$B$3:$B$722,$B1351)*SUMIFS(Calculations!$E$3:$E$53,Calculations!$A$3:$A$53,$B1351)</f>
        <v>3.3305959358582285E-2</v>
      </c>
      <c r="P1351" s="44">
        <f>P625/SUMIFS(P$3:P$722,$B$3:$B$722,$B1351)*SUMIFS(Calculations!$E$3:$E$53,Calculations!$A$3:$A$53,$B1351)</f>
        <v>3.6189197790024871E-2</v>
      </c>
      <c r="Q1351" s="44">
        <f>Q625/SUMIFS(Q$3:Q$722,$B$3:$B$722,$B1351)*SUMIFS(Calculations!$E$3:$E$53,Calculations!$A$3:$A$53,$B1351)</f>
        <v>3.5693137028251519E-2</v>
      </c>
      <c r="R1351" s="44">
        <f>R625/SUMIFS(R$3:R$722,$B$3:$B$722,$B1351)*SUMIFS(Calculations!$E$3:$E$53,Calculations!$A$3:$A$53,$B1351)</f>
        <v>3.5187969454273736E-2</v>
      </c>
    </row>
    <row r="1352" spans="2:18" ht="15.75" customHeight="1">
      <c r="B1352" s="44" t="s">
        <v>134</v>
      </c>
      <c r="C1352" s="44" t="s">
        <v>522</v>
      </c>
      <c r="D1352" s="44" t="s">
        <v>533</v>
      </c>
      <c r="E1352" s="44" t="str">
        <f t="shared" si="309"/>
        <v>natural gas peaker</v>
      </c>
      <c r="F1352" s="44">
        <f>F626/SUMIFS(F$3:F$722,$B$3:$B$722,$B1352)*SUMIFS(Calculations!$E$3:$E$53,Calculations!$A$3:$A$53,$B1352)</f>
        <v>6.9295622539746578E-6</v>
      </c>
      <c r="G1352" s="44">
        <f>G626/SUMIFS(G$3:G$722,$B$3:$B$722,$B1352)*SUMIFS(Calculations!$E$3:$E$53,Calculations!$A$3:$A$53,$B1352)</f>
        <v>4.9899950280909398E-6</v>
      </c>
      <c r="H1352" s="44">
        <f>H626/SUMIFS(H$3:H$722,$B$3:$B$722,$B1352)*SUMIFS(Calculations!$E$3:$E$53,Calculations!$A$3:$A$53,$B1352)</f>
        <v>3.017201278984076E-6</v>
      </c>
      <c r="I1352" s="44">
        <f>I626/SUMIFS(I$3:I$722,$B$3:$B$722,$B1352)*SUMIFS(Calculations!$E$3:$E$53,Calculations!$A$3:$A$53,$B1352)</f>
        <v>1.5303460193091009E-6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6.8262573046383408E-5</v>
      </c>
      <c r="G1355" s="44">
        <f>G629/SUMIFS(G$3:G$722,$B$3:$B$722,$B1355)*SUMIFS(Calculations!$E$3:$E$53,Calculations!$A$3:$A$53,$B1355)</f>
        <v>6.8842306865194173E-5</v>
      </c>
      <c r="H1355" s="44">
        <f>H629/SUMIFS(H$3:H$722,$B$3:$B$722,$B1355)*SUMIFS(Calculations!$E$3:$E$53,Calculations!$A$3:$A$53,$B1355)</f>
        <v>6.9431972043401493E-5</v>
      </c>
      <c r="I1355" s="44">
        <f>I629/SUMIFS(I$3:I$722,$B$3:$B$722,$B1355)*SUMIFS(Calculations!$E$3:$E$53,Calculations!$A$3:$A$53,$B1355)</f>
        <v>7.0432783367490456E-5</v>
      </c>
      <c r="J1355" s="44">
        <f>J629/SUMIFS(J$3:J$722,$B$3:$B$722,$B1355)*SUMIFS(Calculations!$E$3:$E$53,Calculations!$A$3:$A$53,$B1355)</f>
        <v>7.1462868586568069E-5</v>
      </c>
      <c r="K1355" s="44">
        <f>K629/SUMIFS(K$3:K$722,$B$3:$B$722,$B1355)*SUMIFS(Calculations!$E$3:$E$53,Calculations!$A$3:$A$53,$B1355)</f>
        <v>7.8505753870817952E-5</v>
      </c>
      <c r="L1355" s="44">
        <f>L629/SUMIFS(L$3:L$722,$B$3:$B$722,$B1355)*SUMIFS(Calculations!$E$3:$E$53,Calculations!$A$3:$A$53,$B1355)</f>
        <v>8.7088603327188966E-5</v>
      </c>
      <c r="M1355" s="44">
        <f>M629/SUMIFS(M$3:M$722,$B$3:$B$722,$B1355)*SUMIFS(Calculations!$E$3:$E$53,Calculations!$A$3:$A$53,$B1355)</f>
        <v>8.8007028718437906E-5</v>
      </c>
      <c r="N1355" s="44">
        <f>N629/SUMIFS(N$3:N$722,$B$3:$B$722,$B1355)*SUMIFS(Calculations!$E$3:$E$53,Calculations!$A$3:$A$53,$B1355)</f>
        <v>8.8945031769139236E-5</v>
      </c>
      <c r="O1355" s="44">
        <f>O629/SUMIFS(O$3:O$722,$B$3:$B$722,$B1355)*SUMIFS(Calculations!$E$3:$E$53,Calculations!$A$3:$A$53,$B1355)</f>
        <v>8.4718540251005781E-5</v>
      </c>
      <c r="P1355" s="44">
        <f>P629/SUMIFS(P$3:P$722,$B$3:$B$722,$B1355)*SUMIFS(Calculations!$E$3:$E$53,Calculations!$A$3:$A$53,$B1355)</f>
        <v>8.0875497020988806E-5</v>
      </c>
      <c r="Q1355" s="44">
        <f>Q629/SUMIFS(Q$3:Q$722,$B$3:$B$722,$B1355)*SUMIFS(Calculations!$E$3:$E$53,Calculations!$A$3:$A$53,$B1355)</f>
        <v>8.1611111402855435E-5</v>
      </c>
      <c r="R1355" s="44">
        <f>R629/SUMIFS(R$3:R$722,$B$3:$B$722,$B1355)*SUMIFS(Calculations!$E$3:$E$53,Calculations!$A$3:$A$53,$B1355)</f>
        <v>8.236023038445418E-5</v>
      </c>
    </row>
    <row r="1356" spans="2:18" ht="15.75" customHeight="1">
      <c r="B1356" s="44" t="s">
        <v>134</v>
      </c>
      <c r="C1356" s="44" t="s">
        <v>522</v>
      </c>
      <c r="D1356" s="44" t="s">
        <v>537</v>
      </c>
      <c r="E1356" s="44" t="str">
        <f t="shared" si="309"/>
        <v>solar PV</v>
      </c>
      <c r="F1356" s="44">
        <f>F630/SUMIFS(F$3:F$722,$B$3:$B$722,$B1356)*SUMIFS(Calculations!$E$3:$E$53,Calculations!$A$3:$A$53,$B1356)</f>
        <v>9.5489271041441853E-4</v>
      </c>
      <c r="G1356" s="44">
        <f>G630/SUMIFS(G$3:G$722,$B$3:$B$722,$B1356)*SUMIFS(Calculations!$E$3:$E$53,Calculations!$A$3:$A$53,$B1356)</f>
        <v>1.0860953400166199E-3</v>
      </c>
      <c r="H1356" s="44">
        <f>H630/SUMIFS(H$3:H$722,$B$3:$B$722,$B1356)*SUMIFS(Calculations!$E$3:$E$53,Calculations!$A$3:$A$53,$B1356)</f>
        <v>1.2195455881397158E-3</v>
      </c>
      <c r="I1356" s="44">
        <f>I630/SUMIFS(I$3:I$722,$B$3:$B$722,$B1356)*SUMIFS(Calculations!$E$3:$E$53,Calculations!$A$3:$A$53,$B1356)</f>
        <v>1.2605943001363056E-3</v>
      </c>
      <c r="J1356" s="44">
        <f>J630/SUMIFS(J$3:J$722,$B$3:$B$722,$B1356)*SUMIFS(Calculations!$E$3:$E$53,Calculations!$A$3:$A$53,$B1356)</f>
        <v>1.3028436936754445E-3</v>
      </c>
      <c r="K1356" s="44">
        <f>K630/SUMIFS(K$3:K$722,$B$3:$B$722,$B1356)*SUMIFS(Calculations!$E$3:$E$53,Calculations!$A$3:$A$53,$B1356)</f>
        <v>1.4356171408377958E-3</v>
      </c>
      <c r="L1356" s="44">
        <f>L630/SUMIFS(L$3:L$722,$B$3:$B$722,$B1356)*SUMIFS(Calculations!$E$3:$E$53,Calculations!$A$3:$A$53,$B1356)</f>
        <v>1.5974222054959324E-3</v>
      </c>
      <c r="M1356" s="44">
        <f>M630/SUMIFS(M$3:M$722,$B$3:$B$722,$B1356)*SUMIFS(Calculations!$E$3:$E$53,Calculations!$A$3:$A$53,$B1356)</f>
        <v>1.6171924362115881E-3</v>
      </c>
      <c r="N1356" s="44">
        <f>N630/SUMIFS(N$3:N$722,$B$3:$B$722,$B1356)*SUMIFS(Calculations!$E$3:$E$53,Calculations!$A$3:$A$53,$B1356)</f>
        <v>1.6373841000103604E-3</v>
      </c>
      <c r="O1356" s="44">
        <f>O630/SUMIFS(O$3:O$722,$B$3:$B$722,$B1356)*SUMIFS(Calculations!$E$3:$E$53,Calculations!$A$3:$A$53,$B1356)</f>
        <v>1.5647472235180845E-3</v>
      </c>
      <c r="P1356" s="44">
        <f>P630/SUMIFS(P$3:P$722,$B$3:$B$722,$B1356)*SUMIFS(Calculations!$E$3:$E$53,Calculations!$A$3:$A$53,$B1356)</f>
        <v>1.4987003249840257E-3</v>
      </c>
      <c r="Q1356" s="44">
        <f>Q630/SUMIFS(Q$3:Q$722,$B$3:$B$722,$B1356)*SUMIFS(Calculations!$E$3:$E$53,Calculations!$A$3:$A$53,$B1356)</f>
        <v>1.520046530743375E-3</v>
      </c>
      <c r="R1356" s="44">
        <f>R630/SUMIFS(R$3:R$722,$B$3:$B$722,$B1356)*SUMIFS(Calculations!$E$3:$E$53,Calculations!$A$3:$A$53,$B1356)</f>
        <v>1.541784615687913E-3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3.9802954172122448E-3</v>
      </c>
      <c r="G1358" s="44">
        <f>G632/SUMIFS(G$3:G$722,$B$3:$B$722,$B1358)*SUMIFS(Calculations!$E$3:$E$53,Calculations!$A$3:$A$53,$B1358)</f>
        <v>4.695634863229995E-3</v>
      </c>
      <c r="H1358" s="44">
        <f>H632/SUMIFS(H$3:H$722,$B$3:$B$722,$B1358)*SUMIFS(Calculations!$E$3:$E$53,Calculations!$A$3:$A$53,$B1358)</f>
        <v>5.4232287144564727E-3</v>
      </c>
      <c r="I1358" s="44">
        <f>I632/SUMIFS(I$3:I$722,$B$3:$B$722,$B1358)*SUMIFS(Calculations!$E$3:$E$53,Calculations!$A$3:$A$53,$B1358)</f>
        <v>5.500950641313348E-3</v>
      </c>
      <c r="J1358" s="44">
        <f>J632/SUMIFS(J$3:J$722,$B$3:$B$722,$B1358)*SUMIFS(Calculations!$E$3:$E$53,Calculations!$A$3:$A$53,$B1358)</f>
        <v>5.5809459472481362E-3</v>
      </c>
      <c r="K1358" s="44">
        <f>K632/SUMIFS(K$3:K$722,$B$3:$B$722,$B1358)*SUMIFS(Calculations!$E$3:$E$53,Calculations!$A$3:$A$53,$B1358)</f>
        <v>6.1003226976206488E-3</v>
      </c>
      <c r="L1358" s="44">
        <f>L632/SUMIFS(L$3:L$722,$B$3:$B$722,$B1358)*SUMIFS(Calculations!$E$3:$E$53,Calculations!$A$3:$A$53,$B1358)</f>
        <v>6.7332639254943077E-3</v>
      </c>
      <c r="M1358" s="44">
        <f>M632/SUMIFS(M$3:M$722,$B$3:$B$722,$B1358)*SUMIFS(Calculations!$E$3:$E$53,Calculations!$A$3:$A$53,$B1358)</f>
        <v>6.7703593801007192E-3</v>
      </c>
      <c r="N1358" s="44">
        <f>N632/SUMIFS(N$3:N$722,$B$3:$B$722,$B1358)*SUMIFS(Calculations!$E$3:$E$53,Calculations!$A$3:$A$53,$B1358)</f>
        <v>6.8082455817666497E-3</v>
      </c>
      <c r="O1358" s="44">
        <f>O632/SUMIFS(O$3:O$722,$B$3:$B$722,$B1358)*SUMIFS(Calculations!$E$3:$E$53,Calculations!$A$3:$A$53,$B1358)</f>
        <v>6.4523416674935096E-3</v>
      </c>
      <c r="P1358" s="44">
        <f>P632/SUMIFS(P$3:P$722,$B$3:$B$722,$B1358)*SUMIFS(Calculations!$E$3:$E$53,Calculations!$A$3:$A$53,$B1358)</f>
        <v>6.1287271228018482E-3</v>
      </c>
      <c r="Q1358" s="44">
        <f>Q632/SUMIFS(Q$3:Q$722,$B$3:$B$722,$B1358)*SUMIFS(Calculations!$E$3:$E$53,Calculations!$A$3:$A$53,$B1358)</f>
        <v>6.1535937464102693E-3</v>
      </c>
      <c r="R1358" s="44">
        <f>R632/SUMIFS(R$3:R$722,$B$3:$B$722,$B1358)*SUMIFS(Calculations!$E$3:$E$53,Calculations!$A$3:$A$53,$B1358)</f>
        <v>6.1789168779483889E-3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1.0000000000000002</v>
      </c>
      <c r="H1449" s="70">
        <f t="shared" si="312"/>
        <v>0.99999999999999978</v>
      </c>
      <c r="I1449" s="70">
        <f t="shared" si="312"/>
        <v>1</v>
      </c>
      <c r="J1449" s="70">
        <f t="shared" si="312"/>
        <v>0.99999999999999989</v>
      </c>
      <c r="K1449" s="70">
        <f t="shared" si="312"/>
        <v>0.99999999999999989</v>
      </c>
      <c r="L1449" s="70">
        <f t="shared" si="312"/>
        <v>0.99999999999999978</v>
      </c>
      <c r="M1449" s="70">
        <f t="shared" si="312"/>
        <v>0.99999999999999989</v>
      </c>
      <c r="N1449" s="70">
        <f t="shared" si="312"/>
        <v>0.99999999999999978</v>
      </c>
      <c r="O1449" s="70">
        <f t="shared" si="312"/>
        <v>0.99999999999999989</v>
      </c>
      <c r="P1449" s="70">
        <f t="shared" si="312"/>
        <v>0.99999999999999978</v>
      </c>
      <c r="Q1449" s="70">
        <f t="shared" si="312"/>
        <v>0.99999999999999944</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NV</v>
      </c>
      <c r="C6" s="1">
        <f t="shared" ref="C6:AE6" si="1">SUMIFS(C$20:C$119,$B$20:$B$119,$B$6,$A$20:$A$119,$A$6)</f>
        <v>0</v>
      </c>
      <c r="D6" s="1">
        <f t="shared" si="1"/>
        <v>0</v>
      </c>
      <c r="E6" s="1">
        <f t="shared" si="1"/>
        <v>0</v>
      </c>
      <c r="F6" s="1">
        <f t="shared" si="1"/>
        <v>0</v>
      </c>
      <c r="G6" s="1">
        <f t="shared" si="1"/>
        <v>0</v>
      </c>
      <c r="H6" s="1">
        <f t="shared" si="1"/>
        <v>0</v>
      </c>
      <c r="I6" s="1">
        <f t="shared" si="1"/>
        <v>0</v>
      </c>
      <c r="J6" s="1">
        <f t="shared" si="1"/>
        <v>112896</v>
      </c>
      <c r="K6" s="1">
        <f t="shared" si="1"/>
        <v>0</v>
      </c>
      <c r="L6" s="1">
        <f t="shared" si="1"/>
        <v>0</v>
      </c>
      <c r="M6" s="1">
        <f t="shared" si="1"/>
        <v>0</v>
      </c>
      <c r="N6" s="1">
        <f t="shared" si="1"/>
        <v>0</v>
      </c>
      <c r="O6" s="1">
        <f t="shared" si="1"/>
        <v>333153</v>
      </c>
      <c r="P6" s="1">
        <f t="shared" si="1"/>
        <v>132708</v>
      </c>
      <c r="Q6" s="1">
        <f t="shared" si="1"/>
        <v>0</v>
      </c>
      <c r="R6" s="1">
        <f t="shared" si="1"/>
        <v>0</v>
      </c>
      <c r="S6" s="1">
        <f t="shared" si="1"/>
        <v>6533132</v>
      </c>
      <c r="T6" s="1">
        <f t="shared" si="1"/>
        <v>5512662</v>
      </c>
      <c r="U6" s="1">
        <f t="shared" si="1"/>
        <v>2815650</v>
      </c>
      <c r="V6" s="1">
        <f t="shared" si="1"/>
        <v>0</v>
      </c>
      <c r="W6" s="1">
        <f t="shared" si="1"/>
        <v>1092557</v>
      </c>
      <c r="X6" s="1">
        <f t="shared" si="1"/>
        <v>4194868</v>
      </c>
      <c r="Y6" s="1">
        <f t="shared" si="1"/>
        <v>2452907</v>
      </c>
      <c r="Z6" s="1">
        <f t="shared" si="1"/>
        <v>1408028</v>
      </c>
      <c r="AA6" s="1">
        <f t="shared" si="1"/>
        <v>1420798</v>
      </c>
      <c r="AB6" s="1">
        <f t="shared" si="1"/>
        <v>0</v>
      </c>
      <c r="AC6" s="1">
        <f t="shared" si="1"/>
        <v>0</v>
      </c>
      <c r="AD6" s="1">
        <f t="shared" si="1"/>
        <v>797400</v>
      </c>
      <c r="AE6" s="1">
        <f t="shared" si="1"/>
        <v>420591</v>
      </c>
      <c r="AF6" s="48">
        <f t="shared" ref="AF6:BK6" si="2">AE6</f>
        <v>420591</v>
      </c>
      <c r="AG6" s="48">
        <f t="shared" si="2"/>
        <v>420591</v>
      </c>
      <c r="AH6" s="48">
        <f t="shared" si="2"/>
        <v>420591</v>
      </c>
      <c r="AI6" s="48">
        <f t="shared" si="2"/>
        <v>420591</v>
      </c>
      <c r="AJ6" s="48">
        <f t="shared" si="2"/>
        <v>420591</v>
      </c>
      <c r="AK6" s="48">
        <f t="shared" si="2"/>
        <v>420591</v>
      </c>
      <c r="AL6" s="48">
        <f t="shared" si="2"/>
        <v>420591</v>
      </c>
      <c r="AM6" s="48">
        <f t="shared" si="2"/>
        <v>420591</v>
      </c>
      <c r="AN6" s="48">
        <f t="shared" si="2"/>
        <v>420591</v>
      </c>
      <c r="AO6" s="48">
        <f t="shared" si="2"/>
        <v>420591</v>
      </c>
      <c r="AP6" s="48">
        <f t="shared" si="2"/>
        <v>420591</v>
      </c>
      <c r="AQ6" s="48">
        <f t="shared" si="2"/>
        <v>420591</v>
      </c>
      <c r="AR6" s="48">
        <f t="shared" si="2"/>
        <v>420591</v>
      </c>
      <c r="AS6" s="48">
        <f t="shared" si="2"/>
        <v>420591</v>
      </c>
      <c r="AT6" s="48">
        <f t="shared" si="2"/>
        <v>420591</v>
      </c>
      <c r="AU6" s="48">
        <f t="shared" si="2"/>
        <v>420591</v>
      </c>
      <c r="AV6" s="48">
        <f t="shared" si="2"/>
        <v>420591</v>
      </c>
      <c r="AW6" s="48">
        <f t="shared" si="2"/>
        <v>420591</v>
      </c>
      <c r="AX6" s="48">
        <f t="shared" si="2"/>
        <v>420591</v>
      </c>
      <c r="AY6" s="48">
        <f t="shared" si="2"/>
        <v>420591</v>
      </c>
      <c r="AZ6" s="48">
        <f t="shared" si="2"/>
        <v>420591</v>
      </c>
      <c r="BA6" s="48">
        <f t="shared" si="2"/>
        <v>420591</v>
      </c>
      <c r="BB6" s="48">
        <f t="shared" si="2"/>
        <v>420591</v>
      </c>
      <c r="BC6" s="48">
        <f t="shared" si="2"/>
        <v>420591</v>
      </c>
      <c r="BD6" s="48">
        <f t="shared" si="2"/>
        <v>420591</v>
      </c>
      <c r="BE6" s="48">
        <f t="shared" si="2"/>
        <v>420591</v>
      </c>
      <c r="BF6" s="48">
        <f t="shared" si="2"/>
        <v>420591</v>
      </c>
      <c r="BG6" s="48">
        <f t="shared" si="2"/>
        <v>420591</v>
      </c>
      <c r="BH6" s="48">
        <f t="shared" si="2"/>
        <v>420591</v>
      </c>
      <c r="BI6" s="48">
        <f t="shared" si="2"/>
        <v>420591</v>
      </c>
      <c r="BJ6" s="48">
        <f t="shared" si="2"/>
        <v>420591</v>
      </c>
      <c r="BK6" s="48">
        <f t="shared" si="2"/>
        <v>420591</v>
      </c>
    </row>
    <row r="7" spans="1:63">
      <c r="A7" s="1" t="s">
        <v>546</v>
      </c>
      <c r="B7" s="1" t="str">
        <f>About!B2</f>
        <v>NV</v>
      </c>
      <c r="C7" s="1">
        <f t="shared" ref="C7:AE7" si="3">SUMIFS(C$20:C$119,$B$20:$B$119,$B$7,$A$20:$A$119,$A$7)</f>
        <v>1734196</v>
      </c>
      <c r="D7" s="1">
        <f t="shared" si="3"/>
        <v>3452082</v>
      </c>
      <c r="E7" s="1">
        <f t="shared" si="3"/>
        <v>3436069</v>
      </c>
      <c r="F7" s="1">
        <f t="shared" si="3"/>
        <v>2661460</v>
      </c>
      <c r="G7" s="1">
        <f t="shared" si="3"/>
        <v>2052793</v>
      </c>
      <c r="H7" s="1">
        <f t="shared" si="3"/>
        <v>709299</v>
      </c>
      <c r="I7" s="1">
        <f t="shared" si="3"/>
        <v>223640</v>
      </c>
      <c r="J7" s="1">
        <f t="shared" si="3"/>
        <v>0</v>
      </c>
      <c r="K7" s="1">
        <f t="shared" si="3"/>
        <v>2648205</v>
      </c>
      <c r="L7" s="1">
        <f t="shared" si="3"/>
        <v>1014149</v>
      </c>
      <c r="M7" s="1">
        <f t="shared" si="3"/>
        <v>4327311</v>
      </c>
      <c r="N7" s="1">
        <f t="shared" si="3"/>
        <v>2703023</v>
      </c>
      <c r="O7" s="1">
        <f t="shared" si="3"/>
        <v>0</v>
      </c>
      <c r="P7" s="1">
        <f t="shared" si="3"/>
        <v>0</v>
      </c>
      <c r="Q7" s="1">
        <f t="shared" si="3"/>
        <v>2704100</v>
      </c>
      <c r="R7" s="1">
        <f t="shared" si="3"/>
        <v>4235393</v>
      </c>
      <c r="S7" s="1">
        <f t="shared" si="3"/>
        <v>0</v>
      </c>
      <c r="T7" s="1">
        <f t="shared" si="3"/>
        <v>0</v>
      </c>
      <c r="U7" s="1">
        <f t="shared" si="3"/>
        <v>0</v>
      </c>
      <c r="V7" s="1">
        <f t="shared" si="3"/>
        <v>882511</v>
      </c>
      <c r="W7" s="1">
        <f t="shared" si="3"/>
        <v>0</v>
      </c>
      <c r="X7" s="1">
        <f t="shared" si="3"/>
        <v>0</v>
      </c>
      <c r="Y7" s="1">
        <f t="shared" si="3"/>
        <v>0</v>
      </c>
      <c r="Z7" s="1">
        <f t="shared" si="3"/>
        <v>0</v>
      </c>
      <c r="AA7" s="1">
        <f t="shared" si="3"/>
        <v>0</v>
      </c>
      <c r="AB7" s="1">
        <f t="shared" si="3"/>
        <v>577975</v>
      </c>
      <c r="AC7" s="1">
        <f t="shared" si="3"/>
        <v>1267987</v>
      </c>
      <c r="AD7" s="1">
        <f t="shared" si="3"/>
        <v>0</v>
      </c>
      <c r="AE7" s="1">
        <f t="shared" si="3"/>
        <v>0</v>
      </c>
      <c r="AF7" s="48">
        <f>AVERAGE(U7:AE7)</f>
        <v>248043</v>
      </c>
      <c r="AG7" s="48">
        <f t="shared" ref="AG7:BK7" si="4">AF7</f>
        <v>248043</v>
      </c>
      <c r="AH7" s="48">
        <f t="shared" si="4"/>
        <v>248043</v>
      </c>
      <c r="AI7" s="48">
        <f t="shared" si="4"/>
        <v>248043</v>
      </c>
      <c r="AJ7" s="48">
        <f t="shared" si="4"/>
        <v>248043</v>
      </c>
      <c r="AK7" s="48">
        <f t="shared" si="4"/>
        <v>248043</v>
      </c>
      <c r="AL7" s="48">
        <f t="shared" si="4"/>
        <v>248043</v>
      </c>
      <c r="AM7" s="48">
        <f t="shared" si="4"/>
        <v>248043</v>
      </c>
      <c r="AN7" s="48">
        <f t="shared" si="4"/>
        <v>248043</v>
      </c>
      <c r="AO7" s="48">
        <f t="shared" si="4"/>
        <v>248043</v>
      </c>
      <c r="AP7" s="48">
        <f t="shared" si="4"/>
        <v>248043</v>
      </c>
      <c r="AQ7" s="48">
        <f t="shared" si="4"/>
        <v>248043</v>
      </c>
      <c r="AR7" s="48">
        <f t="shared" si="4"/>
        <v>248043</v>
      </c>
      <c r="AS7" s="48">
        <f t="shared" si="4"/>
        <v>248043</v>
      </c>
      <c r="AT7" s="48">
        <f t="shared" si="4"/>
        <v>248043</v>
      </c>
      <c r="AU7" s="48">
        <f t="shared" si="4"/>
        <v>248043</v>
      </c>
      <c r="AV7" s="48">
        <f t="shared" si="4"/>
        <v>248043</v>
      </c>
      <c r="AW7" s="48">
        <f t="shared" si="4"/>
        <v>248043</v>
      </c>
      <c r="AX7" s="48">
        <f t="shared" si="4"/>
        <v>248043</v>
      </c>
      <c r="AY7" s="48">
        <f t="shared" si="4"/>
        <v>248043</v>
      </c>
      <c r="AZ7" s="48">
        <f t="shared" si="4"/>
        <v>248043</v>
      </c>
      <c r="BA7" s="48">
        <f t="shared" si="4"/>
        <v>248043</v>
      </c>
      <c r="BB7" s="48">
        <f t="shared" si="4"/>
        <v>248043</v>
      </c>
      <c r="BC7" s="48">
        <f t="shared" si="4"/>
        <v>248043</v>
      </c>
      <c r="BD7" s="48">
        <f t="shared" si="4"/>
        <v>248043</v>
      </c>
      <c r="BE7" s="48">
        <f t="shared" si="4"/>
        <v>248043</v>
      </c>
      <c r="BF7" s="48">
        <f t="shared" si="4"/>
        <v>248043</v>
      </c>
      <c r="BG7" s="48">
        <f t="shared" si="4"/>
        <v>248043</v>
      </c>
      <c r="BH7" s="48">
        <f t="shared" si="4"/>
        <v>248043</v>
      </c>
      <c r="BI7" s="48">
        <f t="shared" si="4"/>
        <v>248043</v>
      </c>
      <c r="BJ7" s="48">
        <f t="shared" si="4"/>
        <v>248043</v>
      </c>
      <c r="BK7" s="48">
        <f t="shared" si="4"/>
        <v>248043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NV</v>
      </c>
      <c r="C10" s="29">
        <f t="shared" ref="C10:AE10" si="6">SUMIFS(C$122:C$219,$B$122:$B$219,$B$6,$A$122:$A$219,$A$6)</f>
        <v>2047</v>
      </c>
      <c r="D10" s="29">
        <f t="shared" si="6"/>
        <v>7950</v>
      </c>
      <c r="E10" s="29">
        <f t="shared" si="6"/>
        <v>2327</v>
      </c>
      <c r="F10" s="29">
        <f t="shared" si="6"/>
        <v>1049</v>
      </c>
      <c r="G10" s="29">
        <f t="shared" si="6"/>
        <v>6850</v>
      </c>
      <c r="H10" s="29">
        <f t="shared" si="6"/>
        <v>0</v>
      </c>
      <c r="I10" s="29">
        <f t="shared" si="6"/>
        <v>0</v>
      </c>
      <c r="J10" s="29">
        <f t="shared" si="6"/>
        <v>0</v>
      </c>
      <c r="K10" s="29">
        <f t="shared" si="6"/>
        <v>0</v>
      </c>
      <c r="L10" s="29">
        <f t="shared" si="6"/>
        <v>0</v>
      </c>
      <c r="M10" s="29">
        <f t="shared" si="6"/>
        <v>0</v>
      </c>
      <c r="N10" s="29">
        <f t="shared" si="6"/>
        <v>0</v>
      </c>
      <c r="O10" s="29">
        <f t="shared" si="6"/>
        <v>84752</v>
      </c>
      <c r="P10" s="29">
        <f t="shared" si="6"/>
        <v>220896</v>
      </c>
      <c r="Q10" s="29">
        <f t="shared" si="6"/>
        <v>202963</v>
      </c>
      <c r="R10" s="29">
        <f t="shared" si="6"/>
        <v>288121</v>
      </c>
      <c r="S10" s="29">
        <f t="shared" si="6"/>
        <v>157397</v>
      </c>
      <c r="T10" s="29">
        <f t="shared" si="6"/>
        <v>343517</v>
      </c>
      <c r="U10" s="29">
        <f t="shared" si="6"/>
        <v>102322</v>
      </c>
      <c r="V10" s="29">
        <f t="shared" si="6"/>
        <v>37203</v>
      </c>
      <c r="W10" s="29">
        <f t="shared" si="6"/>
        <v>38246</v>
      </c>
      <c r="X10" s="29">
        <f t="shared" si="6"/>
        <v>179888</v>
      </c>
      <c r="Y10" s="29">
        <f t="shared" si="6"/>
        <v>145291</v>
      </c>
      <c r="Z10" s="29">
        <f t="shared" si="6"/>
        <v>16694</v>
      </c>
      <c r="AA10" s="29">
        <f t="shared" si="6"/>
        <v>40345</v>
      </c>
      <c r="AB10" s="29">
        <f t="shared" si="6"/>
        <v>10571</v>
      </c>
      <c r="AC10" s="29">
        <f t="shared" si="6"/>
        <v>45402</v>
      </c>
      <c r="AD10" s="29">
        <f t="shared" si="6"/>
        <v>45348</v>
      </c>
      <c r="AE10" s="29">
        <f t="shared" si="6"/>
        <v>46320</v>
      </c>
      <c r="AF10" s="35">
        <f t="shared" ref="AF10:BK10" si="7">AE10</f>
        <v>46320</v>
      </c>
      <c r="AG10" s="35">
        <f t="shared" si="7"/>
        <v>46320</v>
      </c>
      <c r="AH10" s="35">
        <f t="shared" si="7"/>
        <v>46320</v>
      </c>
      <c r="AI10" s="35">
        <f t="shared" si="7"/>
        <v>46320</v>
      </c>
      <c r="AJ10" s="35">
        <f t="shared" si="7"/>
        <v>46320</v>
      </c>
      <c r="AK10" s="35">
        <f t="shared" si="7"/>
        <v>46320</v>
      </c>
      <c r="AL10" s="35">
        <f t="shared" si="7"/>
        <v>46320</v>
      </c>
      <c r="AM10" s="35">
        <f t="shared" si="7"/>
        <v>46320</v>
      </c>
      <c r="AN10" s="35">
        <f t="shared" si="7"/>
        <v>46320</v>
      </c>
      <c r="AO10" s="35">
        <f t="shared" si="7"/>
        <v>46320</v>
      </c>
      <c r="AP10" s="35">
        <f t="shared" si="7"/>
        <v>46320</v>
      </c>
      <c r="AQ10" s="35">
        <f t="shared" si="7"/>
        <v>46320</v>
      </c>
      <c r="AR10" s="35">
        <f t="shared" si="7"/>
        <v>46320</v>
      </c>
      <c r="AS10" s="35">
        <f t="shared" si="7"/>
        <v>46320</v>
      </c>
      <c r="AT10" s="35">
        <f t="shared" si="7"/>
        <v>46320</v>
      </c>
      <c r="AU10" s="35">
        <f t="shared" si="7"/>
        <v>46320</v>
      </c>
      <c r="AV10" s="35">
        <f t="shared" si="7"/>
        <v>46320</v>
      </c>
      <c r="AW10" s="35">
        <f t="shared" si="7"/>
        <v>46320</v>
      </c>
      <c r="AX10" s="35">
        <f t="shared" si="7"/>
        <v>46320</v>
      </c>
      <c r="AY10" s="35">
        <f t="shared" si="7"/>
        <v>46320</v>
      </c>
      <c r="AZ10" s="35">
        <f t="shared" si="7"/>
        <v>46320</v>
      </c>
      <c r="BA10" s="35">
        <f t="shared" si="7"/>
        <v>46320</v>
      </c>
      <c r="BB10" s="35">
        <f t="shared" si="7"/>
        <v>46320</v>
      </c>
      <c r="BC10" s="35">
        <f t="shared" si="7"/>
        <v>46320</v>
      </c>
      <c r="BD10" s="35">
        <f t="shared" si="7"/>
        <v>46320</v>
      </c>
      <c r="BE10" s="35">
        <f t="shared" si="7"/>
        <v>46320</v>
      </c>
      <c r="BF10" s="35">
        <f t="shared" si="7"/>
        <v>46320</v>
      </c>
      <c r="BG10" s="35">
        <f t="shared" si="7"/>
        <v>46320</v>
      </c>
      <c r="BH10" s="35">
        <f t="shared" si="7"/>
        <v>46320</v>
      </c>
      <c r="BI10" s="35">
        <f t="shared" si="7"/>
        <v>46320</v>
      </c>
      <c r="BJ10" s="35">
        <f t="shared" si="7"/>
        <v>46320</v>
      </c>
      <c r="BK10" s="35">
        <f t="shared" si="7"/>
        <v>46320</v>
      </c>
    </row>
    <row r="11" spans="1:63">
      <c r="A11" s="1" t="s">
        <v>546</v>
      </c>
      <c r="B11" s="29" t="str">
        <f>About!B2</f>
        <v>NV</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14948</v>
      </c>
      <c r="R11" s="29">
        <f t="shared" si="8"/>
        <v>42720</v>
      </c>
      <c r="S11" s="29">
        <f t="shared" si="8"/>
        <v>66846</v>
      </c>
      <c r="T11" s="29">
        <f t="shared" si="8"/>
        <v>43112</v>
      </c>
      <c r="U11" s="29">
        <f t="shared" si="8"/>
        <v>66761</v>
      </c>
      <c r="V11" s="29">
        <f t="shared" si="8"/>
        <v>71843</v>
      </c>
      <c r="W11" s="29">
        <f t="shared" si="8"/>
        <v>37613</v>
      </c>
      <c r="X11" s="29">
        <f t="shared" si="8"/>
        <v>8983</v>
      </c>
      <c r="Y11" s="29">
        <f t="shared" si="8"/>
        <v>2254</v>
      </c>
      <c r="Z11" s="29">
        <f t="shared" si="8"/>
        <v>3347</v>
      </c>
      <c r="AA11" s="29">
        <f t="shared" si="8"/>
        <v>766</v>
      </c>
      <c r="AB11" s="29">
        <f t="shared" si="8"/>
        <v>0</v>
      </c>
      <c r="AC11" s="29">
        <f t="shared" si="8"/>
        <v>107</v>
      </c>
      <c r="AD11" s="29">
        <f t="shared" si="8"/>
        <v>303</v>
      </c>
      <c r="AE11" s="29">
        <f t="shared" si="8"/>
        <v>8694</v>
      </c>
      <c r="AF11" s="35">
        <f>AVERAGE(W11:AE11)</f>
        <v>6896.333333333333</v>
      </c>
      <c r="AG11" s="35">
        <f t="shared" ref="AG11:BK11" si="9">AF11</f>
        <v>6896.333333333333</v>
      </c>
      <c r="AH11" s="35">
        <f t="shared" si="9"/>
        <v>6896.333333333333</v>
      </c>
      <c r="AI11" s="35">
        <f t="shared" si="9"/>
        <v>6896.333333333333</v>
      </c>
      <c r="AJ11" s="35">
        <f t="shared" si="9"/>
        <v>6896.333333333333</v>
      </c>
      <c r="AK11" s="35">
        <f t="shared" si="9"/>
        <v>6896.333333333333</v>
      </c>
      <c r="AL11" s="35">
        <f t="shared" si="9"/>
        <v>6896.333333333333</v>
      </c>
      <c r="AM11" s="35">
        <f t="shared" si="9"/>
        <v>6896.333333333333</v>
      </c>
      <c r="AN11" s="35">
        <f t="shared" si="9"/>
        <v>6896.333333333333</v>
      </c>
      <c r="AO11" s="35">
        <f t="shared" si="9"/>
        <v>6896.333333333333</v>
      </c>
      <c r="AP11" s="35">
        <f t="shared" si="9"/>
        <v>6896.333333333333</v>
      </c>
      <c r="AQ11" s="35">
        <f t="shared" si="9"/>
        <v>6896.333333333333</v>
      </c>
      <c r="AR11" s="35">
        <f t="shared" si="9"/>
        <v>6896.333333333333</v>
      </c>
      <c r="AS11" s="35">
        <f t="shared" si="9"/>
        <v>6896.333333333333</v>
      </c>
      <c r="AT11" s="35">
        <f t="shared" si="9"/>
        <v>6896.333333333333</v>
      </c>
      <c r="AU11" s="35">
        <f t="shared" si="9"/>
        <v>6896.333333333333</v>
      </c>
      <c r="AV11" s="35">
        <f t="shared" si="9"/>
        <v>6896.333333333333</v>
      </c>
      <c r="AW11" s="35">
        <f t="shared" si="9"/>
        <v>6896.333333333333</v>
      </c>
      <c r="AX11" s="35">
        <f t="shared" si="9"/>
        <v>6896.333333333333</v>
      </c>
      <c r="AY11" s="35">
        <f t="shared" si="9"/>
        <v>6896.333333333333</v>
      </c>
      <c r="AZ11" s="35">
        <f t="shared" si="9"/>
        <v>6896.333333333333</v>
      </c>
      <c r="BA11" s="35">
        <f t="shared" si="9"/>
        <v>6896.333333333333</v>
      </c>
      <c r="BB11" s="35">
        <f t="shared" si="9"/>
        <v>6896.333333333333</v>
      </c>
      <c r="BC11" s="35">
        <f t="shared" si="9"/>
        <v>6896.333333333333</v>
      </c>
      <c r="BD11" s="35">
        <f t="shared" si="9"/>
        <v>6896.333333333333</v>
      </c>
      <c r="BE11" s="35">
        <f t="shared" si="9"/>
        <v>6896.333333333333</v>
      </c>
      <c r="BF11" s="35">
        <f t="shared" si="9"/>
        <v>6896.333333333333</v>
      </c>
      <c r="BG11" s="35">
        <f t="shared" si="9"/>
        <v>6896.333333333333</v>
      </c>
      <c r="BH11" s="35">
        <f t="shared" si="9"/>
        <v>6896.333333333333</v>
      </c>
      <c r="BI11" s="35">
        <f t="shared" si="9"/>
        <v>6896.333333333333</v>
      </c>
      <c r="BJ11" s="35">
        <f t="shared" si="9"/>
        <v>6896.333333333333</v>
      </c>
      <c r="BK11" s="35">
        <f t="shared" si="9"/>
        <v>6896.333333333333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NV</v>
      </c>
      <c r="C14" s="29">
        <f t="shared" ref="C14:AH14" si="11">IF(C10&gt;C11,C10-C11,0)</f>
        <v>2047</v>
      </c>
      <c r="D14" s="29">
        <f t="shared" si="11"/>
        <v>7950</v>
      </c>
      <c r="E14" s="29">
        <f t="shared" si="11"/>
        <v>2327</v>
      </c>
      <c r="F14" s="29">
        <f t="shared" si="11"/>
        <v>1049</v>
      </c>
      <c r="G14" s="29">
        <f t="shared" si="11"/>
        <v>6850</v>
      </c>
      <c r="H14" s="29">
        <f t="shared" si="11"/>
        <v>0</v>
      </c>
      <c r="I14" s="29">
        <f t="shared" si="11"/>
        <v>0</v>
      </c>
      <c r="J14" s="29">
        <f t="shared" si="11"/>
        <v>0</v>
      </c>
      <c r="K14" s="29">
        <f t="shared" si="11"/>
        <v>0</v>
      </c>
      <c r="L14" s="29">
        <f t="shared" si="11"/>
        <v>0</v>
      </c>
      <c r="M14" s="29">
        <f t="shared" si="11"/>
        <v>0</v>
      </c>
      <c r="N14" s="29">
        <f t="shared" si="11"/>
        <v>0</v>
      </c>
      <c r="O14" s="29">
        <f t="shared" si="11"/>
        <v>84752</v>
      </c>
      <c r="P14" s="29">
        <f t="shared" si="11"/>
        <v>220896</v>
      </c>
      <c r="Q14" s="29">
        <f t="shared" si="11"/>
        <v>188015</v>
      </c>
      <c r="R14" s="29">
        <f t="shared" si="11"/>
        <v>245401</v>
      </c>
      <c r="S14" s="29">
        <f t="shared" si="11"/>
        <v>90551</v>
      </c>
      <c r="T14" s="29">
        <f t="shared" si="11"/>
        <v>300405</v>
      </c>
      <c r="U14" s="29">
        <f t="shared" si="11"/>
        <v>35561</v>
      </c>
      <c r="V14" s="29">
        <f t="shared" si="11"/>
        <v>0</v>
      </c>
      <c r="W14" s="29">
        <f t="shared" si="11"/>
        <v>633</v>
      </c>
      <c r="X14" s="29">
        <f t="shared" si="11"/>
        <v>170905</v>
      </c>
      <c r="Y14" s="29">
        <f t="shared" si="11"/>
        <v>143037</v>
      </c>
      <c r="Z14" s="29">
        <f t="shared" si="11"/>
        <v>13347</v>
      </c>
      <c r="AA14" s="29">
        <f t="shared" si="11"/>
        <v>39579</v>
      </c>
      <c r="AB14" s="29">
        <f t="shared" si="11"/>
        <v>10571</v>
      </c>
      <c r="AC14" s="29">
        <f t="shared" si="11"/>
        <v>45295</v>
      </c>
      <c r="AD14" s="29">
        <f t="shared" si="11"/>
        <v>45045</v>
      </c>
      <c r="AE14" s="29">
        <f t="shared" si="11"/>
        <v>37626</v>
      </c>
      <c r="AF14" s="29">
        <f t="shared" si="11"/>
        <v>39423.666666666664</v>
      </c>
      <c r="AG14" s="29">
        <f t="shared" si="11"/>
        <v>39423.666666666664</v>
      </c>
      <c r="AH14" s="29">
        <f t="shared" si="11"/>
        <v>39423.666666666664</v>
      </c>
      <c r="AI14" s="29">
        <f t="shared" ref="AI14:BK14" si="12">IF(AI10&gt;AI11,AI10-AI11,0)</f>
        <v>39423.666666666664</v>
      </c>
      <c r="AJ14" s="29">
        <f t="shared" si="12"/>
        <v>39423.666666666664</v>
      </c>
      <c r="AK14" s="29">
        <f t="shared" si="12"/>
        <v>39423.666666666664</v>
      </c>
      <c r="AL14" s="29">
        <f t="shared" si="12"/>
        <v>39423.666666666664</v>
      </c>
      <c r="AM14" s="29">
        <f t="shared" si="12"/>
        <v>39423.666666666664</v>
      </c>
      <c r="AN14" s="29">
        <f t="shared" si="12"/>
        <v>39423.666666666664</v>
      </c>
      <c r="AO14" s="29">
        <f t="shared" si="12"/>
        <v>39423.666666666664</v>
      </c>
      <c r="AP14" s="29">
        <f t="shared" si="12"/>
        <v>39423.666666666664</v>
      </c>
      <c r="AQ14" s="29">
        <f t="shared" si="12"/>
        <v>39423.666666666664</v>
      </c>
      <c r="AR14" s="29">
        <f t="shared" si="12"/>
        <v>39423.666666666664</v>
      </c>
      <c r="AS14" s="29">
        <f t="shared" si="12"/>
        <v>39423.666666666664</v>
      </c>
      <c r="AT14" s="29">
        <f t="shared" si="12"/>
        <v>39423.666666666664</v>
      </c>
      <c r="AU14" s="29">
        <f t="shared" si="12"/>
        <v>39423.666666666664</v>
      </c>
      <c r="AV14" s="29">
        <f t="shared" si="12"/>
        <v>39423.666666666664</v>
      </c>
      <c r="AW14" s="29">
        <f t="shared" si="12"/>
        <v>39423.666666666664</v>
      </c>
      <c r="AX14" s="29">
        <f t="shared" si="12"/>
        <v>39423.666666666664</v>
      </c>
      <c r="AY14" s="29">
        <f t="shared" si="12"/>
        <v>39423.666666666664</v>
      </c>
      <c r="AZ14" s="29">
        <f t="shared" si="12"/>
        <v>39423.666666666664</v>
      </c>
      <c r="BA14" s="29">
        <f t="shared" si="12"/>
        <v>39423.666666666664</v>
      </c>
      <c r="BB14" s="29">
        <f t="shared" si="12"/>
        <v>39423.666666666664</v>
      </c>
      <c r="BC14" s="29">
        <f t="shared" si="12"/>
        <v>39423.666666666664</v>
      </c>
      <c r="BD14" s="29">
        <f t="shared" si="12"/>
        <v>39423.666666666664</v>
      </c>
      <c r="BE14" s="29">
        <f t="shared" si="12"/>
        <v>39423.666666666664</v>
      </c>
      <c r="BF14" s="29">
        <f t="shared" si="12"/>
        <v>39423.666666666664</v>
      </c>
      <c r="BG14" s="29">
        <f t="shared" si="12"/>
        <v>39423.666666666664</v>
      </c>
      <c r="BH14" s="29">
        <f t="shared" si="12"/>
        <v>39423.666666666664</v>
      </c>
      <c r="BI14" s="29">
        <f t="shared" si="12"/>
        <v>39423.666666666664</v>
      </c>
      <c r="BJ14" s="29">
        <f t="shared" si="12"/>
        <v>39423.666666666664</v>
      </c>
      <c r="BK14" s="29">
        <f t="shared" si="12"/>
        <v>39423.666666666664</v>
      </c>
    </row>
    <row r="15" spans="1:63">
      <c r="A15" s="1" t="s">
        <v>546</v>
      </c>
      <c r="B15" s="29" t="str">
        <f>About!B2</f>
        <v>NV</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34640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Nevada</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150475.81583062361</v>
      </c>
      <c r="C9" s="104">
        <f>B9/SUM($B$9:$B$24)</f>
        <v>0.32227944047286011</v>
      </c>
      <c r="D9" s="82">
        <f>SUM(C9:C24)</f>
        <v>0.99999999999999978</v>
      </c>
      <c r="E9" s="78"/>
      <c r="F9" s="78"/>
      <c r="G9" s="78"/>
      <c r="H9" s="78"/>
      <c r="I9" s="78"/>
      <c r="J9" s="78"/>
      <c r="K9" s="78"/>
      <c r="L9" s="78"/>
    </row>
    <row r="10" spans="1:12" ht="15" customHeight="1">
      <c r="A10" s="102" t="s">
        <v>488</v>
      </c>
      <c r="B10" s="103">
        <f>(Calculations!B61*'EIA SEDS data'!AF$6)+('EIA SEDS data'!AF$10*IF(About!$N$12,Calculations!$B115,Calculations!B93))</f>
        <v>85926.35271513366</v>
      </c>
      <c r="C10" s="104">
        <f t="shared" ref="C10:C24" si="0">B10/SUM($B$9:$B$24)</f>
        <v>0.18403154501635996</v>
      </c>
      <c r="E10" s="78"/>
      <c r="F10" s="78"/>
      <c r="G10" s="78"/>
      <c r="H10" s="78"/>
      <c r="I10" s="78"/>
      <c r="J10" s="78"/>
      <c r="K10" s="78"/>
      <c r="L10" s="78"/>
    </row>
    <row r="11" spans="1:12" ht="15" customHeight="1">
      <c r="A11" s="102" t="s">
        <v>489</v>
      </c>
      <c r="B11" s="103">
        <f>(Calculations!B62*'EIA SEDS data'!AF$6)+('EIA SEDS data'!AF$10*IF(About!$N$12,Calculations!$B116,Calculations!B94))</f>
        <v>130289.92245364275</v>
      </c>
      <c r="C11" s="104">
        <f t="shared" si="0"/>
        <v>0.27904659015024863</v>
      </c>
      <c r="E11" s="78"/>
      <c r="F11" s="78"/>
      <c r="G11" s="78"/>
      <c r="H11" s="78"/>
      <c r="I11" s="78"/>
      <c r="J11" s="78"/>
      <c r="K11" s="78"/>
      <c r="L11" s="78"/>
    </row>
    <row r="12" spans="1:12" ht="15" customHeight="1">
      <c r="A12" s="102" t="s">
        <v>490</v>
      </c>
      <c r="B12" s="103">
        <f>(Calculations!B63*'EIA SEDS data'!AF$6)+('EIA SEDS data'!AF$10*IF(About!$N$12,Calculations!$B117,Calculations!B95))</f>
        <v>34331.501646842793</v>
      </c>
      <c r="C12" s="104">
        <f t="shared" si="0"/>
        <v>7.3529005842318529E-2</v>
      </c>
      <c r="F12" s="78"/>
      <c r="G12" s="80"/>
      <c r="H12" s="81"/>
    </row>
    <row r="13" spans="1:12" ht="15" customHeight="1">
      <c r="A13" s="102" t="s">
        <v>491</v>
      </c>
      <c r="B13" s="103">
        <f>(Calculations!B64*'EIA SEDS data'!AF$6)+('EIA SEDS data'!AF$10*IF(About!$N$12,Calculations!$B118,Calculations!B96))</f>
        <v>5228.2771225923007</v>
      </c>
      <c r="C13" s="104">
        <f t="shared" si="0"/>
        <v>1.1197588239712279E-2</v>
      </c>
      <c r="F13" s="78"/>
      <c r="G13" s="80"/>
      <c r="H13" s="81"/>
    </row>
    <row r="14" spans="1:12" ht="15" customHeight="1">
      <c r="A14" s="102" t="s">
        <v>492</v>
      </c>
      <c r="B14" s="103">
        <f>(Calculations!B65*'EIA SEDS data'!AF$6)+('EIA SEDS data'!AF$10*IF(About!$N$12,Calculations!$B119,Calculations!B97))</f>
        <v>35092.638572823649</v>
      </c>
      <c r="C14" s="104">
        <f t="shared" si="0"/>
        <v>7.5159160038687556E-2</v>
      </c>
      <c r="F14" s="78"/>
      <c r="G14" s="80"/>
      <c r="H14" s="81"/>
    </row>
    <row r="15" spans="1:12" ht="15" customHeight="1">
      <c r="A15" s="102" t="s">
        <v>493</v>
      </c>
      <c r="B15" s="103">
        <f>(Calculations!B66*'EIA SEDS data'!AF$6)+('EIA SEDS data'!AF$10*IF(About!$N$12,Calculations!$B120,Calculations!B98))</f>
        <v>7123.9198689858622</v>
      </c>
      <c r="C15" s="104">
        <f t="shared" si="0"/>
        <v>1.5257554156971803E-2</v>
      </c>
      <c r="F15" s="78"/>
      <c r="G15" s="80"/>
      <c r="H15" s="81"/>
    </row>
    <row r="16" spans="1:12" ht="15" customHeight="1">
      <c r="A16" s="102" t="s">
        <v>494</v>
      </c>
      <c r="B16" s="103">
        <f>(Calculations!B67*'EIA SEDS data'!AF$6)+('EIA SEDS data'!AF$10*IF(About!$N$12,Calculations!$B121,Calculations!B99))</f>
        <v>3.3733410196879405</v>
      </c>
      <c r="C16" s="104">
        <f t="shared" si="0"/>
        <v>7.2248051977527624E-6</v>
      </c>
      <c r="F16" s="78"/>
      <c r="G16" s="80"/>
      <c r="H16" s="81"/>
    </row>
    <row r="17" spans="1:8" ht="15" customHeight="1">
      <c r="A17" s="102" t="s">
        <v>495</v>
      </c>
      <c r="B17" s="103">
        <f>(Calculations!B68*'EIA SEDS data'!AF$6)+('EIA SEDS data'!AF$10*IF(About!$N$12,Calculations!$B122,Calculations!B100))</f>
        <v>1619.2922407619249</v>
      </c>
      <c r="C17" s="104">
        <f t="shared" si="0"/>
        <v>3.4680961484349795E-3</v>
      </c>
      <c r="F17" s="78"/>
      <c r="G17" s="80"/>
      <c r="H17" s="81"/>
    </row>
    <row r="18" spans="1:8" ht="15" customHeight="1">
      <c r="A18" s="102" t="s">
        <v>496</v>
      </c>
      <c r="B18" s="103">
        <f>(Calculations!B69*'EIA SEDS data'!AF$6)+('EIA SEDS data'!AF$10*IF(About!$N$12,Calculations!$B123,Calculations!B101))</f>
        <v>16675.2</v>
      </c>
      <c r="C18" s="104">
        <f t="shared" si="0"/>
        <v>3.5713872665240266E-2</v>
      </c>
      <c r="F18" s="78"/>
      <c r="G18" s="80"/>
      <c r="H18" s="81"/>
    </row>
    <row r="19" spans="1:8" ht="15" customHeight="1">
      <c r="A19" s="102" t="s">
        <v>497</v>
      </c>
      <c r="B19" s="103">
        <f>(Calculations!B70*'EIA SEDS data'!AF$6)+('EIA SEDS data'!AF$10*IF(About!$N$12,Calculations!$B124,Calculations!B102))</f>
        <v>2.0987469988597964</v>
      </c>
      <c r="C19" s="104">
        <f t="shared" si="0"/>
        <v>4.4949615641092114E-6</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142.60746057488331</v>
      </c>
      <c r="C22" s="104">
        <f t="shared" si="0"/>
        <v>3.0542750240384844E-4</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634510</v>
      </c>
      <c r="D2" s="1">
        <f>SUMIFS(all!$D:$D,all!$A:$A,About!$B$1,all!$B:$B,exports!$A$2)</f>
        <v>12082</v>
      </c>
      <c r="E2" s="1">
        <f>SUMIFS(all!$C:$C,all!$A:$A,About!$B$1,all!$B:$B,exports!$A$2)</f>
        <v>527100</v>
      </c>
      <c r="F2" s="1">
        <f>E2</f>
        <v>527100</v>
      </c>
      <c r="G2" s="1">
        <f t="shared" ref="G2:AH2" si="0">F2</f>
        <v>527100</v>
      </c>
      <c r="H2" s="1">
        <f t="shared" si="0"/>
        <v>527100</v>
      </c>
      <c r="I2" s="1">
        <f t="shared" si="0"/>
        <v>527100</v>
      </c>
      <c r="J2" s="1">
        <f t="shared" si="0"/>
        <v>527100</v>
      </c>
      <c r="K2" s="1">
        <f t="shared" si="0"/>
        <v>527100</v>
      </c>
      <c r="L2" s="1">
        <f t="shared" si="0"/>
        <v>527100</v>
      </c>
      <c r="M2" s="1">
        <f t="shared" si="0"/>
        <v>527100</v>
      </c>
      <c r="N2" s="1">
        <f t="shared" si="0"/>
        <v>527100</v>
      </c>
      <c r="O2" s="1">
        <f t="shared" si="0"/>
        <v>527100</v>
      </c>
      <c r="P2" s="1">
        <f t="shared" si="0"/>
        <v>527100</v>
      </c>
      <c r="Q2" s="1">
        <f t="shared" si="0"/>
        <v>527100</v>
      </c>
      <c r="R2" s="1">
        <f t="shared" si="0"/>
        <v>527100</v>
      </c>
      <c r="S2" s="1">
        <f t="shared" si="0"/>
        <v>527100</v>
      </c>
      <c r="T2" s="1">
        <f t="shared" si="0"/>
        <v>527100</v>
      </c>
      <c r="U2" s="1">
        <f t="shared" si="0"/>
        <v>527100</v>
      </c>
      <c r="V2" s="1">
        <f t="shared" si="0"/>
        <v>527100</v>
      </c>
      <c r="W2" s="1">
        <f t="shared" si="0"/>
        <v>527100</v>
      </c>
      <c r="X2" s="1">
        <f t="shared" si="0"/>
        <v>527100</v>
      </c>
      <c r="Y2" s="1">
        <f t="shared" si="0"/>
        <v>527100</v>
      </c>
      <c r="Z2" s="1">
        <f t="shared" si="0"/>
        <v>527100</v>
      </c>
      <c r="AA2" s="1">
        <f t="shared" si="0"/>
        <v>527100</v>
      </c>
      <c r="AB2" s="1">
        <f t="shared" si="0"/>
        <v>527100</v>
      </c>
      <c r="AC2" s="1">
        <f t="shared" si="0"/>
        <v>527100</v>
      </c>
      <c r="AD2" s="1">
        <f t="shared" si="0"/>
        <v>527100</v>
      </c>
      <c r="AE2" s="1">
        <f t="shared" si="0"/>
        <v>527100</v>
      </c>
      <c r="AF2" s="1">
        <f t="shared" si="0"/>
        <v>527100</v>
      </c>
      <c r="AG2" s="1">
        <f t="shared" si="0"/>
        <v>527100</v>
      </c>
      <c r="AH2" s="1">
        <f t="shared" si="0"/>
        <v>527100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39523264</v>
      </c>
    </row>
    <row r="4" spans="1:3" s="78" customFormat="1" ht="15">
      <c r="B4" s="93" t="s">
        <v>716</v>
      </c>
      <c r="C4">
        <f>SUMIFS(all!D:D,all!A:A,About!$B$1,all!B:B,B4)</f>
        <v>0</v>
      </c>
    </row>
    <row r="5" spans="1:3" ht="15">
      <c r="B5" s="89" t="s">
        <v>723</v>
      </c>
      <c r="C5">
        <f>SUMIFS(all!D:D,all!A:A,About!$B$1,all!B:B,B5)</f>
        <v>38233899</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634510</v>
      </c>
      <c r="C2" s="1">
        <f>exports!D2</f>
        <v>12082</v>
      </c>
      <c r="D2" s="1">
        <f>exports!E2</f>
        <v>527100</v>
      </c>
      <c r="E2" s="1">
        <f>exports!F2</f>
        <v>527100</v>
      </c>
      <c r="F2" s="1">
        <f>exports!G2</f>
        <v>527100</v>
      </c>
      <c r="G2" s="1">
        <f>exports!H2</f>
        <v>527100</v>
      </c>
      <c r="H2" s="1">
        <f>exports!I2</f>
        <v>527100</v>
      </c>
      <c r="I2" s="1">
        <f>exports!J2</f>
        <v>527100</v>
      </c>
      <c r="J2" s="1">
        <f>exports!K2</f>
        <v>527100</v>
      </c>
      <c r="K2" s="1">
        <f>exports!L2</f>
        <v>527100</v>
      </c>
      <c r="L2" s="1">
        <f>exports!M2</f>
        <v>527100</v>
      </c>
      <c r="M2" s="1">
        <f>exports!N2</f>
        <v>527100</v>
      </c>
      <c r="N2" s="1">
        <f>exports!O2</f>
        <v>527100</v>
      </c>
      <c r="O2" s="1">
        <f>exports!P2</f>
        <v>527100</v>
      </c>
      <c r="P2" s="1">
        <f>exports!Q2</f>
        <v>527100</v>
      </c>
      <c r="Q2" s="1">
        <f>exports!R2</f>
        <v>527100</v>
      </c>
      <c r="R2" s="1">
        <f>exports!S2</f>
        <v>527100</v>
      </c>
      <c r="S2" s="1">
        <f>exports!T2</f>
        <v>527100</v>
      </c>
      <c r="T2" s="1">
        <f>exports!U2</f>
        <v>527100</v>
      </c>
      <c r="U2" s="1">
        <f>exports!V2</f>
        <v>527100</v>
      </c>
      <c r="V2" s="1">
        <f>exports!W2</f>
        <v>527100</v>
      </c>
      <c r="W2" s="1">
        <f>exports!X2</f>
        <v>527100</v>
      </c>
      <c r="X2" s="1">
        <f>exports!Y2</f>
        <v>527100</v>
      </c>
      <c r="Y2" s="1">
        <f>exports!Z2</f>
        <v>527100</v>
      </c>
      <c r="Z2" s="1">
        <f>exports!AA2</f>
        <v>527100</v>
      </c>
      <c r="AA2" s="1">
        <f>exports!AB2</f>
        <v>527100</v>
      </c>
      <c r="AB2" s="1">
        <f>exports!AC2</f>
        <v>527100</v>
      </c>
      <c r="AC2" s="1">
        <f>exports!AD2</f>
        <v>527100</v>
      </c>
      <c r="AD2" s="1">
        <f>exports!AE2</f>
        <v>527100</v>
      </c>
      <c r="AE2" s="1">
        <f>exports!AF2</f>
        <v>527100</v>
      </c>
      <c r="AF2" s="1">
        <f>exports!AG2</f>
        <v>527100</v>
      </c>
      <c r="AG2" s="1">
        <f>exports!AH2</f>
        <v>527100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46.247396184788137</v>
      </c>
      <c r="C2" s="66">
        <f>SUMIFS('State Generation Costs Calcs'!C105:C155,'State Generation Costs Calcs'!$A$105:$A$155,About!$B$2)*About!$A$52</f>
        <v>43.94295332796645</v>
      </c>
      <c r="D2" s="66">
        <f>SUMIFS('State Generation Costs Calcs'!D105:D155,'State Generation Costs Calcs'!$A$105:$A$155,About!$B$2)*About!$A$52</f>
        <v>43.546629532674146</v>
      </c>
      <c r="E2" s="66">
        <f>SUMIFS('State Generation Costs Calcs'!E105:E155,'State Generation Costs Calcs'!$A$105:$A$155,About!$B$2)*About!$A$52</f>
        <v>42.915408401511542</v>
      </c>
      <c r="F2" s="66">
        <f>SUMIFS('State Generation Costs Calcs'!F105:F155,'State Generation Costs Calcs'!$A$105:$A$155,About!$B$2)*About!$A$52</f>
        <v>42.362366815152477</v>
      </c>
      <c r="G2" s="66">
        <f>SUMIFS('State Generation Costs Calcs'!G105:G155,'State Generation Costs Calcs'!$A$105:$A$155,About!$B$2)*About!$A$52</f>
        <v>42.435214307097006</v>
      </c>
      <c r="H2" s="66">
        <f>SUMIFS('State Generation Costs Calcs'!H105:H155,'State Generation Costs Calcs'!$A$105:$A$155,About!$B$2)*About!$A$52</f>
        <v>42.796500362434372</v>
      </c>
      <c r="I2" s="66">
        <f>SUMIFS('State Generation Costs Calcs'!I105:I155,'State Generation Costs Calcs'!$A$105:$A$155,About!$B$2)*About!$A$52</f>
        <v>43.112579962402876</v>
      </c>
      <c r="J2" s="66">
        <f>SUMIFS('State Generation Costs Calcs'!J105:J155,'State Generation Costs Calcs'!$A$105:$A$155,About!$B$2)*About!$A$52</f>
        <v>43.216782260177645</v>
      </c>
      <c r="K2" s="66">
        <f>SUMIFS('State Generation Costs Calcs'!K105:K155,'State Generation Costs Calcs'!$A$105:$A$155,About!$B$2)*About!$A$52</f>
        <v>42.630114844887963</v>
      </c>
      <c r="L2" s="66">
        <f>SUMIFS('State Generation Costs Calcs'!L105:L155,'State Generation Costs Calcs'!$A$105:$A$155,About!$B$2)*About!$A$52</f>
        <v>41.990270492000256</v>
      </c>
      <c r="M2" s="66">
        <f>SUMIFS('State Generation Costs Calcs'!M105:M155,'State Generation Costs Calcs'!$A$105:$A$155,About!$B$2)*About!$A$52</f>
        <v>41.512551348257524</v>
      </c>
      <c r="N2" s="66">
        <f>SUMIFS('State Generation Costs Calcs'!N105:N155,'State Generation Costs Calcs'!$A$105:$A$155,About!$B$2)*About!$A$52</f>
        <v>40.857397898060142</v>
      </c>
      <c r="O2" s="66">
        <f>SUMIFS('State Generation Costs Calcs'!O105:O155,'State Generation Costs Calcs'!$A$105:$A$155,About!$B$2)*About!$A$52</f>
        <v>40.239582912415145</v>
      </c>
      <c r="P2" s="66">
        <f>SUMIFS('State Generation Costs Calcs'!P105:P155,'State Generation Costs Calcs'!$A$105:$A$155,About!$B$2)*About!$A$52</f>
        <v>40.245028460131351</v>
      </c>
      <c r="Q2" s="66">
        <f>SUMIFS('State Generation Costs Calcs'!Q105:Q155,'State Generation Costs Calcs'!$A$105:$A$155,About!$B$2)*About!$A$52</f>
        <v>40.060360035550552</v>
      </c>
      <c r="R2" s="66">
        <f>SUMIFS('State Generation Costs Calcs'!R105:R155,'State Generation Costs Calcs'!$A$105:$A$155,About!$B$2)*About!$A$52</f>
        <v>39.441708264710137</v>
      </c>
      <c r="S2" s="66">
        <f>SUMIFS('State Generation Costs Calcs'!S105:S155,'State Generation Costs Calcs'!$A$105:$A$155,About!$B$2)*About!$A$52</f>
        <v>39.110132714676638</v>
      </c>
      <c r="T2" s="66">
        <f>SUMIFS('State Generation Costs Calcs'!T105:T155,'State Generation Costs Calcs'!$A$105:$A$155,About!$B$2)*About!$A$52</f>
        <v>38.788710258875803</v>
      </c>
      <c r="U2" s="66">
        <f>SUMIFS('State Generation Costs Calcs'!U105:U155,'State Generation Costs Calcs'!$A$105:$A$155,About!$B$2)*About!$A$52</f>
        <v>38.851497141972324</v>
      </c>
      <c r="V2" s="66">
        <f>SUMIFS('State Generation Costs Calcs'!V105:V155,'State Generation Costs Calcs'!$A$105:$A$155,About!$B$2)*About!$A$52</f>
        <v>38.566554004449586</v>
      </c>
      <c r="W2" s="66">
        <f>SUMIFS('State Generation Costs Calcs'!W105:W155,'State Generation Costs Calcs'!$A$105:$A$155,About!$B$2)*About!$A$52</f>
        <v>38.070981843078386</v>
      </c>
      <c r="X2" s="66">
        <f>SUMIFS('State Generation Costs Calcs'!X105:X155,'State Generation Costs Calcs'!$A$105:$A$155,About!$B$2)*About!$A$52</f>
        <v>37.8337742595115</v>
      </c>
      <c r="Y2" s="66">
        <f>SUMIFS('State Generation Costs Calcs'!Y105:Y155,'State Generation Costs Calcs'!$A$105:$A$155,About!$B$2)*About!$A$52</f>
        <v>37.592354980923766</v>
      </c>
      <c r="Z2" s="66">
        <f>SUMIFS('State Generation Costs Calcs'!Z105:Z155,'State Generation Costs Calcs'!$A$105:$A$155,About!$B$2)*About!$A$52</f>
        <v>37.331088922628425</v>
      </c>
      <c r="AA2" s="66">
        <f>SUMIFS('State Generation Costs Calcs'!AA105:AA155,'State Generation Costs Calcs'!$A$105:$A$155,About!$B$2)*About!$A$52</f>
        <v>37.296199484858072</v>
      </c>
      <c r="AB2" s="66">
        <f>SUMIFS('State Generation Costs Calcs'!AB105:AB155,'State Generation Costs Calcs'!$A$105:$A$155,About!$B$2)*About!$A$52</f>
        <v>37.133295688123944</v>
      </c>
      <c r="AC2" s="66">
        <f>SUMIFS('State Generation Costs Calcs'!AC105:AC155,'State Generation Costs Calcs'!$A$105:$A$155,About!$B$2)*About!$A$52</f>
        <v>36.953803915220263</v>
      </c>
      <c r="AD2" s="66">
        <f>SUMIFS('State Generation Costs Calcs'!AD105:AD155,'State Generation Costs Calcs'!$A$105:$A$155,About!$B$2)*About!$A$52</f>
        <v>37.072914654826342</v>
      </c>
      <c r="AE2" s="66">
        <f>SUMIFS('State Generation Costs Calcs'!AE105:AE155,'State Generation Costs Calcs'!$A$105:$A$155,About!$B$2)*About!$A$52</f>
        <v>37.004630093601193</v>
      </c>
      <c r="AF2" s="66">
        <f>SUMIFS('State Generation Costs Calcs'!AF105:AF155,'State Generation Costs Calcs'!$A$105:$A$155,About!$B$2)*About!$A$52</f>
        <v>36.890334362449849</v>
      </c>
      <c r="AG2" s="66">
        <f>SUMIFS('State Generation Costs Calcs'!AG105:AG155,'State Generation Costs Calcs'!$A$105:$A$155,About!$B$2)*About!$A$52</f>
        <v>36.92828223598331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46.247396184788137</v>
      </c>
      <c r="C2" s="67">
        <f>SUMIFS('State Generation Costs Calcs'!C105:C155,'State Generation Costs Calcs'!$A$105:$A$155,About!$B$2)*About!$A$52</f>
        <v>43.94295332796645</v>
      </c>
      <c r="D2" s="67">
        <f>SUMIFS('State Generation Costs Calcs'!D105:D155,'State Generation Costs Calcs'!$A$105:$A$155,About!$B$2)*About!$A$52</f>
        <v>43.546629532674146</v>
      </c>
      <c r="E2" s="67">
        <f>SUMIFS('State Generation Costs Calcs'!E105:E155,'State Generation Costs Calcs'!$A$105:$A$155,About!$B$2)*About!$A$52</f>
        <v>42.915408401511542</v>
      </c>
      <c r="F2" s="67">
        <f>SUMIFS('State Generation Costs Calcs'!F105:F155,'State Generation Costs Calcs'!$A$105:$A$155,About!$B$2)*About!$A$52</f>
        <v>42.362366815152477</v>
      </c>
      <c r="G2" s="67">
        <f>SUMIFS('State Generation Costs Calcs'!G105:G155,'State Generation Costs Calcs'!$A$105:$A$155,About!$B$2)*About!$A$52</f>
        <v>42.435214307097006</v>
      </c>
      <c r="H2" s="67">
        <f>SUMIFS('State Generation Costs Calcs'!H105:H155,'State Generation Costs Calcs'!$A$105:$A$155,About!$B$2)*About!$A$52</f>
        <v>42.796500362434372</v>
      </c>
      <c r="I2" s="67">
        <f>SUMIFS('State Generation Costs Calcs'!I105:I155,'State Generation Costs Calcs'!$A$105:$A$155,About!$B$2)*About!$A$52</f>
        <v>43.112579962402876</v>
      </c>
      <c r="J2" s="67">
        <f>SUMIFS('State Generation Costs Calcs'!J105:J155,'State Generation Costs Calcs'!$A$105:$A$155,About!$B$2)*About!$A$52</f>
        <v>43.216782260177645</v>
      </c>
      <c r="K2" s="67">
        <f>SUMIFS('State Generation Costs Calcs'!K105:K155,'State Generation Costs Calcs'!$A$105:$A$155,About!$B$2)*About!$A$52</f>
        <v>42.630114844887963</v>
      </c>
      <c r="L2" s="67">
        <f>SUMIFS('State Generation Costs Calcs'!L105:L155,'State Generation Costs Calcs'!$A$105:$A$155,About!$B$2)*About!$A$52</f>
        <v>41.990270492000256</v>
      </c>
      <c r="M2" s="67">
        <f>SUMIFS('State Generation Costs Calcs'!M105:M155,'State Generation Costs Calcs'!$A$105:$A$155,About!$B$2)*About!$A$52</f>
        <v>41.512551348257524</v>
      </c>
      <c r="N2" s="67">
        <f>SUMIFS('State Generation Costs Calcs'!N105:N155,'State Generation Costs Calcs'!$A$105:$A$155,About!$B$2)*About!$A$52</f>
        <v>40.857397898060142</v>
      </c>
      <c r="O2" s="67">
        <f>SUMIFS('State Generation Costs Calcs'!O105:O155,'State Generation Costs Calcs'!$A$105:$A$155,About!$B$2)*About!$A$52</f>
        <v>40.239582912415145</v>
      </c>
      <c r="P2" s="67">
        <f>SUMIFS('State Generation Costs Calcs'!P105:P155,'State Generation Costs Calcs'!$A$105:$A$155,About!$B$2)*About!$A$52</f>
        <v>40.245028460131351</v>
      </c>
      <c r="Q2" s="67">
        <f>SUMIFS('State Generation Costs Calcs'!Q105:Q155,'State Generation Costs Calcs'!$A$105:$A$155,About!$B$2)*About!$A$52</f>
        <v>40.060360035550552</v>
      </c>
      <c r="R2" s="67">
        <f>SUMIFS('State Generation Costs Calcs'!R105:R155,'State Generation Costs Calcs'!$A$105:$A$155,About!$B$2)*About!$A$52</f>
        <v>39.441708264710137</v>
      </c>
      <c r="S2" s="67">
        <f>SUMIFS('State Generation Costs Calcs'!S105:S155,'State Generation Costs Calcs'!$A$105:$A$155,About!$B$2)*About!$A$52</f>
        <v>39.110132714676638</v>
      </c>
      <c r="T2" s="67">
        <f>SUMIFS('State Generation Costs Calcs'!T105:T155,'State Generation Costs Calcs'!$A$105:$A$155,About!$B$2)*About!$A$52</f>
        <v>38.788710258875803</v>
      </c>
      <c r="U2" s="67">
        <f>SUMIFS('State Generation Costs Calcs'!U105:U155,'State Generation Costs Calcs'!$A$105:$A$155,About!$B$2)*About!$A$52</f>
        <v>38.851497141972324</v>
      </c>
      <c r="V2" s="67">
        <f>SUMIFS('State Generation Costs Calcs'!V105:V155,'State Generation Costs Calcs'!$A$105:$A$155,About!$B$2)*About!$A$52</f>
        <v>38.566554004449586</v>
      </c>
      <c r="W2" s="67">
        <f>SUMIFS('State Generation Costs Calcs'!W105:W155,'State Generation Costs Calcs'!$A$105:$A$155,About!$B$2)*About!$A$52</f>
        <v>38.070981843078386</v>
      </c>
      <c r="X2" s="67">
        <f>SUMIFS('State Generation Costs Calcs'!X105:X155,'State Generation Costs Calcs'!$A$105:$A$155,About!$B$2)*About!$A$52</f>
        <v>37.8337742595115</v>
      </c>
      <c r="Y2" s="67">
        <f>SUMIFS('State Generation Costs Calcs'!Y105:Y155,'State Generation Costs Calcs'!$A$105:$A$155,About!$B$2)*About!$A$52</f>
        <v>37.592354980923766</v>
      </c>
      <c r="Z2" s="67">
        <f>SUMIFS('State Generation Costs Calcs'!Z105:Z155,'State Generation Costs Calcs'!$A$105:$A$155,About!$B$2)*About!$A$52</f>
        <v>37.331088922628425</v>
      </c>
      <c r="AA2" s="67">
        <f>SUMIFS('State Generation Costs Calcs'!AA105:AA155,'State Generation Costs Calcs'!$A$105:$A$155,About!$B$2)*About!$A$52</f>
        <v>37.296199484858072</v>
      </c>
      <c r="AB2" s="67">
        <f>SUMIFS('State Generation Costs Calcs'!AB105:AB155,'State Generation Costs Calcs'!$A$105:$A$155,About!$B$2)*About!$A$52</f>
        <v>37.133295688123944</v>
      </c>
      <c r="AC2" s="67">
        <f>SUMIFS('State Generation Costs Calcs'!AC105:AC155,'State Generation Costs Calcs'!$A$105:$A$155,About!$B$2)*About!$A$52</f>
        <v>36.953803915220263</v>
      </c>
      <c r="AD2" s="67">
        <f>SUMIFS('State Generation Costs Calcs'!AD105:AD155,'State Generation Costs Calcs'!$A$105:$A$155,About!$B$2)*About!$A$52</f>
        <v>37.072914654826342</v>
      </c>
      <c r="AE2" s="67">
        <f>SUMIFS('State Generation Costs Calcs'!AE105:AE155,'State Generation Costs Calcs'!$A$105:$A$155,About!$B$2)*About!$A$52</f>
        <v>37.004630093601193</v>
      </c>
      <c r="AF2" s="67">
        <f>SUMIFS('State Generation Costs Calcs'!AF105:AF155,'State Generation Costs Calcs'!$A$105:$A$155,About!$B$2)*About!$A$52</f>
        <v>36.890334362449849</v>
      </c>
      <c r="AG2" s="67">
        <f>SUMIFS('State Generation Costs Calcs'!AG105:AG155,'State Generation Costs Calcs'!$A$105:$A$155,About!$B$2)*About!$A$52</f>
        <v>36.92828223598331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2022-12-15T02:43:03Z</dcterms:modified>
</cp:coreProperties>
</file>