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B2ABBA00-7955-4CC6-8515-F6792248517B}"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O7" i="26"/>
  <c r="P7"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M7" i="24"/>
  <c r="Q7" i="24"/>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35"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O35" i="26" l="1"/>
  <c r="P35" i="26" s="1"/>
  <c r="J35" i="26"/>
  <c r="K35"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<sst xmlns="http://schemas.openxmlformats.org/spreadsheetml/2006/main" count="35267" uniqueCount="4364">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</sst>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3826</v>
      </c>
      <c r="C1" s="347">
        <v>45519</v>
      </c>
      <c r="G1" s="348" t="s">
        <v>3760</v>
      </c>
      <c r="H1" s="348" t="s">
        <v>3761</v>
      </c>
    </row>
    <row r="2" spans="1:8" x14ac:dyDescent="0.75">
      <c r="B2" t="str">
        <f>_xlfn.XLOOKUP(B1,H:H,G:G,0,0,1)</f>
        <v>NV</v>
      </c>
      <c r="C2" t="str">
        <f>_xlfn.XLOOKUP(B2,G:G, H:H, 0,0,1)</f>
        <v>Nevada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Nevada.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690%.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-71%.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Nevada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PV:**Nevada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Wind:**Nevada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47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Nevada.</v>
      </c>
      <c r="L9" s="290" t="str">
        <f>J9&amp;K9</f>
        <v>**Description:** This policy prevents new capacity of the selected type(s) from being built or deployed.  // **Guidance for setting values:**No new coal is planned in Nevada.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289"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Nevada</v>
      </c>
      <c r="B3" s="386">
        <f>ROUND(SUMIFS(B$4:B$54, $A$4:$A$54, $A$3),0)</f>
        <v>47252</v>
      </c>
      <c r="C3" s="387">
        <f t="shared" ref="C3" si="0">ROUND(SUMIFS(C$4:C$54, $A$4:$A$54, $A$3),0)</f>
        <v>47</v>
      </c>
      <c r="D3" s="386">
        <f>SUMIFS(D$4:D$54, $A$4:$A$54, $A$3)</f>
        <v>2917972</v>
      </c>
      <c r="E3" s="386">
        <f>SUMIFS(E$4:E$54, $A$4:$A$54, $A$3)</f>
        <v>843788.00000000105</v>
      </c>
      <c r="F3" s="388">
        <f>ROUND(SUMIFS(F$4:F$54,$A$4:$A$54,$A$3)*100,0)</f>
        <v>-71</v>
      </c>
      <c r="G3" s="173">
        <f>SUMIFS(G$4:G$54, $A$4:$A$54, $A$3)</f>
        <v>66761</v>
      </c>
      <c r="H3" s="173">
        <f>SUMIFS(H$4:H$54, $A$4:$A$54, $A$3)</f>
        <v>527100</v>
      </c>
      <c r="I3" s="388">
        <f>ROUND(SUMIFS(I$4:I$54,$A$4:$A$54,$A$3)*100,0)</f>
        <v>690</v>
      </c>
      <c r="J3" s="388">
        <f>ROUND(SUMIFS(J$4:J$54, $A$4:$A$54, $A$3),0)</f>
        <v>1908</v>
      </c>
      <c r="K3" s="173">
        <f t="shared" ref="K3:AI3" si="1">ROUND(SUMIFS(K$4:K$54, $A$4:$A$54, $A$3),0)</f>
        <v>694</v>
      </c>
      <c r="L3" s="388">
        <f t="shared" si="1"/>
        <v>913</v>
      </c>
      <c r="M3" s="173">
        <f t="shared" si="1"/>
        <v>500</v>
      </c>
      <c r="N3" s="173">
        <f t="shared" si="1"/>
        <v>700</v>
      </c>
      <c r="O3" s="173">
        <f t="shared" si="1"/>
        <v>0</v>
      </c>
      <c r="P3" s="173">
        <f t="shared" si="1"/>
        <v>0</v>
      </c>
      <c r="Q3" s="173">
        <f t="shared" si="1"/>
        <v>0</v>
      </c>
      <c r="R3" s="173">
        <f t="shared" si="1"/>
        <v>0</v>
      </c>
      <c r="S3" s="388">
        <f t="shared" si="1"/>
        <v>0</v>
      </c>
      <c r="T3" s="173">
        <f t="shared" si="1"/>
        <v>740</v>
      </c>
      <c r="U3" s="173">
        <f t="shared" si="1"/>
        <v>5445</v>
      </c>
      <c r="V3" s="173">
        <f t="shared" si="1"/>
        <v>0</v>
      </c>
      <c r="W3" s="173">
        <f t="shared" si="1"/>
        <v>1051</v>
      </c>
      <c r="X3" s="173">
        <f t="shared" si="1"/>
        <v>150</v>
      </c>
      <c r="Y3" s="173">
        <f t="shared" si="1"/>
        <v>2117</v>
      </c>
      <c r="Z3" s="173">
        <f t="shared" si="1"/>
        <v>179</v>
      </c>
      <c r="AA3" s="173">
        <f t="shared" si="1"/>
        <v>10</v>
      </c>
      <c r="AB3" s="173">
        <f t="shared" si="1"/>
        <v>518</v>
      </c>
      <c r="AC3" s="173">
        <f t="shared" si="1"/>
        <v>6</v>
      </c>
      <c r="AD3" s="173">
        <f t="shared" si="1"/>
        <v>1512</v>
      </c>
      <c r="AE3" s="173">
        <f t="shared" si="1"/>
        <v>0</v>
      </c>
      <c r="AF3" s="173">
        <f t="shared" si="1"/>
        <v>0</v>
      </c>
      <c r="AG3" s="173">
        <f t="shared" si="1"/>
        <v>0</v>
      </c>
      <c r="AH3" s="173">
        <f t="shared" si="1"/>
        <v>0</v>
      </c>
      <c r="AI3" s="388">
        <f t="shared" si="1"/>
        <v>0</v>
      </c>
      <c r="AJ3" s="173">
        <f>ROUND(SUMIFS(AJ$4:AJ$54,$A$4:$A$54,$A$3)*100,0)</f>
        <v>27</v>
      </c>
      <c r="AK3" s="173">
        <f t="shared" ref="AK3:AL3" si="2">ROUND(SUMIFS(AK$4:AK$54,$A$4:$A$54,$A$3)*100,0)</f>
        <v>49</v>
      </c>
      <c r="AL3" s="173">
        <f t="shared" si="2"/>
        <v>37</v>
      </c>
      <c r="AM3" s="173">
        <f>SUMIFS(AM$4:AM$54, $A$4:$A$54, $A$3)</f>
        <v>0</v>
      </c>
      <c r="AN3" s="173">
        <f t="shared" ref="AN3:AQ3" si="3">SUMIFS(AN$4:AN$54, $A$4:$A$54, $A$3)</f>
        <v>0</v>
      </c>
      <c r="AO3" s="388">
        <f t="shared" si="3"/>
        <v>0</v>
      </c>
      <c r="AP3" s="388">
        <f t="shared" si="3"/>
        <v>1209</v>
      </c>
      <c r="AQ3" s="388">
        <f t="shared" si="3"/>
        <v>3210931</v>
      </c>
      <c r="AR3" s="388">
        <f>ROUND(SUMIFS(AR$4:AR$54,$A$4:$A$54,$A$3),2)</f>
        <v>37.65</v>
      </c>
      <c r="AS3" s="173">
        <f>SUMIFS(AS$4:AS$54, $A$4:$A$54, $A$3)</f>
        <v>2088895000000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2213620117919.9702</v>
      </c>
      <c r="BB3" s="173">
        <f t="shared" si="4"/>
        <v>0</v>
      </c>
      <c r="BC3" s="173">
        <f t="shared" si="4"/>
        <v>453848296348.87</v>
      </c>
      <c r="BD3" s="173">
        <f t="shared" si="4"/>
        <v>1643305545869.8601</v>
      </c>
      <c r="BE3" s="173">
        <f t="shared" si="4"/>
        <v>370596783545.11298</v>
      </c>
      <c r="BF3" s="173">
        <f t="shared" si="4"/>
        <v>2197835757.4535899</v>
      </c>
      <c r="BG3" s="173">
        <f t="shared" si="4"/>
        <v>2152288127244.6101</v>
      </c>
      <c r="BH3" s="173">
        <f t="shared" si="4"/>
        <v>5085054964152.1699</v>
      </c>
      <c r="BI3" s="173">
        <f>ROUND(SUMIFS(BI$4:BI$54,$A$4:$A$54,$A$3),2)</f>
        <v>94.37</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4</v>
      </c>
      <c r="BR3" s="388">
        <f t="shared" si="6"/>
        <v>5</v>
      </c>
      <c r="BS3" s="388">
        <f>ROUND(SUMIFS(BS$4:BS$54,$A$4:$A$54,$A$3)*100,0)</f>
        <v>37</v>
      </c>
      <c r="BT3" s="388">
        <f>ROUND(SUMIFS(BT$4:BT$54,$A$4:$A$54,$A$3)*100,0)</f>
        <v>35</v>
      </c>
      <c r="BU3" s="388">
        <f t="shared" ref="BU3:CH3" si="7">ROUND(SUMIFS(BU$4:BU$54,$A$4:$A$54,$A$3)*100,0)</f>
        <v>61</v>
      </c>
      <c r="BV3" s="388">
        <f t="shared" si="7"/>
        <v>71</v>
      </c>
      <c r="BW3" s="388">
        <f t="shared" si="7"/>
        <v>15</v>
      </c>
      <c r="BX3" s="388">
        <f t="shared" si="7"/>
        <v>23</v>
      </c>
      <c r="BY3" s="388">
        <f t="shared" si="7"/>
        <v>41</v>
      </c>
      <c r="BZ3" s="388">
        <f>ROUND(SUMIFS(BZ$4:BZ$54,$A$4:$A$54,$A$3)*100,0)</f>
        <v>42</v>
      </c>
      <c r="CA3" s="388">
        <f>ROUND(SUMIFS(CA$4:CA$54,$A$4:$A$54,$A$3)*100,0)</f>
        <v>100</v>
      </c>
      <c r="CB3" s="388">
        <f>ROUND(SUMIFS(CB$4:CB$54,$A$4:$A$54,$A$3)*100,0)</f>
        <v>100</v>
      </c>
      <c r="CC3" s="388">
        <f t="shared" si="7"/>
        <v>15</v>
      </c>
      <c r="CD3" s="388">
        <f t="shared" si="7"/>
        <v>23</v>
      </c>
      <c r="CE3" s="388">
        <f t="shared" si="7"/>
        <v>41</v>
      </c>
      <c r="CF3" s="388">
        <f t="shared" si="7"/>
        <v>42</v>
      </c>
      <c r="CG3" s="388">
        <f t="shared" si="7"/>
        <v>100</v>
      </c>
      <c r="CH3" s="388">
        <f t="shared" si="7"/>
        <v>100</v>
      </c>
      <c r="CI3" s="173">
        <f>SUMIFS(CI$4:CI$54, $A$4:$A$54, $A$3)</f>
        <v>1</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Nevada.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Nevada.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Nevada.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Nevada.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Nevada.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Nevada.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Nevada.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Nevada.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Nevada.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Nevada.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Nevada.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Nevada.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Nevada.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Nevada.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Nevada.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Nevada.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Nevada.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Nevada.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52</v>
      </c>
      <c r="H35" t="s">
        <v>4057</v>
      </c>
      <c r="I35" s="406">
        <v>2030</v>
      </c>
      <c r="J35" s="406">
        <f t="shared" si="0"/>
        <v>28.6</v>
      </c>
      <c r="K35" s="406">
        <f t="shared" si="1"/>
        <v>28.6</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NV</v>
      </c>
      <c r="C1" s="413">
        <f>SUM(C4:C87)</f>
        <v>31.403714890700495</v>
      </c>
      <c r="D1" s="413">
        <f t="shared" ref="D1:AG1" si="0">SUM(D4:D87)</f>
        <v>33.394096660766998</v>
      </c>
      <c r="E1" s="413">
        <f t="shared" si="0"/>
        <v>34.314045277451612</v>
      </c>
      <c r="F1" s="413">
        <f t="shared" si="0"/>
        <v>34.542849857182908</v>
      </c>
      <c r="G1" s="413">
        <f t="shared" si="0"/>
        <v>36.662705913238497</v>
      </c>
      <c r="H1" s="413">
        <f t="shared" si="0"/>
        <v>35.903878591241416</v>
      </c>
      <c r="I1" s="413">
        <f t="shared" si="0"/>
        <v>38.598673682835717</v>
      </c>
      <c r="J1" s="413">
        <f t="shared" si="0"/>
        <v>38.781498050289102</v>
      </c>
      <c r="K1" s="413">
        <f t="shared" si="0"/>
        <v>42.048691879856499</v>
      </c>
      <c r="L1" s="413">
        <f t="shared" si="0"/>
        <v>42.647814745544714</v>
      </c>
      <c r="M1" s="413">
        <f t="shared" si="0"/>
        <v>46.527855167894103</v>
      </c>
      <c r="N1" s="413">
        <f t="shared" si="0"/>
        <v>45.892490312531407</v>
      </c>
      <c r="O1" s="413">
        <f t="shared" si="0"/>
        <v>42.908256778637309</v>
      </c>
      <c r="P1" s="413">
        <f t="shared" si="0"/>
        <v>45.397484985195696</v>
      </c>
      <c r="Q1" s="413">
        <f t="shared" si="0"/>
        <v>49.566504620013603</v>
      </c>
      <c r="R1" s="413">
        <f t="shared" si="0"/>
        <v>51.998177505168513</v>
      </c>
      <c r="S1" s="413">
        <f t="shared" si="0"/>
        <v>43.148265693116088</v>
      </c>
      <c r="T1" s="413">
        <f t="shared" si="0"/>
        <v>42.866093104287906</v>
      </c>
      <c r="U1" s="413">
        <f t="shared" si="0"/>
        <v>42.190174278397599</v>
      </c>
      <c r="V1" s="413">
        <f t="shared" si="0"/>
        <v>40.862369759734491</v>
      </c>
      <c r="W1" s="413">
        <f t="shared" si="0"/>
        <v>42.368981870404305</v>
      </c>
      <c r="X1" s="413">
        <f t="shared" si="0"/>
        <v>38.855060424510405</v>
      </c>
      <c r="Y1" s="413">
        <f t="shared" si="0"/>
        <v>39.0937483224522</v>
      </c>
      <c r="Z1" s="413">
        <f t="shared" si="0"/>
        <v>40.628880718556104</v>
      </c>
      <c r="AA1" s="413">
        <f t="shared" si="0"/>
        <v>41.466953734717805</v>
      </c>
      <c r="AB1" s="413">
        <f t="shared" si="0"/>
        <v>39.495679441806516</v>
      </c>
      <c r="AC1" s="413">
        <f t="shared" si="0"/>
        <v>40.460447998856779</v>
      </c>
      <c r="AD1" s="413">
        <f t="shared" si="0"/>
        <v>40.412918811134915</v>
      </c>
      <c r="AE1" s="413">
        <f t="shared" si="0"/>
        <v>41.669067928304109</v>
      </c>
      <c r="AF1" s="413">
        <f t="shared" si="0"/>
        <v>42.192325989304393</v>
      </c>
      <c r="AG1" s="413">
        <f t="shared" si="0"/>
        <v>37.808925334116985</v>
      </c>
      <c r="AH1" s="413">
        <f>SUM(AH4:AH87)</f>
        <v>40.665270758578913</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75">
      <c r="A5" s="417" t="s">
        <v>2220</v>
      </c>
      <c r="B5" s="390" t="s">
        <v>4121</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75">
      <c r="A6" s="417" t="s">
        <v>2220</v>
      </c>
      <c r="B6" s="390" t="s">
        <v>4125</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75">
      <c r="A7" s="417" t="s">
        <v>2220</v>
      </c>
      <c r="B7" s="390" t="s">
        <v>4127</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75">
      <c r="A8" s="417" t="s">
        <v>2220</v>
      </c>
      <c r="B8" s="390" t="s">
        <v>4129</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75">
      <c r="A9" s="417" t="s">
        <v>2220</v>
      </c>
      <c r="B9" s="390" t="s">
        <v>4139</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75">
      <c r="A10" s="417" t="s">
        <v>2220</v>
      </c>
      <c r="B10" s="390" t="s">
        <v>4148</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75">
      <c r="A11" s="417" t="s">
        <v>2220</v>
      </c>
      <c r="B11" s="390" t="s">
        <v>4143</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75">
      <c r="A12" s="417" t="s">
        <v>2220</v>
      </c>
      <c r="B12" s="390" t="s">
        <v>4154</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75">
      <c r="A13" s="417" t="s">
        <v>2220</v>
      </c>
      <c r="B13" s="390" t="s">
        <v>4158</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75">
      <c r="A17" s="417" t="s">
        <v>2220</v>
      </c>
      <c r="B17" s="390" t="s">
        <v>4156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75">
      <c r="A30" s="417" t="s">
        <v>2220</v>
      </c>
      <c r="B30" s="390" t="s">
        <v>4189</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2024-08-15T23:16:57Z</dcterms:modified>
</cp:coreProperties>
</file>