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olivia\Documents\EPS_Models by Region\RMI\Nevada\NV-eps\"/>
    </mc:Choice>
  </mc:AlternateContent>
  <xr:revisionPtr revIDLastSave="0" documentId="13_ncr:1_{6B5B96B1-135E-4FA3-A0AC-80B7922E014D}" xr6:coauthVersionLast="47" xr6:coauthVersionMax="47" xr10:uidLastSave="{00000000-0000-0000-0000-000000000000}"/>
  <bookViews>
    <workbookView xWindow="-120" yWindow="-120" windowWidth="29040" windowHeight="17640" activeTab="4" xr2:uid="{00000000-000D-0000-FFFF-FFFF00000000}"/>
  </bookViews>
  <sheets>
    <sheet name="About" sheetId="10" r:id="rId1"/>
    <sheet name="Policy Characteristics" sheetId="28" r:id="rId2"/>
    <sheet name="Standard Descriptions" sheetId="27" r:id="rId3"/>
    <sheet name="Guidance" sheetId="26" r:id="rId4"/>
    <sheet name="PolicyLevers" sheetId="1" r:id="rId5"/>
    <sheet name="UnitControlCenter" sheetId="18" r:id="rId6"/>
    <sheet name="OutputGraphs" sheetId="8" r:id="rId7"/>
    <sheet name="ReferenceScenarios" sheetId="9" r:id="rId8"/>
    <sheet name="Target Calculations" sheetId="23" r:id="rId9"/>
    <sheet name="Emissions - CO2e - By Sector" sheetId="25" r:id="rId10"/>
    <sheet name="State 2005 Data" sheetId="24" r:id="rId11"/>
    <sheet name="US EPS Pollutant" sheetId="22" r:id="rId12"/>
    <sheet name="Output Graph Color Key" sheetId="17" r:id="rId13"/>
    <sheet name="MaxBoundCalculations" sheetId="13" r:id="rId14"/>
  </sheets>
  <definedNames>
    <definedName name="_xlnm._FilterDatabase" localSheetId="4" hidden="1">PolicyLevers!$A$1:$P$701</definedName>
    <definedName name="_xlnm._FilterDatabase" localSheetId="8"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c r="L2" i="1"/>
  <c r="M2" i="1"/>
  <c r="N2" i="1"/>
  <c r="O2" i="1"/>
  <c r="P2" i="1"/>
  <c r="K3" i="1"/>
  <c r="L3" i="1"/>
  <c r="M3" i="1"/>
  <c r="N3" i="1"/>
  <c r="O3" i="1"/>
  <c r="P3" i="1"/>
  <c r="K4" i="1"/>
  <c r="L4" i="1"/>
  <c r="M4" i="1"/>
  <c r="N4" i="1"/>
  <c r="O4" i="1"/>
  <c r="P4" i="1"/>
  <c r="K5" i="1"/>
  <c r="L5" i="1"/>
  <c r="M5" i="1"/>
  <c r="N5" i="1"/>
  <c r="O5" i="1"/>
  <c r="P5" i="1"/>
  <c r="K6" i="1"/>
  <c r="L6" i="1"/>
  <c r="M6" i="1"/>
  <c r="N6" i="1"/>
  <c r="O6" i="1"/>
  <c r="P6" i="1"/>
  <c r="K7" i="1"/>
  <c r="L7" i="1"/>
  <c r="M7" i="1"/>
  <c r="N7" i="1"/>
  <c r="O7" i="1"/>
  <c r="P7" i="1"/>
  <c r="K8" i="1"/>
  <c r="L8" i="1"/>
  <c r="M8" i="1"/>
  <c r="N8" i="1"/>
  <c r="O8" i="1"/>
  <c r="P8" i="1"/>
  <c r="K9" i="1"/>
  <c r="L9" i="1"/>
  <c r="M9" i="1"/>
  <c r="N9" i="1"/>
  <c r="O9" i="1"/>
  <c r="P9" i="1"/>
  <c r="K10" i="1"/>
  <c r="L10" i="1"/>
  <c r="M10" i="1"/>
  <c r="N10" i="1"/>
  <c r="O10" i="1"/>
  <c r="P10" i="1"/>
  <c r="K11" i="1"/>
  <c r="L11" i="1"/>
  <c r="M11" i="1"/>
  <c r="N11" i="1"/>
  <c r="O11" i="1"/>
  <c r="P11" i="1"/>
  <c r="K12" i="1"/>
  <c r="L12" i="1"/>
  <c r="M12" i="1"/>
  <c r="N12" i="1"/>
  <c r="O12" i="1"/>
  <c r="P12" i="1"/>
  <c r="K13" i="1"/>
  <c r="L13" i="1"/>
  <c r="M13" i="1"/>
  <c r="N13" i="1"/>
  <c r="O13" i="1"/>
  <c r="P13" i="1"/>
  <c r="K14" i="1"/>
  <c r="L14" i="1"/>
  <c r="M14" i="1"/>
  <c r="N14" i="1"/>
  <c r="O14" i="1"/>
  <c r="P14" i="1"/>
  <c r="K15" i="1"/>
  <c r="L15" i="1"/>
  <c r="M15" i="1"/>
  <c r="N15" i="1"/>
  <c r="O15" i="1"/>
  <c r="P15" i="1"/>
  <c r="K16" i="1"/>
  <c r="L16" i="1"/>
  <c r="M16" i="1"/>
  <c r="N16" i="1"/>
  <c r="O16" i="1"/>
  <c r="P16" i="1"/>
  <c r="K17" i="1"/>
  <c r="L17" i="1"/>
  <c r="M17" i="1"/>
  <c r="N17" i="1"/>
  <c r="O17" i="1"/>
  <c r="P17" i="1"/>
  <c r="K18" i="1"/>
  <c r="L18" i="1"/>
  <c r="M18" i="1"/>
  <c r="N18" i="1"/>
  <c r="O18" i="1"/>
  <c r="P18" i="1"/>
  <c r="K19" i="1"/>
  <c r="L19" i="1"/>
  <c r="M19" i="1"/>
  <c r="N19" i="1"/>
  <c r="O19" i="1"/>
  <c r="P19" i="1"/>
  <c r="K20" i="1"/>
  <c r="L20" i="1"/>
  <c r="M20" i="1"/>
  <c r="N20" i="1"/>
  <c r="O20" i="1"/>
  <c r="P20" i="1"/>
  <c r="K21" i="1"/>
  <c r="L21" i="1"/>
  <c r="M21" i="1"/>
  <c r="N21" i="1"/>
  <c r="O21" i="1"/>
  <c r="P21" i="1"/>
  <c r="K22" i="1"/>
  <c r="L22" i="1"/>
  <c r="M22" i="1"/>
  <c r="N22" i="1"/>
  <c r="O22" i="1"/>
  <c r="P22" i="1"/>
  <c r="K23" i="1"/>
  <c r="L23" i="1"/>
  <c r="M23" i="1"/>
  <c r="N23" i="1"/>
  <c r="O23" i="1"/>
  <c r="P23" i="1"/>
  <c r="K24" i="1"/>
  <c r="L24" i="1"/>
  <c r="M24" i="1"/>
  <c r="N24" i="1"/>
  <c r="O24" i="1"/>
  <c r="P24" i="1"/>
  <c r="K25" i="1"/>
  <c r="L25" i="1"/>
  <c r="M25" i="1"/>
  <c r="N25" i="1"/>
  <c r="O25" i="1"/>
  <c r="P25" i="1"/>
  <c r="K26" i="1"/>
  <c r="L26" i="1"/>
  <c r="M26" i="1"/>
  <c r="N26" i="1"/>
  <c r="O26" i="1"/>
  <c r="P26" i="1"/>
  <c r="K27" i="1"/>
  <c r="L27" i="1"/>
  <c r="M27" i="1"/>
  <c r="N27" i="1"/>
  <c r="O27" i="1"/>
  <c r="P27" i="1"/>
  <c r="K28" i="1"/>
  <c r="L28" i="1"/>
  <c r="M28" i="1"/>
  <c r="N28" i="1"/>
  <c r="O28" i="1"/>
  <c r="P28" i="1"/>
  <c r="K29" i="1"/>
  <c r="L29" i="1"/>
  <c r="M29" i="1"/>
  <c r="N29" i="1"/>
  <c r="O29" i="1"/>
  <c r="P29" i="1"/>
  <c r="K30" i="1"/>
  <c r="L30" i="1"/>
  <c r="M30" i="1"/>
  <c r="N30" i="1"/>
  <c r="O30" i="1"/>
  <c r="P30" i="1"/>
  <c r="K31" i="1"/>
  <c r="L31" i="1"/>
  <c r="M31" i="1"/>
  <c r="N31" i="1"/>
  <c r="O31" i="1"/>
  <c r="P31" i="1"/>
  <c r="K32" i="1"/>
  <c r="L32" i="1"/>
  <c r="M32" i="1"/>
  <c r="N32" i="1"/>
  <c r="O32" i="1"/>
  <c r="P32" i="1"/>
  <c r="K33" i="1"/>
  <c r="L33" i="1"/>
  <c r="M33" i="1"/>
  <c r="N33" i="1"/>
  <c r="O33" i="1"/>
  <c r="P33" i="1"/>
  <c r="K34" i="1"/>
  <c r="L34" i="1"/>
  <c r="M34" i="1"/>
  <c r="N34" i="1"/>
  <c r="O34" i="1"/>
  <c r="P34" i="1"/>
  <c r="K35" i="1"/>
  <c r="L35" i="1"/>
  <c r="M35" i="1"/>
  <c r="N35" i="1"/>
  <c r="O35" i="1"/>
  <c r="P35" i="1"/>
  <c r="K36" i="1"/>
  <c r="L36" i="1"/>
  <c r="M36" i="1"/>
  <c r="N36" i="1"/>
  <c r="O36" i="1"/>
  <c r="P36" i="1"/>
  <c r="K37" i="1"/>
  <c r="L37" i="1"/>
  <c r="M37" i="1"/>
  <c r="N37" i="1"/>
  <c r="O37" i="1"/>
  <c r="P37" i="1"/>
  <c r="K38" i="1"/>
  <c r="L38" i="1"/>
  <c r="M38" i="1"/>
  <c r="N38" i="1"/>
  <c r="O38" i="1"/>
  <c r="P38" i="1"/>
  <c r="K39" i="1"/>
  <c r="L39" i="1"/>
  <c r="M39" i="1"/>
  <c r="N39" i="1"/>
  <c r="O39" i="1"/>
  <c r="P39" i="1"/>
  <c r="K40" i="1"/>
  <c r="L40" i="1"/>
  <c r="M40" i="1"/>
  <c r="N40" i="1"/>
  <c r="O40" i="1"/>
  <c r="P40" i="1"/>
  <c r="K41" i="1"/>
  <c r="L41" i="1"/>
  <c r="M41" i="1"/>
  <c r="N41" i="1"/>
  <c r="O41" i="1"/>
  <c r="P41" i="1"/>
  <c r="K42" i="1"/>
  <c r="L42" i="1"/>
  <c r="M42" i="1"/>
  <c r="N42" i="1"/>
  <c r="O42" i="1"/>
  <c r="P42" i="1"/>
  <c r="K43" i="1"/>
  <c r="L43" i="1"/>
  <c r="M43" i="1"/>
  <c r="N43" i="1"/>
  <c r="O43" i="1"/>
  <c r="P43" i="1"/>
  <c r="K44" i="1"/>
  <c r="L44" i="1"/>
  <c r="M44" i="1"/>
  <c r="N44" i="1"/>
  <c r="O44" i="1"/>
  <c r="P44" i="1"/>
  <c r="K45" i="1"/>
  <c r="L45" i="1"/>
  <c r="M45" i="1"/>
  <c r="N45" i="1"/>
  <c r="O45" i="1"/>
  <c r="P45" i="1"/>
  <c r="K46" i="1"/>
  <c r="L46" i="1"/>
  <c r="M46" i="1"/>
  <c r="N46" i="1"/>
  <c r="O46" i="1"/>
  <c r="P46" i="1"/>
  <c r="K47" i="1"/>
  <c r="L47" i="1"/>
  <c r="M47" i="1"/>
  <c r="N47" i="1"/>
  <c r="O47" i="1"/>
  <c r="P47" i="1"/>
  <c r="K48" i="1"/>
  <c r="L48" i="1"/>
  <c r="M48" i="1"/>
  <c r="N48" i="1"/>
  <c r="O48" i="1"/>
  <c r="P48" i="1"/>
  <c r="K49" i="1"/>
  <c r="L49" i="1"/>
  <c r="M49" i="1"/>
  <c r="N49" i="1"/>
  <c r="O49" i="1"/>
  <c r="P49" i="1"/>
  <c r="K50" i="1"/>
  <c r="L50" i="1"/>
  <c r="M50" i="1"/>
  <c r="N50" i="1"/>
  <c r="O50" i="1"/>
  <c r="P50" i="1"/>
  <c r="K51" i="1"/>
  <c r="L51" i="1"/>
  <c r="M51" i="1"/>
  <c r="N51" i="1"/>
  <c r="O51" i="1"/>
  <c r="P51" i="1"/>
  <c r="K52" i="1"/>
  <c r="L52" i="1"/>
  <c r="M52" i="1"/>
  <c r="N52" i="1"/>
  <c r="O52" i="1"/>
  <c r="P52" i="1"/>
  <c r="K53" i="1"/>
  <c r="L53" i="1"/>
  <c r="M53" i="1"/>
  <c r="N53" i="1"/>
  <c r="O53" i="1"/>
  <c r="P53" i="1"/>
  <c r="K54" i="1"/>
  <c r="L54" i="1"/>
  <c r="M54" i="1"/>
  <c r="N54" i="1"/>
  <c r="O54" i="1"/>
  <c r="P54" i="1"/>
  <c r="K55" i="1"/>
  <c r="L55" i="1"/>
  <c r="M55" i="1"/>
  <c r="N55" i="1"/>
  <c r="O55" i="1"/>
  <c r="P55" i="1"/>
  <c r="K56" i="1"/>
  <c r="L56" i="1"/>
  <c r="M56" i="1"/>
  <c r="N56" i="1"/>
  <c r="O56" i="1"/>
  <c r="P56" i="1"/>
  <c r="K57" i="1"/>
  <c r="L57" i="1"/>
  <c r="M57" i="1"/>
  <c r="N57" i="1"/>
  <c r="O57" i="1"/>
  <c r="P57" i="1"/>
  <c r="K58" i="1"/>
  <c r="L58" i="1"/>
  <c r="M58" i="1"/>
  <c r="N58" i="1"/>
  <c r="O58" i="1"/>
  <c r="P58" i="1"/>
  <c r="K59" i="1"/>
  <c r="L59" i="1"/>
  <c r="M59" i="1"/>
  <c r="N59" i="1"/>
  <c r="O59" i="1"/>
  <c r="P59" i="1"/>
  <c r="K60" i="1"/>
  <c r="L60" i="1"/>
  <c r="M60" i="1"/>
  <c r="N60" i="1"/>
  <c r="O60" i="1"/>
  <c r="P60" i="1"/>
  <c r="K61" i="1"/>
  <c r="L61" i="1"/>
  <c r="M61" i="1"/>
  <c r="N61" i="1"/>
  <c r="O61" i="1"/>
  <c r="P61" i="1"/>
  <c r="K62" i="1"/>
  <c r="L62" i="1"/>
  <c r="M62" i="1"/>
  <c r="N62" i="1"/>
  <c r="O62" i="1"/>
  <c r="P62" i="1"/>
  <c r="K63" i="1"/>
  <c r="L63" i="1"/>
  <c r="M63" i="1"/>
  <c r="N63" i="1"/>
  <c r="O63" i="1"/>
  <c r="P63" i="1"/>
  <c r="K64" i="1"/>
  <c r="L64" i="1"/>
  <c r="M64" i="1"/>
  <c r="N64" i="1"/>
  <c r="O64" i="1"/>
  <c r="P64" i="1"/>
  <c r="K65" i="1"/>
  <c r="L65" i="1"/>
  <c r="M65" i="1"/>
  <c r="N65" i="1"/>
  <c r="O65" i="1"/>
  <c r="P65" i="1"/>
  <c r="K66" i="1"/>
  <c r="L66" i="1"/>
  <c r="M66" i="1"/>
  <c r="N66" i="1"/>
  <c r="O66" i="1"/>
  <c r="P66" i="1"/>
  <c r="K67" i="1"/>
  <c r="L67" i="1"/>
  <c r="M67" i="1"/>
  <c r="N67" i="1"/>
  <c r="O67" i="1"/>
  <c r="P67" i="1"/>
  <c r="K68" i="1"/>
  <c r="L68" i="1"/>
  <c r="M68" i="1"/>
  <c r="N68" i="1"/>
  <c r="O68" i="1"/>
  <c r="P68" i="1"/>
  <c r="K69" i="1"/>
  <c r="L69" i="1"/>
  <c r="M69" i="1"/>
  <c r="N69" i="1"/>
  <c r="O69" i="1"/>
  <c r="P69" i="1"/>
  <c r="K70" i="1"/>
  <c r="L70" i="1"/>
  <c r="M70" i="1"/>
  <c r="N70" i="1"/>
  <c r="O70" i="1"/>
  <c r="P70" i="1"/>
  <c r="K71" i="1"/>
  <c r="L71" i="1"/>
  <c r="M71" i="1"/>
  <c r="N71" i="1"/>
  <c r="O71" i="1"/>
  <c r="P71" i="1"/>
  <c r="K72" i="1"/>
  <c r="L72" i="1"/>
  <c r="M72" i="1"/>
  <c r="N72" i="1"/>
  <c r="O72" i="1"/>
  <c r="P72" i="1"/>
  <c r="K73" i="1"/>
  <c r="L73" i="1"/>
  <c r="M73" i="1"/>
  <c r="N73" i="1"/>
  <c r="O73" i="1"/>
  <c r="P73" i="1"/>
  <c r="K74" i="1"/>
  <c r="L74" i="1"/>
  <c r="M74" i="1"/>
  <c r="N74" i="1"/>
  <c r="O74" i="1"/>
  <c r="P74" i="1"/>
  <c r="K75" i="1"/>
  <c r="L75" i="1"/>
  <c r="M75" i="1"/>
  <c r="N75" i="1"/>
  <c r="O75" i="1"/>
  <c r="P75" i="1"/>
  <c r="K76" i="1"/>
  <c r="L76" i="1"/>
  <c r="M76" i="1"/>
  <c r="N76" i="1"/>
  <c r="O76" i="1"/>
  <c r="P76" i="1"/>
  <c r="K77" i="1"/>
  <c r="L77" i="1"/>
  <c r="M77" i="1"/>
  <c r="N77" i="1"/>
  <c r="O77" i="1"/>
  <c r="P77" i="1"/>
  <c r="K78" i="1"/>
  <c r="L78" i="1"/>
  <c r="M78" i="1"/>
  <c r="N78" i="1"/>
  <c r="O78" i="1"/>
  <c r="P78" i="1"/>
  <c r="K79" i="1"/>
  <c r="L79" i="1"/>
  <c r="M79" i="1"/>
  <c r="N79" i="1"/>
  <c r="O79" i="1"/>
  <c r="P79" i="1"/>
  <c r="K80" i="1"/>
  <c r="L80" i="1"/>
  <c r="M80" i="1"/>
  <c r="N80" i="1"/>
  <c r="O80" i="1"/>
  <c r="P80" i="1"/>
  <c r="K81" i="1"/>
  <c r="L81" i="1"/>
  <c r="M81" i="1"/>
  <c r="N81" i="1"/>
  <c r="O81" i="1"/>
  <c r="P81" i="1"/>
  <c r="K82" i="1"/>
  <c r="L82" i="1"/>
  <c r="M82" i="1"/>
  <c r="N82" i="1"/>
  <c r="O82" i="1"/>
  <c r="P82" i="1"/>
  <c r="K83" i="1"/>
  <c r="L83" i="1"/>
  <c r="M83" i="1"/>
  <c r="N83" i="1"/>
  <c r="O83" i="1"/>
  <c r="P83" i="1"/>
  <c r="K84" i="1"/>
  <c r="L84" i="1"/>
  <c r="M84" i="1"/>
  <c r="N84" i="1"/>
  <c r="O84" i="1"/>
  <c r="P84" i="1"/>
  <c r="K85" i="1"/>
  <c r="L85" i="1"/>
  <c r="M85" i="1"/>
  <c r="N85" i="1"/>
  <c r="O85" i="1"/>
  <c r="P85" i="1"/>
  <c r="K86" i="1"/>
  <c r="L86" i="1"/>
  <c r="M86" i="1"/>
  <c r="N86" i="1"/>
  <c r="O86" i="1"/>
  <c r="P86" i="1"/>
  <c r="K87" i="1"/>
  <c r="L87" i="1"/>
  <c r="M87" i="1"/>
  <c r="N87" i="1"/>
  <c r="O87" i="1"/>
  <c r="P87" i="1"/>
  <c r="K88" i="1"/>
  <c r="L88" i="1"/>
  <c r="M88" i="1"/>
  <c r="N88" i="1"/>
  <c r="O88" i="1"/>
  <c r="P88" i="1"/>
  <c r="K89" i="1"/>
  <c r="L89" i="1"/>
  <c r="M89" i="1"/>
  <c r="N89" i="1"/>
  <c r="O89" i="1"/>
  <c r="P89" i="1"/>
  <c r="K90" i="1"/>
  <c r="L90" i="1"/>
  <c r="M90" i="1"/>
  <c r="N90" i="1"/>
  <c r="O90" i="1"/>
  <c r="P90" i="1"/>
  <c r="K91" i="1"/>
  <c r="L91" i="1"/>
  <c r="M91" i="1"/>
  <c r="N91" i="1"/>
  <c r="O91" i="1"/>
  <c r="P91" i="1"/>
  <c r="K92" i="1"/>
  <c r="L92" i="1"/>
  <c r="M92" i="1"/>
  <c r="N92" i="1"/>
  <c r="O92" i="1"/>
  <c r="P92" i="1"/>
  <c r="K93" i="1"/>
  <c r="L93" i="1"/>
  <c r="M93" i="1"/>
  <c r="N93" i="1"/>
  <c r="O93" i="1"/>
  <c r="P93" i="1"/>
  <c r="K94" i="1"/>
  <c r="L94" i="1"/>
  <c r="M94" i="1"/>
  <c r="N94" i="1"/>
  <c r="O94" i="1"/>
  <c r="P94" i="1"/>
  <c r="K95" i="1"/>
  <c r="L95" i="1"/>
  <c r="M95" i="1"/>
  <c r="N95" i="1"/>
  <c r="O95" i="1"/>
  <c r="P95" i="1"/>
  <c r="K96" i="1"/>
  <c r="L96" i="1"/>
  <c r="M96" i="1"/>
  <c r="N96" i="1"/>
  <c r="O96" i="1"/>
  <c r="P96" i="1"/>
  <c r="K97" i="1"/>
  <c r="L97" i="1"/>
  <c r="M97" i="1"/>
  <c r="N97" i="1"/>
  <c r="O97" i="1"/>
  <c r="P97" i="1"/>
  <c r="K98" i="1"/>
  <c r="L98" i="1"/>
  <c r="M98" i="1"/>
  <c r="N98" i="1"/>
  <c r="O98" i="1"/>
  <c r="P98" i="1"/>
  <c r="K99" i="1"/>
  <c r="L99" i="1"/>
  <c r="M99" i="1"/>
  <c r="N99" i="1"/>
  <c r="O99" i="1"/>
  <c r="P99" i="1"/>
  <c r="K100" i="1"/>
  <c r="L100" i="1"/>
  <c r="M100" i="1"/>
  <c r="N100" i="1"/>
  <c r="O100" i="1"/>
  <c r="P100" i="1"/>
  <c r="K101" i="1"/>
  <c r="L101" i="1"/>
  <c r="M101" i="1"/>
  <c r="N101" i="1"/>
  <c r="O101" i="1"/>
  <c r="P101" i="1"/>
  <c r="K102" i="1"/>
  <c r="L102" i="1"/>
  <c r="M102" i="1"/>
  <c r="N102" i="1"/>
  <c r="O102" i="1"/>
  <c r="P102" i="1"/>
  <c r="K103" i="1"/>
  <c r="L103" i="1"/>
  <c r="M103" i="1"/>
  <c r="N103" i="1"/>
  <c r="O103" i="1"/>
  <c r="P103" i="1"/>
  <c r="K104" i="1"/>
  <c r="L104" i="1"/>
  <c r="M104" i="1"/>
  <c r="N104" i="1"/>
  <c r="O104" i="1"/>
  <c r="P104" i="1"/>
  <c r="K105" i="1"/>
  <c r="L105" i="1"/>
  <c r="M105" i="1"/>
  <c r="N105" i="1"/>
  <c r="O105" i="1"/>
  <c r="P105" i="1"/>
  <c r="K106" i="1"/>
  <c r="L106" i="1"/>
  <c r="M106" i="1"/>
  <c r="N106" i="1"/>
  <c r="O106" i="1"/>
  <c r="P106" i="1"/>
  <c r="K107" i="1"/>
  <c r="L107" i="1"/>
  <c r="M107" i="1"/>
  <c r="N107" i="1"/>
  <c r="O107" i="1"/>
  <c r="P107" i="1"/>
  <c r="K108" i="1"/>
  <c r="L108" i="1"/>
  <c r="M108" i="1"/>
  <c r="N108" i="1"/>
  <c r="O108" i="1"/>
  <c r="P108" i="1"/>
  <c r="K109" i="1"/>
  <c r="L109" i="1"/>
  <c r="M109" i="1"/>
  <c r="N109" i="1"/>
  <c r="O109" i="1"/>
  <c r="P109" i="1"/>
  <c r="K110" i="1"/>
  <c r="L110" i="1"/>
  <c r="M110" i="1"/>
  <c r="N110" i="1"/>
  <c r="O110" i="1"/>
  <c r="P110" i="1"/>
  <c r="K111" i="1"/>
  <c r="L111" i="1"/>
  <c r="M111" i="1"/>
  <c r="N111" i="1"/>
  <c r="O111" i="1"/>
  <c r="P111" i="1"/>
  <c r="K112" i="1"/>
  <c r="L112" i="1"/>
  <c r="M112" i="1"/>
  <c r="N112" i="1"/>
  <c r="O112" i="1"/>
  <c r="P112" i="1"/>
  <c r="K113" i="1"/>
  <c r="L113" i="1"/>
  <c r="M113" i="1"/>
  <c r="N113" i="1"/>
  <c r="O113" i="1"/>
  <c r="P113" i="1"/>
  <c r="K114" i="1"/>
  <c r="L114" i="1"/>
  <c r="M114" i="1"/>
  <c r="N114" i="1"/>
  <c r="O114" i="1"/>
  <c r="P114" i="1"/>
  <c r="K115" i="1"/>
  <c r="L115" i="1"/>
  <c r="M115" i="1"/>
  <c r="N115" i="1"/>
  <c r="O115" i="1"/>
  <c r="P115" i="1"/>
  <c r="K116" i="1"/>
  <c r="L116" i="1"/>
  <c r="M116" i="1"/>
  <c r="N116" i="1"/>
  <c r="O116" i="1"/>
  <c r="P116" i="1"/>
  <c r="K117" i="1"/>
  <c r="L117" i="1"/>
  <c r="M117" i="1"/>
  <c r="N117" i="1"/>
  <c r="O117" i="1"/>
  <c r="P117" i="1"/>
  <c r="K118" i="1"/>
  <c r="L118" i="1"/>
  <c r="M118" i="1"/>
  <c r="N118" i="1"/>
  <c r="O118" i="1"/>
  <c r="P118" i="1"/>
  <c r="K119" i="1"/>
  <c r="L119" i="1"/>
  <c r="M119" i="1"/>
  <c r="N119" i="1"/>
  <c r="O119" i="1"/>
  <c r="P119" i="1"/>
  <c r="K120" i="1"/>
  <c r="L120" i="1"/>
  <c r="M120" i="1"/>
  <c r="N120" i="1"/>
  <c r="O120" i="1"/>
  <c r="P120" i="1"/>
  <c r="K121" i="1"/>
  <c r="L121" i="1"/>
  <c r="M121" i="1"/>
  <c r="N121" i="1"/>
  <c r="O121" i="1"/>
  <c r="P121" i="1"/>
  <c r="K122" i="1"/>
  <c r="L122" i="1"/>
  <c r="M122" i="1"/>
  <c r="N122" i="1"/>
  <c r="O122" i="1"/>
  <c r="P122" i="1"/>
  <c r="K123" i="1"/>
  <c r="L123" i="1"/>
  <c r="M123" i="1"/>
  <c r="N123" i="1"/>
  <c r="O123" i="1"/>
  <c r="P123" i="1"/>
  <c r="K124" i="1"/>
  <c r="L124" i="1"/>
  <c r="M124" i="1"/>
  <c r="N124" i="1"/>
  <c r="O124" i="1"/>
  <c r="P124" i="1"/>
  <c r="K125" i="1"/>
  <c r="L125" i="1"/>
  <c r="M125" i="1"/>
  <c r="N125" i="1"/>
  <c r="O125" i="1"/>
  <c r="P125" i="1"/>
  <c r="K126" i="1"/>
  <c r="L126" i="1"/>
  <c r="M126" i="1"/>
  <c r="N126" i="1"/>
  <c r="O126" i="1"/>
  <c r="P126" i="1"/>
  <c r="K127" i="1"/>
  <c r="L127" i="1"/>
  <c r="M127" i="1"/>
  <c r="N127" i="1"/>
  <c r="O127" i="1"/>
  <c r="P127" i="1"/>
  <c r="K128" i="1"/>
  <c r="L128" i="1"/>
  <c r="M128" i="1"/>
  <c r="N128" i="1"/>
  <c r="O128" i="1"/>
  <c r="P128" i="1"/>
  <c r="K129" i="1"/>
  <c r="L129" i="1"/>
  <c r="M129" i="1"/>
  <c r="N129" i="1"/>
  <c r="O129" i="1"/>
  <c r="P129" i="1"/>
  <c r="K130" i="1"/>
  <c r="L130" i="1"/>
  <c r="M130" i="1"/>
  <c r="N130" i="1"/>
  <c r="O130" i="1"/>
  <c r="P130" i="1"/>
  <c r="K131" i="1"/>
  <c r="L131" i="1"/>
  <c r="M131" i="1"/>
  <c r="N131" i="1"/>
  <c r="O131" i="1"/>
  <c r="P131" i="1"/>
  <c r="K132" i="1"/>
  <c r="L132" i="1"/>
  <c r="M132" i="1"/>
  <c r="N132" i="1"/>
  <c r="O132" i="1"/>
  <c r="P132" i="1"/>
  <c r="K133" i="1"/>
  <c r="L133" i="1"/>
  <c r="M133" i="1"/>
  <c r="N133" i="1"/>
  <c r="O133" i="1"/>
  <c r="P133" i="1"/>
  <c r="K134" i="1"/>
  <c r="L134" i="1"/>
  <c r="M134" i="1"/>
  <c r="N134" i="1"/>
  <c r="O134" i="1"/>
  <c r="P134" i="1"/>
  <c r="K135" i="1"/>
  <c r="L135" i="1"/>
  <c r="M135" i="1"/>
  <c r="N135" i="1"/>
  <c r="O135" i="1"/>
  <c r="P135" i="1"/>
  <c r="K136" i="1"/>
  <c r="L136" i="1"/>
  <c r="M136" i="1"/>
  <c r="N136" i="1"/>
  <c r="O136" i="1"/>
  <c r="P136" i="1"/>
  <c r="K137" i="1"/>
  <c r="L137" i="1"/>
  <c r="M137" i="1"/>
  <c r="N137" i="1"/>
  <c r="O137" i="1"/>
  <c r="P137" i="1"/>
  <c r="K138" i="1"/>
  <c r="L138" i="1"/>
  <c r="M138" i="1"/>
  <c r="N138" i="1"/>
  <c r="O138" i="1"/>
  <c r="P138" i="1"/>
  <c r="K139" i="1"/>
  <c r="L139" i="1"/>
  <c r="M139" i="1"/>
  <c r="N139" i="1"/>
  <c r="O139" i="1"/>
  <c r="P139" i="1"/>
  <c r="K140" i="1"/>
  <c r="L140" i="1"/>
  <c r="M140" i="1"/>
  <c r="N140" i="1"/>
  <c r="O140" i="1"/>
  <c r="P140" i="1"/>
  <c r="K141" i="1"/>
  <c r="L141" i="1"/>
  <c r="M141" i="1"/>
  <c r="N141" i="1"/>
  <c r="O141" i="1"/>
  <c r="P141" i="1"/>
  <c r="K142" i="1"/>
  <c r="L142" i="1"/>
  <c r="M142" i="1"/>
  <c r="N142" i="1"/>
  <c r="O142" i="1"/>
  <c r="P142" i="1"/>
  <c r="K143" i="1"/>
  <c r="L143" i="1"/>
  <c r="M143" i="1"/>
  <c r="N143" i="1"/>
  <c r="O143" i="1"/>
  <c r="P143" i="1"/>
  <c r="K144" i="1"/>
  <c r="L144" i="1"/>
  <c r="M144" i="1"/>
  <c r="N144" i="1"/>
  <c r="O144" i="1"/>
  <c r="P144" i="1"/>
  <c r="K145" i="1"/>
  <c r="L145" i="1"/>
  <c r="M145" i="1"/>
  <c r="N145" i="1"/>
  <c r="O145" i="1"/>
  <c r="P145" i="1"/>
  <c r="K146" i="1"/>
  <c r="L146" i="1"/>
  <c r="M146" i="1"/>
  <c r="N146" i="1"/>
  <c r="O146" i="1"/>
  <c r="P146" i="1"/>
  <c r="K147" i="1"/>
  <c r="L147" i="1"/>
  <c r="M147" i="1"/>
  <c r="N147" i="1"/>
  <c r="O147" i="1"/>
  <c r="P147" i="1"/>
  <c r="K148" i="1"/>
  <c r="L148" i="1"/>
  <c r="M148" i="1"/>
  <c r="N148" i="1"/>
  <c r="O148" i="1"/>
  <c r="P148" i="1"/>
  <c r="K149" i="1"/>
  <c r="L149" i="1"/>
  <c r="M149" i="1"/>
  <c r="N149" i="1"/>
  <c r="O149" i="1"/>
  <c r="P149" i="1"/>
  <c r="K150" i="1"/>
  <c r="L150" i="1"/>
  <c r="M150" i="1"/>
  <c r="N150" i="1"/>
  <c r="O150" i="1"/>
  <c r="P150" i="1"/>
  <c r="K151" i="1"/>
  <c r="L151" i="1"/>
  <c r="M151" i="1"/>
  <c r="N151" i="1"/>
  <c r="O151" i="1"/>
  <c r="P151" i="1"/>
  <c r="K152" i="1"/>
  <c r="L152" i="1"/>
  <c r="M152" i="1"/>
  <c r="N152" i="1"/>
  <c r="O152" i="1"/>
  <c r="P152" i="1"/>
  <c r="K153" i="1"/>
  <c r="L153" i="1"/>
  <c r="M153" i="1"/>
  <c r="N153" i="1"/>
  <c r="O153" i="1"/>
  <c r="P153" i="1"/>
  <c r="K154" i="1"/>
  <c r="L154" i="1"/>
  <c r="M154" i="1"/>
  <c r="N154" i="1"/>
  <c r="O154" i="1"/>
  <c r="P154" i="1"/>
  <c r="K155" i="1"/>
  <c r="L155" i="1"/>
  <c r="M155" i="1"/>
  <c r="N155" i="1"/>
  <c r="O155" i="1"/>
  <c r="P155" i="1"/>
  <c r="K156" i="1"/>
  <c r="L156" i="1"/>
  <c r="M156" i="1"/>
  <c r="N156" i="1"/>
  <c r="O156" i="1"/>
  <c r="P156" i="1"/>
  <c r="K157" i="1"/>
  <c r="L157" i="1"/>
  <c r="M157" i="1"/>
  <c r="N157" i="1"/>
  <c r="O157" i="1"/>
  <c r="P157" i="1"/>
  <c r="K158" i="1"/>
  <c r="L158" i="1"/>
  <c r="M158" i="1"/>
  <c r="N158" i="1"/>
  <c r="O158" i="1"/>
  <c r="P158" i="1"/>
  <c r="K159" i="1"/>
  <c r="L159" i="1"/>
  <c r="M159" i="1"/>
  <c r="N159" i="1"/>
  <c r="O159" i="1"/>
  <c r="P159" i="1"/>
  <c r="K160" i="1"/>
  <c r="L160" i="1"/>
  <c r="M160" i="1"/>
  <c r="N160" i="1"/>
  <c r="O160" i="1"/>
  <c r="P160" i="1"/>
  <c r="K161" i="1"/>
  <c r="L161" i="1"/>
  <c r="M161" i="1"/>
  <c r="N161" i="1"/>
  <c r="O161" i="1"/>
  <c r="P161" i="1"/>
  <c r="K162" i="1"/>
  <c r="L162" i="1"/>
  <c r="M162" i="1"/>
  <c r="N162" i="1"/>
  <c r="O162" i="1"/>
  <c r="P162" i="1"/>
  <c r="K163" i="1"/>
  <c r="L163" i="1"/>
  <c r="M163" i="1"/>
  <c r="N163" i="1"/>
  <c r="O163" i="1"/>
  <c r="P163" i="1"/>
  <c r="K164" i="1"/>
  <c r="L164" i="1"/>
  <c r="M164" i="1"/>
  <c r="N164" i="1"/>
  <c r="O164" i="1"/>
  <c r="P164" i="1"/>
  <c r="K165" i="1"/>
  <c r="L165" i="1"/>
  <c r="M165" i="1"/>
  <c r="N165" i="1"/>
  <c r="O165" i="1"/>
  <c r="P165" i="1"/>
  <c r="K166" i="1"/>
  <c r="L166" i="1"/>
  <c r="M166" i="1"/>
  <c r="N166" i="1"/>
  <c r="O166" i="1"/>
  <c r="P166" i="1"/>
  <c r="K167" i="1"/>
  <c r="L167" i="1"/>
  <c r="M167" i="1"/>
  <c r="N167" i="1"/>
  <c r="O167" i="1"/>
  <c r="P167" i="1"/>
  <c r="K168" i="1"/>
  <c r="L168" i="1"/>
  <c r="M168" i="1"/>
  <c r="N168" i="1"/>
  <c r="O168" i="1"/>
  <c r="P168" i="1"/>
  <c r="K169" i="1"/>
  <c r="L169" i="1"/>
  <c r="M169" i="1"/>
  <c r="N169" i="1"/>
  <c r="O169" i="1"/>
  <c r="P169" i="1"/>
  <c r="K170" i="1"/>
  <c r="L170" i="1"/>
  <c r="M170" i="1"/>
  <c r="N170" i="1"/>
  <c r="O170" i="1"/>
  <c r="P170" i="1"/>
  <c r="K171" i="1"/>
  <c r="L171" i="1"/>
  <c r="M171" i="1"/>
  <c r="N171" i="1"/>
  <c r="O171" i="1"/>
  <c r="P171" i="1"/>
  <c r="K172" i="1"/>
  <c r="L172" i="1"/>
  <c r="M172" i="1"/>
  <c r="N172" i="1"/>
  <c r="O172" i="1"/>
  <c r="P172" i="1"/>
  <c r="K173" i="1"/>
  <c r="L173" i="1"/>
  <c r="M173" i="1"/>
  <c r="N173" i="1"/>
  <c r="O173" i="1"/>
  <c r="P173" i="1"/>
  <c r="K174" i="1"/>
  <c r="L174" i="1"/>
  <c r="M174" i="1"/>
  <c r="N174" i="1"/>
  <c r="O174" i="1"/>
  <c r="P174" i="1"/>
  <c r="K175" i="1"/>
  <c r="L175" i="1"/>
  <c r="M175" i="1"/>
  <c r="N175" i="1"/>
  <c r="O175" i="1"/>
  <c r="P175" i="1"/>
  <c r="K176" i="1"/>
  <c r="L176" i="1"/>
  <c r="M176" i="1"/>
  <c r="N176" i="1"/>
  <c r="O176" i="1"/>
  <c r="P176" i="1"/>
  <c r="K177" i="1"/>
  <c r="L177" i="1"/>
  <c r="M177" i="1"/>
  <c r="N177" i="1"/>
  <c r="O177" i="1"/>
  <c r="P177" i="1"/>
  <c r="K178" i="1"/>
  <c r="L178" i="1"/>
  <c r="M178" i="1"/>
  <c r="N178" i="1"/>
  <c r="O178" i="1"/>
  <c r="P178" i="1"/>
  <c r="K179" i="1"/>
  <c r="L179" i="1"/>
  <c r="M179" i="1"/>
  <c r="N179" i="1"/>
  <c r="O179" i="1"/>
  <c r="P179" i="1"/>
  <c r="K180" i="1"/>
  <c r="L180" i="1"/>
  <c r="M180" i="1"/>
  <c r="N180" i="1"/>
  <c r="O180" i="1"/>
  <c r="P180" i="1"/>
  <c r="K181" i="1"/>
  <c r="L181" i="1"/>
  <c r="M181" i="1"/>
  <c r="N181" i="1"/>
  <c r="O181" i="1"/>
  <c r="P181" i="1"/>
  <c r="K182" i="1"/>
  <c r="L182" i="1"/>
  <c r="M182" i="1"/>
  <c r="N182" i="1"/>
  <c r="O182" i="1"/>
  <c r="P182" i="1"/>
  <c r="K183" i="1"/>
  <c r="L183" i="1"/>
  <c r="M183" i="1"/>
  <c r="N183" i="1"/>
  <c r="O183" i="1"/>
  <c r="P183" i="1"/>
  <c r="K184" i="1"/>
  <c r="L184" i="1"/>
  <c r="M184" i="1"/>
  <c r="N184" i="1"/>
  <c r="O184" i="1"/>
  <c r="P184" i="1"/>
  <c r="K185" i="1"/>
  <c r="L185" i="1"/>
  <c r="M185" i="1"/>
  <c r="N185" i="1"/>
  <c r="O185" i="1"/>
  <c r="P185" i="1"/>
  <c r="K186" i="1"/>
  <c r="L186" i="1"/>
  <c r="M186" i="1"/>
  <c r="N186" i="1"/>
  <c r="O186" i="1"/>
  <c r="P186" i="1"/>
  <c r="K187" i="1"/>
  <c r="L187" i="1"/>
  <c r="M187" i="1"/>
  <c r="N187" i="1"/>
  <c r="O187" i="1"/>
  <c r="P187" i="1"/>
  <c r="K188" i="1"/>
  <c r="L188" i="1"/>
  <c r="M188" i="1"/>
  <c r="N188" i="1"/>
  <c r="O188" i="1"/>
  <c r="P188" i="1"/>
  <c r="K189" i="1"/>
  <c r="L189" i="1"/>
  <c r="M189" i="1"/>
  <c r="N189" i="1"/>
  <c r="O189" i="1"/>
  <c r="P189" i="1"/>
  <c r="K190" i="1"/>
  <c r="L190" i="1"/>
  <c r="M190" i="1"/>
  <c r="N190" i="1"/>
  <c r="O190" i="1"/>
  <c r="P190" i="1"/>
  <c r="K191" i="1"/>
  <c r="L191" i="1"/>
  <c r="M191" i="1"/>
  <c r="N191" i="1"/>
  <c r="O191" i="1"/>
  <c r="P191" i="1"/>
  <c r="K192" i="1"/>
  <c r="L192" i="1"/>
  <c r="M192" i="1"/>
  <c r="N192" i="1"/>
  <c r="O192" i="1"/>
  <c r="P192" i="1"/>
  <c r="K193" i="1"/>
  <c r="L193" i="1"/>
  <c r="M193" i="1"/>
  <c r="N193" i="1"/>
  <c r="O193" i="1"/>
  <c r="P193" i="1"/>
  <c r="K194" i="1"/>
  <c r="L194" i="1"/>
  <c r="M194" i="1"/>
  <c r="N194" i="1"/>
  <c r="O194" i="1"/>
  <c r="P194" i="1"/>
  <c r="K195" i="1"/>
  <c r="L195" i="1"/>
  <c r="M195" i="1"/>
  <c r="N195" i="1"/>
  <c r="O195" i="1"/>
  <c r="P195" i="1"/>
  <c r="K196" i="1"/>
  <c r="L196" i="1"/>
  <c r="M196" i="1"/>
  <c r="N196" i="1"/>
  <c r="O196" i="1"/>
  <c r="P196" i="1"/>
  <c r="K197" i="1"/>
  <c r="L197" i="1"/>
  <c r="M197" i="1"/>
  <c r="N197" i="1"/>
  <c r="O197" i="1"/>
  <c r="P197" i="1"/>
  <c r="K198" i="1"/>
  <c r="L198" i="1"/>
  <c r="M198" i="1"/>
  <c r="N198" i="1"/>
  <c r="O198" i="1"/>
  <c r="P198" i="1"/>
  <c r="K199" i="1"/>
  <c r="L199" i="1"/>
  <c r="M199" i="1"/>
  <c r="N199" i="1"/>
  <c r="O199" i="1"/>
  <c r="P199" i="1"/>
  <c r="K200" i="1"/>
  <c r="L200" i="1"/>
  <c r="M200" i="1"/>
  <c r="N200" i="1"/>
  <c r="O200" i="1"/>
  <c r="P200" i="1"/>
  <c r="K201" i="1"/>
  <c r="L201" i="1"/>
  <c r="M201" i="1"/>
  <c r="N201" i="1"/>
  <c r="O201" i="1"/>
  <c r="P201" i="1"/>
  <c r="K202" i="1"/>
  <c r="L202" i="1"/>
  <c r="M202" i="1"/>
  <c r="N202" i="1"/>
  <c r="O202" i="1"/>
  <c r="P202" i="1"/>
  <c r="K203" i="1"/>
  <c r="L203" i="1"/>
  <c r="M203" i="1"/>
  <c r="N203" i="1"/>
  <c r="O203" i="1"/>
  <c r="P203" i="1"/>
  <c r="K204" i="1"/>
  <c r="L204" i="1"/>
  <c r="M204" i="1"/>
  <c r="N204" i="1"/>
  <c r="O204" i="1"/>
  <c r="P204" i="1"/>
  <c r="K205" i="1"/>
  <c r="L205" i="1"/>
  <c r="M205" i="1"/>
  <c r="N205" i="1"/>
  <c r="O205" i="1"/>
  <c r="P205" i="1"/>
  <c r="K206" i="1"/>
  <c r="L206" i="1"/>
  <c r="M206" i="1"/>
  <c r="N206" i="1"/>
  <c r="O206" i="1"/>
  <c r="P206" i="1"/>
  <c r="K207" i="1"/>
  <c r="L207" i="1"/>
  <c r="M207" i="1"/>
  <c r="N207" i="1"/>
  <c r="O207" i="1"/>
  <c r="P207" i="1"/>
  <c r="K208" i="1"/>
  <c r="L208" i="1"/>
  <c r="M208" i="1"/>
  <c r="N208" i="1"/>
  <c r="O208" i="1"/>
  <c r="P208" i="1"/>
  <c r="K209" i="1"/>
  <c r="L209" i="1"/>
  <c r="M209" i="1"/>
  <c r="N209" i="1"/>
  <c r="O209" i="1"/>
  <c r="P209" i="1"/>
  <c r="K210" i="1"/>
  <c r="L210" i="1"/>
  <c r="M210" i="1"/>
  <c r="N210" i="1"/>
  <c r="O210" i="1"/>
  <c r="P210" i="1"/>
  <c r="K211" i="1"/>
  <c r="L211" i="1"/>
  <c r="M211" i="1"/>
  <c r="N211" i="1"/>
  <c r="O211" i="1"/>
  <c r="P211" i="1"/>
  <c r="K212" i="1"/>
  <c r="L212" i="1"/>
  <c r="M212" i="1"/>
  <c r="N212" i="1"/>
  <c r="O212" i="1"/>
  <c r="P212" i="1"/>
  <c r="K213" i="1"/>
  <c r="L213" i="1"/>
  <c r="M213" i="1"/>
  <c r="N213" i="1"/>
  <c r="O213" i="1"/>
  <c r="P213" i="1"/>
  <c r="K214" i="1"/>
  <c r="L214" i="1"/>
  <c r="M214" i="1"/>
  <c r="N214" i="1"/>
  <c r="O214" i="1"/>
  <c r="P214" i="1"/>
  <c r="K215" i="1"/>
  <c r="L215" i="1"/>
  <c r="M215" i="1"/>
  <c r="N215" i="1"/>
  <c r="O215" i="1"/>
  <c r="P215" i="1"/>
  <c r="K216" i="1"/>
  <c r="L216" i="1"/>
  <c r="M216" i="1"/>
  <c r="N216" i="1"/>
  <c r="O216" i="1"/>
  <c r="P216" i="1"/>
  <c r="K217" i="1"/>
  <c r="L217" i="1"/>
  <c r="M217" i="1"/>
  <c r="N217" i="1"/>
  <c r="O217" i="1"/>
  <c r="P217" i="1"/>
  <c r="K218" i="1"/>
  <c r="L218" i="1"/>
  <c r="M218" i="1"/>
  <c r="N218" i="1"/>
  <c r="O218" i="1"/>
  <c r="P218" i="1"/>
  <c r="K219" i="1"/>
  <c r="L219" i="1"/>
  <c r="M219" i="1"/>
  <c r="N219" i="1"/>
  <c r="O219" i="1"/>
  <c r="P219" i="1"/>
  <c r="K220" i="1"/>
  <c r="L220" i="1"/>
  <c r="M220" i="1"/>
  <c r="N220" i="1"/>
  <c r="O220" i="1"/>
  <c r="P220" i="1"/>
  <c r="K221" i="1"/>
  <c r="L221" i="1"/>
  <c r="M221" i="1"/>
  <c r="N221" i="1"/>
  <c r="O221" i="1"/>
  <c r="P221" i="1"/>
  <c r="K222" i="1"/>
  <c r="L222" i="1"/>
  <c r="M222" i="1"/>
  <c r="N222" i="1"/>
  <c r="O222" i="1"/>
  <c r="P222" i="1"/>
  <c r="K223" i="1"/>
  <c r="L223" i="1"/>
  <c r="M223" i="1"/>
  <c r="N223" i="1"/>
  <c r="O223" i="1"/>
  <c r="P223" i="1"/>
  <c r="K224" i="1"/>
  <c r="L224" i="1"/>
  <c r="M224" i="1"/>
  <c r="N224" i="1"/>
  <c r="O224" i="1"/>
  <c r="P224" i="1"/>
  <c r="K225" i="1"/>
  <c r="L225" i="1"/>
  <c r="M225" i="1"/>
  <c r="N225" i="1"/>
  <c r="O225" i="1"/>
  <c r="P225" i="1"/>
  <c r="K226" i="1"/>
  <c r="L226" i="1"/>
  <c r="M226" i="1"/>
  <c r="N226" i="1"/>
  <c r="O226" i="1"/>
  <c r="P226" i="1"/>
  <c r="K227" i="1"/>
  <c r="L227" i="1"/>
  <c r="M227" i="1"/>
  <c r="N227" i="1"/>
  <c r="O227" i="1"/>
  <c r="P227" i="1"/>
  <c r="K228" i="1"/>
  <c r="L228" i="1"/>
  <c r="M228" i="1"/>
  <c r="N228" i="1"/>
  <c r="O228" i="1"/>
  <c r="P228" i="1"/>
  <c r="K229" i="1"/>
  <c r="L229" i="1"/>
  <c r="M229" i="1"/>
  <c r="N229" i="1"/>
  <c r="O229" i="1"/>
  <c r="P229" i="1"/>
  <c r="K230" i="1"/>
  <c r="L230" i="1"/>
  <c r="M230" i="1"/>
  <c r="N230" i="1"/>
  <c r="O230" i="1"/>
  <c r="P230" i="1"/>
  <c r="K231" i="1"/>
  <c r="L231" i="1"/>
  <c r="M231" i="1"/>
  <c r="N231" i="1"/>
  <c r="O231" i="1"/>
  <c r="P231" i="1"/>
  <c r="K232" i="1"/>
  <c r="L232" i="1"/>
  <c r="M232" i="1"/>
  <c r="N232" i="1"/>
  <c r="O232" i="1"/>
  <c r="P232" i="1"/>
  <c r="K233" i="1"/>
  <c r="L233" i="1"/>
  <c r="M233" i="1"/>
  <c r="N233" i="1"/>
  <c r="O233" i="1"/>
  <c r="P233" i="1"/>
  <c r="K234" i="1"/>
  <c r="L234" i="1"/>
  <c r="M234" i="1"/>
  <c r="N234" i="1"/>
  <c r="O234" i="1"/>
  <c r="P234" i="1"/>
  <c r="K235" i="1"/>
  <c r="L235" i="1"/>
  <c r="M235" i="1"/>
  <c r="N235" i="1"/>
  <c r="O235" i="1"/>
  <c r="P235" i="1"/>
  <c r="K236" i="1"/>
  <c r="L236" i="1"/>
  <c r="M236" i="1"/>
  <c r="N236" i="1"/>
  <c r="O236" i="1"/>
  <c r="P236" i="1"/>
  <c r="K237" i="1"/>
  <c r="L237" i="1"/>
  <c r="M237" i="1"/>
  <c r="N237" i="1"/>
  <c r="O237" i="1"/>
  <c r="P237" i="1"/>
  <c r="K238" i="1"/>
  <c r="L238" i="1"/>
  <c r="M238" i="1"/>
  <c r="N238" i="1"/>
  <c r="O238" i="1"/>
  <c r="P238" i="1"/>
  <c r="K239" i="1"/>
  <c r="L239" i="1"/>
  <c r="M239" i="1"/>
  <c r="N239" i="1"/>
  <c r="O239" i="1"/>
  <c r="P239" i="1"/>
  <c r="K240" i="1"/>
  <c r="L240" i="1"/>
  <c r="M240" i="1"/>
  <c r="N240" i="1"/>
  <c r="O240" i="1"/>
  <c r="P240" i="1"/>
  <c r="K241" i="1"/>
  <c r="L241" i="1"/>
  <c r="M241" i="1"/>
  <c r="N241" i="1"/>
  <c r="O241" i="1"/>
  <c r="P241" i="1"/>
  <c r="L242" i="1"/>
  <c r="M242" i="1"/>
  <c r="N242" i="1"/>
  <c r="O242" i="1"/>
  <c r="P242" i="1"/>
  <c r="L243" i="1"/>
  <c r="M243" i="1"/>
  <c r="N243" i="1"/>
  <c r="O243" i="1"/>
  <c r="P243" i="1"/>
  <c r="L244" i="1"/>
  <c r="M244" i="1"/>
  <c r="N244" i="1"/>
  <c r="O244" i="1"/>
  <c r="P244" i="1"/>
  <c r="L245" i="1"/>
  <c r="M245" i="1"/>
  <c r="N245" i="1"/>
  <c r="O245" i="1"/>
  <c r="P245" i="1"/>
  <c r="L246" i="1"/>
  <c r="M246" i="1"/>
  <c r="N246" i="1"/>
  <c r="O246" i="1"/>
  <c r="P246" i="1"/>
  <c r="L247" i="1"/>
  <c r="M247" i="1"/>
  <c r="N247" i="1"/>
  <c r="O247" i="1"/>
  <c r="P247" i="1"/>
  <c r="L248" i="1"/>
  <c r="M248" i="1"/>
  <c r="N248" i="1"/>
  <c r="O248" i="1"/>
  <c r="P248" i="1"/>
  <c r="L249" i="1"/>
  <c r="M249" i="1"/>
  <c r="N249" i="1"/>
  <c r="O249" i="1"/>
  <c r="P249" i="1"/>
  <c r="L250" i="1"/>
  <c r="M250" i="1"/>
  <c r="N250" i="1"/>
  <c r="O250" i="1"/>
  <c r="P250" i="1"/>
  <c r="L251" i="1"/>
  <c r="M251" i="1"/>
  <c r="N251" i="1"/>
  <c r="O251" i="1"/>
  <c r="P251" i="1"/>
  <c r="L252" i="1"/>
  <c r="M252" i="1"/>
  <c r="N252" i="1"/>
  <c r="O252" i="1"/>
  <c r="P252" i="1"/>
  <c r="L253" i="1"/>
  <c r="M253" i="1"/>
  <c r="N253" i="1"/>
  <c r="O253" i="1"/>
  <c r="P253" i="1"/>
  <c r="L254" i="1"/>
  <c r="M254" i="1"/>
  <c r="N254" i="1"/>
  <c r="O254" i="1"/>
  <c r="P254" i="1"/>
  <c r="L255" i="1"/>
  <c r="M255" i="1"/>
  <c r="N255" i="1"/>
  <c r="O255" i="1"/>
  <c r="P255" i="1"/>
  <c r="L256" i="1"/>
  <c r="M256" i="1"/>
  <c r="N256" i="1"/>
  <c r="O256" i="1"/>
  <c r="P256" i="1"/>
  <c r="L257" i="1"/>
  <c r="M257" i="1"/>
  <c r="N257" i="1"/>
  <c r="O257" i="1"/>
  <c r="P257" i="1"/>
  <c r="L258" i="1"/>
  <c r="M258" i="1"/>
  <c r="N258" i="1"/>
  <c r="O258" i="1"/>
  <c r="P258" i="1"/>
  <c r="L259" i="1"/>
  <c r="M259" i="1"/>
  <c r="N259" i="1"/>
  <c r="O259" i="1"/>
  <c r="P259" i="1"/>
  <c r="L260" i="1"/>
  <c r="M260" i="1"/>
  <c r="N260" i="1"/>
  <c r="O260" i="1"/>
  <c r="P260" i="1"/>
  <c r="L261" i="1"/>
  <c r="M261" i="1"/>
  <c r="N261" i="1"/>
  <c r="O261" i="1"/>
  <c r="P261" i="1"/>
  <c r="L262" i="1"/>
  <c r="M262" i="1"/>
  <c r="N262" i="1"/>
  <c r="O262" i="1"/>
  <c r="P262" i="1"/>
  <c r="L263" i="1"/>
  <c r="M263" i="1"/>
  <c r="N263" i="1"/>
  <c r="O263" i="1"/>
  <c r="P263" i="1"/>
  <c r="L264" i="1"/>
  <c r="M264" i="1"/>
  <c r="N264" i="1"/>
  <c r="O264" i="1"/>
  <c r="P264" i="1"/>
  <c r="L265" i="1"/>
  <c r="M265" i="1"/>
  <c r="N265" i="1"/>
  <c r="O265" i="1"/>
  <c r="P265" i="1"/>
  <c r="L266" i="1"/>
  <c r="M266" i="1"/>
  <c r="N266" i="1"/>
  <c r="O266" i="1"/>
  <c r="P266" i="1"/>
  <c r="L267" i="1"/>
  <c r="M267" i="1"/>
  <c r="N267" i="1"/>
  <c r="O267" i="1"/>
  <c r="P267" i="1"/>
  <c r="L268" i="1"/>
  <c r="M268" i="1"/>
  <c r="N268" i="1"/>
  <c r="O268" i="1"/>
  <c r="P268" i="1"/>
  <c r="L269" i="1"/>
  <c r="M269" i="1"/>
  <c r="N269" i="1"/>
  <c r="O269" i="1"/>
  <c r="P269" i="1"/>
  <c r="L270" i="1"/>
  <c r="M270" i="1"/>
  <c r="N270" i="1"/>
  <c r="O270" i="1"/>
  <c r="P270" i="1"/>
  <c r="L271" i="1"/>
  <c r="M271" i="1"/>
  <c r="N271" i="1"/>
  <c r="O271" i="1"/>
  <c r="P271" i="1"/>
  <c r="L272" i="1"/>
  <c r="M272" i="1"/>
  <c r="N272" i="1"/>
  <c r="O272" i="1"/>
  <c r="P272" i="1"/>
  <c r="L273" i="1"/>
  <c r="M273" i="1"/>
  <c r="N273" i="1"/>
  <c r="O273" i="1"/>
  <c r="P273" i="1"/>
  <c r="K274" i="1"/>
  <c r="L274" i="1"/>
  <c r="M274" i="1"/>
  <c r="N274" i="1"/>
  <c r="O274" i="1"/>
  <c r="P274" i="1"/>
  <c r="L275" i="1"/>
  <c r="M275" i="1"/>
  <c r="N275" i="1"/>
  <c r="O275" i="1"/>
  <c r="P275" i="1"/>
  <c r="K276" i="1"/>
  <c r="L276" i="1"/>
  <c r="M276" i="1"/>
  <c r="N276" i="1"/>
  <c r="O276" i="1"/>
  <c r="P276" i="1"/>
  <c r="K277" i="1"/>
  <c r="L277" i="1"/>
  <c r="M277" i="1"/>
  <c r="N277" i="1"/>
  <c r="O277" i="1"/>
  <c r="P277" i="1"/>
  <c r="K278" i="1"/>
  <c r="L278" i="1"/>
  <c r="M278" i="1"/>
  <c r="N278" i="1"/>
  <c r="O278" i="1"/>
  <c r="P278" i="1"/>
  <c r="K279" i="1"/>
  <c r="L279" i="1"/>
  <c r="M279" i="1"/>
  <c r="N279" i="1"/>
  <c r="O279" i="1"/>
  <c r="P279" i="1"/>
  <c r="K280" i="1"/>
  <c r="L280" i="1"/>
  <c r="M280" i="1"/>
  <c r="N280" i="1"/>
  <c r="O280" i="1"/>
  <c r="P280" i="1"/>
  <c r="K281" i="1"/>
  <c r="L281" i="1"/>
  <c r="M281" i="1"/>
  <c r="N281" i="1"/>
  <c r="O281" i="1"/>
  <c r="P281" i="1"/>
  <c r="K282" i="1"/>
  <c r="L282" i="1"/>
  <c r="M282" i="1"/>
  <c r="N282" i="1"/>
  <c r="O282" i="1"/>
  <c r="P282" i="1"/>
  <c r="K283" i="1"/>
  <c r="L283" i="1"/>
  <c r="M283" i="1"/>
  <c r="N283" i="1"/>
  <c r="O283" i="1"/>
  <c r="P283" i="1"/>
  <c r="K284" i="1"/>
  <c r="L284" i="1"/>
  <c r="M284" i="1"/>
  <c r="N284" i="1"/>
  <c r="O284" i="1"/>
  <c r="P284" i="1"/>
  <c r="K285" i="1"/>
  <c r="L285" i="1"/>
  <c r="M285" i="1"/>
  <c r="N285" i="1"/>
  <c r="O285" i="1"/>
  <c r="P285" i="1"/>
  <c r="K286" i="1"/>
  <c r="L286" i="1"/>
  <c r="M286" i="1"/>
  <c r="N286" i="1"/>
  <c r="O286" i="1"/>
  <c r="P286" i="1"/>
  <c r="K287" i="1"/>
  <c r="L287" i="1"/>
  <c r="M287" i="1"/>
  <c r="N287" i="1"/>
  <c r="O287" i="1"/>
  <c r="P287" i="1"/>
  <c r="K288" i="1"/>
  <c r="L288" i="1"/>
  <c r="M288" i="1"/>
  <c r="N288" i="1"/>
  <c r="O288" i="1"/>
  <c r="P288" i="1"/>
  <c r="K289" i="1"/>
  <c r="L289" i="1"/>
  <c r="M289" i="1"/>
  <c r="N289" i="1"/>
  <c r="O289" i="1"/>
  <c r="P289" i="1"/>
  <c r="K290" i="1"/>
  <c r="L290" i="1"/>
  <c r="M290" i="1"/>
  <c r="N290" i="1"/>
  <c r="O290" i="1"/>
  <c r="P290" i="1"/>
  <c r="K291" i="1"/>
  <c r="L291" i="1"/>
  <c r="M291" i="1"/>
  <c r="N291" i="1"/>
  <c r="O291" i="1"/>
  <c r="P291" i="1"/>
  <c r="K292" i="1"/>
  <c r="L292" i="1"/>
  <c r="M292" i="1"/>
  <c r="N292" i="1"/>
  <c r="O292" i="1"/>
  <c r="P292" i="1"/>
  <c r="K293" i="1"/>
  <c r="L293" i="1"/>
  <c r="M293" i="1"/>
  <c r="N293" i="1"/>
  <c r="O293" i="1"/>
  <c r="P293" i="1"/>
  <c r="K294" i="1"/>
  <c r="L294" i="1"/>
  <c r="M294" i="1"/>
  <c r="N294" i="1"/>
  <c r="O294" i="1"/>
  <c r="P294" i="1"/>
  <c r="K295" i="1"/>
  <c r="L295" i="1"/>
  <c r="M295" i="1"/>
  <c r="N295" i="1"/>
  <c r="O295" i="1"/>
  <c r="P295" i="1"/>
  <c r="K296" i="1"/>
  <c r="L296" i="1"/>
  <c r="M296" i="1"/>
  <c r="N296" i="1"/>
  <c r="O296" i="1"/>
  <c r="P296" i="1"/>
  <c r="K297" i="1"/>
  <c r="L297" i="1"/>
  <c r="M297" i="1"/>
  <c r="N297" i="1"/>
  <c r="O297" i="1"/>
  <c r="P297" i="1"/>
  <c r="K298" i="1"/>
  <c r="L298" i="1"/>
  <c r="M298" i="1"/>
  <c r="N298" i="1"/>
  <c r="O298" i="1"/>
  <c r="P298" i="1"/>
  <c r="K299" i="1"/>
  <c r="L299" i="1"/>
  <c r="M299" i="1"/>
  <c r="N299" i="1"/>
  <c r="O299" i="1"/>
  <c r="P299" i="1"/>
  <c r="K300" i="1"/>
  <c r="L300" i="1"/>
  <c r="M300" i="1"/>
  <c r="N300" i="1"/>
  <c r="O300" i="1"/>
  <c r="P300" i="1"/>
  <c r="K301" i="1"/>
  <c r="L301" i="1"/>
  <c r="M301" i="1"/>
  <c r="N301" i="1"/>
  <c r="O301" i="1"/>
  <c r="P301" i="1"/>
  <c r="K302" i="1"/>
  <c r="L302" i="1"/>
  <c r="M302" i="1"/>
  <c r="N302" i="1"/>
  <c r="O302" i="1"/>
  <c r="P302" i="1"/>
  <c r="K303" i="1"/>
  <c r="L303" i="1"/>
  <c r="M303" i="1"/>
  <c r="N303" i="1"/>
  <c r="O303" i="1"/>
  <c r="P303" i="1"/>
  <c r="K304" i="1"/>
  <c r="L304" i="1"/>
  <c r="M304" i="1"/>
  <c r="N304" i="1"/>
  <c r="O304" i="1"/>
  <c r="P304" i="1"/>
  <c r="K305" i="1"/>
  <c r="L305" i="1"/>
  <c r="M305" i="1"/>
  <c r="N305" i="1"/>
  <c r="O305" i="1"/>
  <c r="P305" i="1"/>
  <c r="K306" i="1"/>
  <c r="L306" i="1"/>
  <c r="M306" i="1"/>
  <c r="N306" i="1"/>
  <c r="O306" i="1"/>
  <c r="P306" i="1"/>
  <c r="K307" i="1"/>
  <c r="L307" i="1"/>
  <c r="M307" i="1"/>
  <c r="N307" i="1"/>
  <c r="O307" i="1"/>
  <c r="P307" i="1"/>
  <c r="K308" i="1"/>
  <c r="L308" i="1"/>
  <c r="M308" i="1"/>
  <c r="N308" i="1"/>
  <c r="O308" i="1"/>
  <c r="P308" i="1"/>
  <c r="K309" i="1"/>
  <c r="L309" i="1"/>
  <c r="M309" i="1"/>
  <c r="N309" i="1"/>
  <c r="O309" i="1"/>
  <c r="P309" i="1"/>
  <c r="K310" i="1"/>
  <c r="L310" i="1"/>
  <c r="M310" i="1"/>
  <c r="N310" i="1"/>
  <c r="O310" i="1"/>
  <c r="P310" i="1"/>
  <c r="K311" i="1"/>
  <c r="L311" i="1"/>
  <c r="M311" i="1"/>
  <c r="N311" i="1"/>
  <c r="O311" i="1"/>
  <c r="P311" i="1"/>
  <c r="K312" i="1"/>
  <c r="L312" i="1"/>
  <c r="M312" i="1"/>
  <c r="N312" i="1"/>
  <c r="O312" i="1"/>
  <c r="P312" i="1"/>
  <c r="K313" i="1"/>
  <c r="L313" i="1"/>
  <c r="M313" i="1"/>
  <c r="N313" i="1"/>
  <c r="O313" i="1"/>
  <c r="P313" i="1"/>
  <c r="K314" i="1"/>
  <c r="L314" i="1"/>
  <c r="M314" i="1"/>
  <c r="N314" i="1"/>
  <c r="O314" i="1"/>
  <c r="P314" i="1"/>
  <c r="K315" i="1"/>
  <c r="L315" i="1"/>
  <c r="M315" i="1"/>
  <c r="N315" i="1"/>
  <c r="O315" i="1"/>
  <c r="P315" i="1"/>
  <c r="K316" i="1"/>
  <c r="L316" i="1"/>
  <c r="M316" i="1"/>
  <c r="N316" i="1"/>
  <c r="O316" i="1"/>
  <c r="P316" i="1"/>
  <c r="K317" i="1"/>
  <c r="L317" i="1"/>
  <c r="M317" i="1"/>
  <c r="N317" i="1"/>
  <c r="O317" i="1"/>
  <c r="P317" i="1"/>
  <c r="K318" i="1"/>
  <c r="L318" i="1"/>
  <c r="M318" i="1"/>
  <c r="N318" i="1"/>
  <c r="O318" i="1"/>
  <c r="P318" i="1"/>
  <c r="K319" i="1"/>
  <c r="L319" i="1"/>
  <c r="M319" i="1"/>
  <c r="N319" i="1"/>
  <c r="O319" i="1"/>
  <c r="P319" i="1"/>
  <c r="K320" i="1"/>
  <c r="L320" i="1"/>
  <c r="M320" i="1"/>
  <c r="N320" i="1"/>
  <c r="O320" i="1"/>
  <c r="P320" i="1"/>
  <c r="K321" i="1"/>
  <c r="L321" i="1"/>
  <c r="M321" i="1"/>
  <c r="N321" i="1"/>
  <c r="O321" i="1"/>
  <c r="P321" i="1"/>
  <c r="K322" i="1"/>
  <c r="L322" i="1"/>
  <c r="M322" i="1"/>
  <c r="N322" i="1"/>
  <c r="O322" i="1"/>
  <c r="P322" i="1"/>
  <c r="K323" i="1"/>
  <c r="L323" i="1"/>
  <c r="M323" i="1"/>
  <c r="N323" i="1"/>
  <c r="O323" i="1"/>
  <c r="P323" i="1"/>
  <c r="K324" i="1"/>
  <c r="L324" i="1"/>
  <c r="M324" i="1"/>
  <c r="N324" i="1"/>
  <c r="O324" i="1"/>
  <c r="P324" i="1"/>
  <c r="K325" i="1"/>
  <c r="L325" i="1"/>
  <c r="M325" i="1"/>
  <c r="N325" i="1"/>
  <c r="O325" i="1"/>
  <c r="P325" i="1"/>
  <c r="K326" i="1"/>
  <c r="L326" i="1"/>
  <c r="M326" i="1"/>
  <c r="N326" i="1"/>
  <c r="O326" i="1"/>
  <c r="P326" i="1"/>
  <c r="K327" i="1"/>
  <c r="L327" i="1"/>
  <c r="M327" i="1"/>
  <c r="N327" i="1"/>
  <c r="O327" i="1"/>
  <c r="P327" i="1"/>
  <c r="K328" i="1"/>
  <c r="L328" i="1"/>
  <c r="M328" i="1"/>
  <c r="N328" i="1"/>
  <c r="O328" i="1"/>
  <c r="P328" i="1"/>
  <c r="K329" i="1"/>
  <c r="L329" i="1"/>
  <c r="M329" i="1"/>
  <c r="N329" i="1"/>
  <c r="O329" i="1"/>
  <c r="P329" i="1"/>
  <c r="K330" i="1"/>
  <c r="L330" i="1"/>
  <c r="M330" i="1"/>
  <c r="N330" i="1"/>
  <c r="O330" i="1"/>
  <c r="P330" i="1"/>
  <c r="K331" i="1"/>
  <c r="L331" i="1"/>
  <c r="M331" i="1"/>
  <c r="N331" i="1"/>
  <c r="O331" i="1"/>
  <c r="P331" i="1"/>
  <c r="K332" i="1"/>
  <c r="L332" i="1"/>
  <c r="M332" i="1"/>
  <c r="N332" i="1"/>
  <c r="O332" i="1"/>
  <c r="P332" i="1"/>
  <c r="K333" i="1"/>
  <c r="L333" i="1"/>
  <c r="M333" i="1"/>
  <c r="N333" i="1"/>
  <c r="O333" i="1"/>
  <c r="P333" i="1"/>
  <c r="K334" i="1"/>
  <c r="L334" i="1"/>
  <c r="M334" i="1"/>
  <c r="N334" i="1"/>
  <c r="O334" i="1"/>
  <c r="P334" i="1"/>
  <c r="K335" i="1"/>
  <c r="L335" i="1"/>
  <c r="M335" i="1"/>
  <c r="N335" i="1"/>
  <c r="O335" i="1"/>
  <c r="P335" i="1"/>
  <c r="K336" i="1"/>
  <c r="L336" i="1"/>
  <c r="M336" i="1"/>
  <c r="N336" i="1"/>
  <c r="O336" i="1"/>
  <c r="P336" i="1"/>
  <c r="K337" i="1"/>
  <c r="L337" i="1"/>
  <c r="M337" i="1"/>
  <c r="N337" i="1"/>
  <c r="O337" i="1"/>
  <c r="P337" i="1"/>
  <c r="K338" i="1"/>
  <c r="L338" i="1"/>
  <c r="M338" i="1"/>
  <c r="N338" i="1"/>
  <c r="O338" i="1"/>
  <c r="P338" i="1"/>
  <c r="K339" i="1"/>
  <c r="L339" i="1"/>
  <c r="M339" i="1"/>
  <c r="N339" i="1"/>
  <c r="O339" i="1"/>
  <c r="P339" i="1"/>
  <c r="K340" i="1"/>
  <c r="L340" i="1"/>
  <c r="M340" i="1"/>
  <c r="N340" i="1"/>
  <c r="O340" i="1"/>
  <c r="P340" i="1"/>
  <c r="K341" i="1"/>
  <c r="L341" i="1"/>
  <c r="M341" i="1"/>
  <c r="N341" i="1"/>
  <c r="O341" i="1"/>
  <c r="P341" i="1"/>
  <c r="K342" i="1"/>
  <c r="L342" i="1"/>
  <c r="M342" i="1"/>
  <c r="N342" i="1"/>
  <c r="O342" i="1"/>
  <c r="P342" i="1"/>
  <c r="K343" i="1"/>
  <c r="L343" i="1"/>
  <c r="M343" i="1"/>
  <c r="N343" i="1"/>
  <c r="O343" i="1"/>
  <c r="P343" i="1"/>
  <c r="K344" i="1"/>
  <c r="L344" i="1"/>
  <c r="M344" i="1"/>
  <c r="N344" i="1"/>
  <c r="O344" i="1"/>
  <c r="P344" i="1"/>
  <c r="K345" i="1"/>
  <c r="L345" i="1"/>
  <c r="M345" i="1"/>
  <c r="N345" i="1"/>
  <c r="O345" i="1"/>
  <c r="P345" i="1"/>
  <c r="K346" i="1"/>
  <c r="L346" i="1"/>
  <c r="M346" i="1"/>
  <c r="N346" i="1"/>
  <c r="O346" i="1"/>
  <c r="P346" i="1"/>
  <c r="K347" i="1"/>
  <c r="L347" i="1"/>
  <c r="M347" i="1"/>
  <c r="N347" i="1"/>
  <c r="O347" i="1"/>
  <c r="P347" i="1"/>
  <c r="K348" i="1"/>
  <c r="L348" i="1"/>
  <c r="M348" i="1"/>
  <c r="N348" i="1"/>
  <c r="O348" i="1"/>
  <c r="P348" i="1"/>
  <c r="K349" i="1"/>
  <c r="L349" i="1"/>
  <c r="M349" i="1"/>
  <c r="N349" i="1"/>
  <c r="O349" i="1"/>
  <c r="P349" i="1"/>
  <c r="K350" i="1"/>
  <c r="L350" i="1"/>
  <c r="M350" i="1"/>
  <c r="N350" i="1"/>
  <c r="O350" i="1"/>
  <c r="P350" i="1"/>
  <c r="K351" i="1"/>
  <c r="L351" i="1"/>
  <c r="M351" i="1"/>
  <c r="N351" i="1"/>
  <c r="O351" i="1"/>
  <c r="P351" i="1"/>
  <c r="K352" i="1"/>
  <c r="L352" i="1"/>
  <c r="M352" i="1"/>
  <c r="N352" i="1"/>
  <c r="O352" i="1"/>
  <c r="P352" i="1"/>
  <c r="K353" i="1"/>
  <c r="L353" i="1"/>
  <c r="M353" i="1"/>
  <c r="N353" i="1"/>
  <c r="O353" i="1"/>
  <c r="P353" i="1"/>
  <c r="K354" i="1"/>
  <c r="L354" i="1"/>
  <c r="M354" i="1"/>
  <c r="N354" i="1"/>
  <c r="O354" i="1"/>
  <c r="P354" i="1"/>
  <c r="K355" i="1"/>
  <c r="L355" i="1"/>
  <c r="M355" i="1"/>
  <c r="N355" i="1"/>
  <c r="O355" i="1"/>
  <c r="P355" i="1"/>
  <c r="K356" i="1"/>
  <c r="L356" i="1"/>
  <c r="M356" i="1"/>
  <c r="N356" i="1"/>
  <c r="O356" i="1"/>
  <c r="P356" i="1"/>
  <c r="K357" i="1"/>
  <c r="L357" i="1"/>
  <c r="M357" i="1"/>
  <c r="N357" i="1"/>
  <c r="O357" i="1"/>
  <c r="P357" i="1"/>
  <c r="K358" i="1"/>
  <c r="L358" i="1"/>
  <c r="M358" i="1"/>
  <c r="N358" i="1"/>
  <c r="O358" i="1"/>
  <c r="P358" i="1"/>
  <c r="K359" i="1"/>
  <c r="L359" i="1"/>
  <c r="M359" i="1"/>
  <c r="N359" i="1"/>
  <c r="O359" i="1"/>
  <c r="P359" i="1"/>
  <c r="K360" i="1"/>
  <c r="L360" i="1"/>
  <c r="M360" i="1"/>
  <c r="N360" i="1"/>
  <c r="O360" i="1"/>
  <c r="P360" i="1"/>
  <c r="K361" i="1"/>
  <c r="L361" i="1"/>
  <c r="M361" i="1"/>
  <c r="N361" i="1"/>
  <c r="O361" i="1"/>
  <c r="P361" i="1"/>
  <c r="K362" i="1"/>
  <c r="L362" i="1"/>
  <c r="M362" i="1"/>
  <c r="N362" i="1"/>
  <c r="O362" i="1"/>
  <c r="P362" i="1"/>
  <c r="K363" i="1"/>
  <c r="L363" i="1"/>
  <c r="M363" i="1"/>
  <c r="N363" i="1"/>
  <c r="O363" i="1"/>
  <c r="P363" i="1"/>
  <c r="K364" i="1"/>
  <c r="L364" i="1"/>
  <c r="M364" i="1"/>
  <c r="N364" i="1"/>
  <c r="O364" i="1"/>
  <c r="P364" i="1"/>
  <c r="K365" i="1"/>
  <c r="L365" i="1"/>
  <c r="M365" i="1"/>
  <c r="N365" i="1"/>
  <c r="O365" i="1"/>
  <c r="P365" i="1"/>
  <c r="K366" i="1"/>
  <c r="L366" i="1"/>
  <c r="M366" i="1"/>
  <c r="N366" i="1"/>
  <c r="O366" i="1"/>
  <c r="P366" i="1"/>
  <c r="K367" i="1"/>
  <c r="L367" i="1"/>
  <c r="M367" i="1"/>
  <c r="N367" i="1"/>
  <c r="O367" i="1"/>
  <c r="P367" i="1"/>
  <c r="K368" i="1"/>
  <c r="L368" i="1"/>
  <c r="M368" i="1"/>
  <c r="N368" i="1"/>
  <c r="O368" i="1"/>
  <c r="P368" i="1"/>
  <c r="K369" i="1"/>
  <c r="L369" i="1"/>
  <c r="M369" i="1"/>
  <c r="N369" i="1"/>
  <c r="O369" i="1"/>
  <c r="P369" i="1"/>
  <c r="K370" i="1"/>
  <c r="L370" i="1"/>
  <c r="M370" i="1"/>
  <c r="N370" i="1"/>
  <c r="O370" i="1"/>
  <c r="P370" i="1"/>
  <c r="K371" i="1"/>
  <c r="L371" i="1"/>
  <c r="M371" i="1"/>
  <c r="N371" i="1"/>
  <c r="O371" i="1"/>
  <c r="P371" i="1"/>
  <c r="K372" i="1"/>
  <c r="L372" i="1"/>
  <c r="M372" i="1"/>
  <c r="N372" i="1"/>
  <c r="O372" i="1"/>
  <c r="P372" i="1"/>
  <c r="K373" i="1"/>
  <c r="L373" i="1"/>
  <c r="M373" i="1"/>
  <c r="N373" i="1"/>
  <c r="O373" i="1"/>
  <c r="P373" i="1"/>
  <c r="K374" i="1"/>
  <c r="L374" i="1"/>
  <c r="M374" i="1"/>
  <c r="N374" i="1"/>
  <c r="O374" i="1"/>
  <c r="P374" i="1"/>
  <c r="K375" i="1"/>
  <c r="L375" i="1"/>
  <c r="M375" i="1"/>
  <c r="N375" i="1"/>
  <c r="O375" i="1"/>
  <c r="P375" i="1"/>
  <c r="K376" i="1"/>
  <c r="L376" i="1"/>
  <c r="M376" i="1"/>
  <c r="N376" i="1"/>
  <c r="O376" i="1"/>
  <c r="P376" i="1"/>
  <c r="K377" i="1"/>
  <c r="L377" i="1"/>
  <c r="M377" i="1"/>
  <c r="N377" i="1"/>
  <c r="O377" i="1"/>
  <c r="P377" i="1"/>
  <c r="K378" i="1"/>
  <c r="L378" i="1"/>
  <c r="M378" i="1"/>
  <c r="N378" i="1"/>
  <c r="O378" i="1"/>
  <c r="P378" i="1"/>
  <c r="K379" i="1"/>
  <c r="L379" i="1"/>
  <c r="M379" i="1"/>
  <c r="N379" i="1"/>
  <c r="O379" i="1"/>
  <c r="P379" i="1"/>
  <c r="K380" i="1"/>
  <c r="L380" i="1"/>
  <c r="M380" i="1"/>
  <c r="N380" i="1"/>
  <c r="O380" i="1"/>
  <c r="P380" i="1"/>
  <c r="K381" i="1"/>
  <c r="L381" i="1"/>
  <c r="M381" i="1"/>
  <c r="N381" i="1"/>
  <c r="O381" i="1"/>
  <c r="P381" i="1"/>
  <c r="K382" i="1"/>
  <c r="L382" i="1"/>
  <c r="M382" i="1"/>
  <c r="N382" i="1"/>
  <c r="O382" i="1"/>
  <c r="P382" i="1"/>
  <c r="K383" i="1"/>
  <c r="L383" i="1"/>
  <c r="M383" i="1"/>
  <c r="N383" i="1"/>
  <c r="O383" i="1"/>
  <c r="P383" i="1"/>
  <c r="K384" i="1"/>
  <c r="L384" i="1"/>
  <c r="M384" i="1"/>
  <c r="N384" i="1"/>
  <c r="O384" i="1"/>
  <c r="P384" i="1"/>
  <c r="K385" i="1"/>
  <c r="L385" i="1"/>
  <c r="M385" i="1"/>
  <c r="N385" i="1"/>
  <c r="O385" i="1"/>
  <c r="P385" i="1"/>
  <c r="K386" i="1"/>
  <c r="L386" i="1"/>
  <c r="M386" i="1"/>
  <c r="N386" i="1"/>
  <c r="O386" i="1"/>
  <c r="P386" i="1"/>
  <c r="K387" i="1"/>
  <c r="L387" i="1"/>
  <c r="M387" i="1"/>
  <c r="N387" i="1"/>
  <c r="O387" i="1"/>
  <c r="P387" i="1"/>
  <c r="K388" i="1"/>
  <c r="L388" i="1"/>
  <c r="M388" i="1"/>
  <c r="N388" i="1"/>
  <c r="O388" i="1"/>
  <c r="P388" i="1"/>
  <c r="K389" i="1"/>
  <c r="L389" i="1"/>
  <c r="M389" i="1"/>
  <c r="N389" i="1"/>
  <c r="O389" i="1"/>
  <c r="P389" i="1"/>
  <c r="K390" i="1"/>
  <c r="L390" i="1"/>
  <c r="M390" i="1"/>
  <c r="N390" i="1"/>
  <c r="O390" i="1"/>
  <c r="P390" i="1"/>
  <c r="K391" i="1"/>
  <c r="L391" i="1"/>
  <c r="M391" i="1"/>
  <c r="N391" i="1"/>
  <c r="O391" i="1"/>
  <c r="P391" i="1"/>
  <c r="K392" i="1"/>
  <c r="L392" i="1"/>
  <c r="M392" i="1"/>
  <c r="N392" i="1"/>
  <c r="O392" i="1"/>
  <c r="P392" i="1"/>
  <c r="K393" i="1"/>
  <c r="L393" i="1"/>
  <c r="M393" i="1"/>
  <c r="N393" i="1"/>
  <c r="O393" i="1"/>
  <c r="P393" i="1"/>
  <c r="K394" i="1"/>
  <c r="L394" i="1"/>
  <c r="M394" i="1"/>
  <c r="N394" i="1"/>
  <c r="O394" i="1"/>
  <c r="P394" i="1"/>
  <c r="K395" i="1"/>
  <c r="L395" i="1"/>
  <c r="M395" i="1"/>
  <c r="N395" i="1"/>
  <c r="O395" i="1"/>
  <c r="P395" i="1"/>
  <c r="K396" i="1"/>
  <c r="L396" i="1"/>
  <c r="M396" i="1"/>
  <c r="N396" i="1"/>
  <c r="O396" i="1"/>
  <c r="P396" i="1"/>
  <c r="K397" i="1"/>
  <c r="L397" i="1"/>
  <c r="M397" i="1"/>
  <c r="N397" i="1"/>
  <c r="O397" i="1"/>
  <c r="P397" i="1"/>
  <c r="K398" i="1"/>
  <c r="L398" i="1"/>
  <c r="M398" i="1"/>
  <c r="N398" i="1"/>
  <c r="O398" i="1"/>
  <c r="P398" i="1"/>
  <c r="K399" i="1"/>
  <c r="L399" i="1"/>
  <c r="M399" i="1"/>
  <c r="N399" i="1"/>
  <c r="O399" i="1"/>
  <c r="P399" i="1"/>
  <c r="K400" i="1"/>
  <c r="L400" i="1"/>
  <c r="M400" i="1"/>
  <c r="N400" i="1"/>
  <c r="O400" i="1"/>
  <c r="P400" i="1"/>
  <c r="K401" i="1"/>
  <c r="L401" i="1"/>
  <c r="M401" i="1"/>
  <c r="N401" i="1"/>
  <c r="O401" i="1"/>
  <c r="P401" i="1"/>
  <c r="K402" i="1"/>
  <c r="L402" i="1"/>
  <c r="M402" i="1"/>
  <c r="N402" i="1"/>
  <c r="O402" i="1"/>
  <c r="P402" i="1"/>
  <c r="K403" i="1"/>
  <c r="L403" i="1"/>
  <c r="M403" i="1"/>
  <c r="N403" i="1"/>
  <c r="O403" i="1"/>
  <c r="P403" i="1"/>
  <c r="K404" i="1"/>
  <c r="L404" i="1"/>
  <c r="M404" i="1"/>
  <c r="N404" i="1"/>
  <c r="O404" i="1"/>
  <c r="P404" i="1"/>
  <c r="K405" i="1"/>
  <c r="L405" i="1"/>
  <c r="M405" i="1"/>
  <c r="N405" i="1"/>
  <c r="O405" i="1"/>
  <c r="P405" i="1"/>
  <c r="K406" i="1"/>
  <c r="L406" i="1"/>
  <c r="M406" i="1"/>
  <c r="N406" i="1"/>
  <c r="O406" i="1"/>
  <c r="P406" i="1"/>
  <c r="K407" i="1"/>
  <c r="L407" i="1"/>
  <c r="M407" i="1"/>
  <c r="N407" i="1"/>
  <c r="O407" i="1"/>
  <c r="P407" i="1"/>
  <c r="K408" i="1"/>
  <c r="L408" i="1"/>
  <c r="M408" i="1"/>
  <c r="N408" i="1"/>
  <c r="O408" i="1"/>
  <c r="P408" i="1"/>
  <c r="K409" i="1"/>
  <c r="L409" i="1"/>
  <c r="M409" i="1"/>
  <c r="N409" i="1"/>
  <c r="O409" i="1"/>
  <c r="P409" i="1"/>
  <c r="K410" i="1"/>
  <c r="L410" i="1"/>
  <c r="M410" i="1"/>
  <c r="N410" i="1"/>
  <c r="O410" i="1"/>
  <c r="P410" i="1"/>
  <c r="K411" i="1"/>
  <c r="L411" i="1"/>
  <c r="M411" i="1"/>
  <c r="N411" i="1"/>
  <c r="O411" i="1"/>
  <c r="P411" i="1"/>
  <c r="K412" i="1"/>
  <c r="L412" i="1"/>
  <c r="M412" i="1"/>
  <c r="N412" i="1"/>
  <c r="O412" i="1"/>
  <c r="P412" i="1"/>
  <c r="K413" i="1"/>
  <c r="L413" i="1"/>
  <c r="M413" i="1"/>
  <c r="N413" i="1"/>
  <c r="O413" i="1"/>
  <c r="P413" i="1"/>
  <c r="K414" i="1"/>
  <c r="L414" i="1"/>
  <c r="M414" i="1"/>
  <c r="N414" i="1"/>
  <c r="O414" i="1"/>
  <c r="P414" i="1"/>
  <c r="K415" i="1"/>
  <c r="L415" i="1"/>
  <c r="M415" i="1"/>
  <c r="N415" i="1"/>
  <c r="O415" i="1"/>
  <c r="P415" i="1"/>
  <c r="K416" i="1"/>
  <c r="L416" i="1"/>
  <c r="M416" i="1"/>
  <c r="N416" i="1"/>
  <c r="O416" i="1"/>
  <c r="P416" i="1"/>
  <c r="K417" i="1"/>
  <c r="L417" i="1"/>
  <c r="M417" i="1"/>
  <c r="N417" i="1"/>
  <c r="O417" i="1"/>
  <c r="P417" i="1"/>
  <c r="K418" i="1"/>
  <c r="L418" i="1"/>
  <c r="M418" i="1"/>
  <c r="N418" i="1"/>
  <c r="O418" i="1"/>
  <c r="P418" i="1"/>
  <c r="K419" i="1"/>
  <c r="L419" i="1"/>
  <c r="M419" i="1"/>
  <c r="N419" i="1"/>
  <c r="O419" i="1"/>
  <c r="P419" i="1"/>
  <c r="K420" i="1"/>
  <c r="L420" i="1"/>
  <c r="M420" i="1"/>
  <c r="N420" i="1"/>
  <c r="O420" i="1"/>
  <c r="P420" i="1"/>
  <c r="K421" i="1"/>
  <c r="L421" i="1"/>
  <c r="M421" i="1"/>
  <c r="N421" i="1"/>
  <c r="O421" i="1"/>
  <c r="P421" i="1"/>
  <c r="K422" i="1"/>
  <c r="L422" i="1"/>
  <c r="M422" i="1"/>
  <c r="N422" i="1"/>
  <c r="O422" i="1"/>
  <c r="P422" i="1"/>
  <c r="K423" i="1"/>
  <c r="L423" i="1"/>
  <c r="M423" i="1"/>
  <c r="N423" i="1"/>
  <c r="O423" i="1"/>
  <c r="P423" i="1"/>
  <c r="K424" i="1"/>
  <c r="L424" i="1"/>
  <c r="M424" i="1"/>
  <c r="N424" i="1"/>
  <c r="O424" i="1"/>
  <c r="P424" i="1"/>
  <c r="K425" i="1"/>
  <c r="L425" i="1"/>
  <c r="M425" i="1"/>
  <c r="N425" i="1"/>
  <c r="O425" i="1"/>
  <c r="P425" i="1"/>
  <c r="K426" i="1"/>
  <c r="L426" i="1"/>
  <c r="M426" i="1"/>
  <c r="N426" i="1"/>
  <c r="O426" i="1"/>
  <c r="P426" i="1"/>
  <c r="K427" i="1"/>
  <c r="L427" i="1"/>
  <c r="M427" i="1"/>
  <c r="N427" i="1"/>
  <c r="O427" i="1"/>
  <c r="P427" i="1"/>
  <c r="K428" i="1"/>
  <c r="L428" i="1"/>
  <c r="M428" i="1"/>
  <c r="N428" i="1"/>
  <c r="O428" i="1"/>
  <c r="P428" i="1"/>
  <c r="K429" i="1"/>
  <c r="L429" i="1"/>
  <c r="M429" i="1"/>
  <c r="N429" i="1"/>
  <c r="O429" i="1"/>
  <c r="P429" i="1"/>
  <c r="K430" i="1"/>
  <c r="L430" i="1"/>
  <c r="M430" i="1"/>
  <c r="N430" i="1"/>
  <c r="O430" i="1"/>
  <c r="P430" i="1"/>
  <c r="K431" i="1"/>
  <c r="L431" i="1"/>
  <c r="M431" i="1"/>
  <c r="N431" i="1"/>
  <c r="O431" i="1"/>
  <c r="P431" i="1"/>
  <c r="K432" i="1"/>
  <c r="L432" i="1"/>
  <c r="M432" i="1"/>
  <c r="N432" i="1"/>
  <c r="O432" i="1"/>
  <c r="P432" i="1"/>
  <c r="K433" i="1"/>
  <c r="L433" i="1"/>
  <c r="M433" i="1"/>
  <c r="N433" i="1"/>
  <c r="O433" i="1"/>
  <c r="P433" i="1"/>
  <c r="K434" i="1"/>
  <c r="L434" i="1"/>
  <c r="M434" i="1"/>
  <c r="N434" i="1"/>
  <c r="O434" i="1"/>
  <c r="P434" i="1"/>
  <c r="K435" i="1"/>
  <c r="L435" i="1"/>
  <c r="M435" i="1"/>
  <c r="N435" i="1"/>
  <c r="O435" i="1"/>
  <c r="P435" i="1"/>
  <c r="K436" i="1"/>
  <c r="L436" i="1"/>
  <c r="M436" i="1"/>
  <c r="N436" i="1"/>
  <c r="O436" i="1"/>
  <c r="P436" i="1"/>
  <c r="K437" i="1"/>
  <c r="L437" i="1"/>
  <c r="M437" i="1"/>
  <c r="N437" i="1"/>
  <c r="O437" i="1"/>
  <c r="P437" i="1"/>
  <c r="K438" i="1"/>
  <c r="L438" i="1"/>
  <c r="M438" i="1"/>
  <c r="N438" i="1"/>
  <c r="O438" i="1"/>
  <c r="P438" i="1"/>
  <c r="K439" i="1"/>
  <c r="L439" i="1"/>
  <c r="M439" i="1"/>
  <c r="N439" i="1"/>
  <c r="O439" i="1"/>
  <c r="P439" i="1"/>
  <c r="K440" i="1"/>
  <c r="L440" i="1"/>
  <c r="M440" i="1"/>
  <c r="N440" i="1"/>
  <c r="O440" i="1"/>
  <c r="P440" i="1"/>
  <c r="K441" i="1"/>
  <c r="L441" i="1"/>
  <c r="M441" i="1"/>
  <c r="N441" i="1"/>
  <c r="O441" i="1"/>
  <c r="P441" i="1"/>
  <c r="K442" i="1"/>
  <c r="L442" i="1"/>
  <c r="M442" i="1"/>
  <c r="N442" i="1"/>
  <c r="O442" i="1"/>
  <c r="P442" i="1"/>
  <c r="K443" i="1"/>
  <c r="L443" i="1"/>
  <c r="M443" i="1"/>
  <c r="N443" i="1"/>
  <c r="O443" i="1"/>
  <c r="P443" i="1"/>
  <c r="K444" i="1"/>
  <c r="L444" i="1"/>
  <c r="M444" i="1"/>
  <c r="N444" i="1"/>
  <c r="O444" i="1"/>
  <c r="P444" i="1"/>
  <c r="K445" i="1"/>
  <c r="L445" i="1"/>
  <c r="M445" i="1"/>
  <c r="N445" i="1"/>
  <c r="O445" i="1"/>
  <c r="P445" i="1"/>
  <c r="K446" i="1"/>
  <c r="L446" i="1"/>
  <c r="M446" i="1"/>
  <c r="N446" i="1"/>
  <c r="O446" i="1"/>
  <c r="P446" i="1"/>
  <c r="K447" i="1"/>
  <c r="L447" i="1"/>
  <c r="M447" i="1"/>
  <c r="N447" i="1"/>
  <c r="O447" i="1"/>
  <c r="P447" i="1"/>
  <c r="K448" i="1"/>
  <c r="L448" i="1"/>
  <c r="M448" i="1"/>
  <c r="N448" i="1"/>
  <c r="O448" i="1"/>
  <c r="P448" i="1"/>
  <c r="K449" i="1"/>
  <c r="L449" i="1"/>
  <c r="M449" i="1"/>
  <c r="N449" i="1"/>
  <c r="O449" i="1"/>
  <c r="P449" i="1"/>
  <c r="K450" i="1"/>
  <c r="L450" i="1"/>
  <c r="M450" i="1"/>
  <c r="N450" i="1"/>
  <c r="O450" i="1"/>
  <c r="P450" i="1"/>
  <c r="K451" i="1"/>
  <c r="L451" i="1"/>
  <c r="M451" i="1"/>
  <c r="N451" i="1"/>
  <c r="O451" i="1"/>
  <c r="P451" i="1"/>
  <c r="K452" i="1"/>
  <c r="L452" i="1"/>
  <c r="M452" i="1"/>
  <c r="N452" i="1"/>
  <c r="O452" i="1"/>
  <c r="P452" i="1"/>
  <c r="K453" i="1"/>
  <c r="L453" i="1"/>
  <c r="M453" i="1"/>
  <c r="N453" i="1"/>
  <c r="O453" i="1"/>
  <c r="P453" i="1"/>
  <c r="K454" i="1"/>
  <c r="L454" i="1"/>
  <c r="M454" i="1"/>
  <c r="N454" i="1"/>
  <c r="O454" i="1"/>
  <c r="P454" i="1"/>
  <c r="K455" i="1"/>
  <c r="L455" i="1"/>
  <c r="M455" i="1"/>
  <c r="N455" i="1"/>
  <c r="O455" i="1"/>
  <c r="P455" i="1"/>
  <c r="K456" i="1"/>
  <c r="L456" i="1"/>
  <c r="M456" i="1"/>
  <c r="N456" i="1"/>
  <c r="O456" i="1"/>
  <c r="P456" i="1"/>
  <c r="K457" i="1"/>
  <c r="L457" i="1"/>
  <c r="M457" i="1"/>
  <c r="N457" i="1"/>
  <c r="O457" i="1"/>
  <c r="P457" i="1"/>
  <c r="K458" i="1"/>
  <c r="L458" i="1"/>
  <c r="M458" i="1"/>
  <c r="N458" i="1"/>
  <c r="O458" i="1"/>
  <c r="P458" i="1"/>
  <c r="K459" i="1"/>
  <c r="L459" i="1"/>
  <c r="M459" i="1"/>
  <c r="N459" i="1"/>
  <c r="O459" i="1"/>
  <c r="P459" i="1"/>
  <c r="K460" i="1"/>
  <c r="L460" i="1"/>
  <c r="M460" i="1"/>
  <c r="N460" i="1"/>
  <c r="O460" i="1"/>
  <c r="P460" i="1"/>
  <c r="K461" i="1"/>
  <c r="L461" i="1"/>
  <c r="M461" i="1"/>
  <c r="N461" i="1"/>
  <c r="O461" i="1"/>
  <c r="P461" i="1"/>
  <c r="K462" i="1"/>
  <c r="L462" i="1"/>
  <c r="M462" i="1"/>
  <c r="N462" i="1"/>
  <c r="O462" i="1"/>
  <c r="P462" i="1"/>
  <c r="K463" i="1"/>
  <c r="L463" i="1"/>
  <c r="M463" i="1"/>
  <c r="N463" i="1"/>
  <c r="O463" i="1"/>
  <c r="P463" i="1"/>
  <c r="K464" i="1"/>
  <c r="L464" i="1"/>
  <c r="M464" i="1"/>
  <c r="N464" i="1"/>
  <c r="O464" i="1"/>
  <c r="P464" i="1"/>
  <c r="K465" i="1"/>
  <c r="L465" i="1"/>
  <c r="M465" i="1"/>
  <c r="N465" i="1"/>
  <c r="O465" i="1"/>
  <c r="P465" i="1"/>
  <c r="K466" i="1"/>
  <c r="L466" i="1"/>
  <c r="M466" i="1"/>
  <c r="N466" i="1"/>
  <c r="O466" i="1"/>
  <c r="P466" i="1"/>
  <c r="K467" i="1"/>
  <c r="L467" i="1"/>
  <c r="M467" i="1"/>
  <c r="N467" i="1"/>
  <c r="O467" i="1"/>
  <c r="P467" i="1"/>
  <c r="K468" i="1"/>
  <c r="L468" i="1"/>
  <c r="M468" i="1"/>
  <c r="N468" i="1"/>
  <c r="O468" i="1"/>
  <c r="P468" i="1"/>
  <c r="K469" i="1"/>
  <c r="L469" i="1"/>
  <c r="M469" i="1"/>
  <c r="N469" i="1"/>
  <c r="O469" i="1"/>
  <c r="P469" i="1"/>
  <c r="K470" i="1"/>
  <c r="L470" i="1"/>
  <c r="M470" i="1"/>
  <c r="N470" i="1"/>
  <c r="O470" i="1"/>
  <c r="P470" i="1"/>
  <c r="K471" i="1"/>
  <c r="L471" i="1"/>
  <c r="M471" i="1"/>
  <c r="N471" i="1"/>
  <c r="O471" i="1"/>
  <c r="P471" i="1"/>
  <c r="K472" i="1"/>
  <c r="L472" i="1"/>
  <c r="M472" i="1"/>
  <c r="N472" i="1"/>
  <c r="O472" i="1"/>
  <c r="P472" i="1"/>
  <c r="K473" i="1"/>
  <c r="L473" i="1"/>
  <c r="M473" i="1"/>
  <c r="N473" i="1"/>
  <c r="O473" i="1"/>
  <c r="P473" i="1"/>
  <c r="K474" i="1"/>
  <c r="L474" i="1"/>
  <c r="M474" i="1"/>
  <c r="N474" i="1"/>
  <c r="O474" i="1"/>
  <c r="P474" i="1"/>
  <c r="K475" i="1"/>
  <c r="L475" i="1"/>
  <c r="M475" i="1"/>
  <c r="N475" i="1"/>
  <c r="O475" i="1"/>
  <c r="P475" i="1"/>
  <c r="K476" i="1"/>
  <c r="L476" i="1"/>
  <c r="M476" i="1"/>
  <c r="N476" i="1"/>
  <c r="O476" i="1"/>
  <c r="P476" i="1"/>
  <c r="K477" i="1"/>
  <c r="L477" i="1"/>
  <c r="M477" i="1"/>
  <c r="N477" i="1"/>
  <c r="O477" i="1"/>
  <c r="P477" i="1"/>
  <c r="K478" i="1"/>
  <c r="L478" i="1"/>
  <c r="M478" i="1"/>
  <c r="N478" i="1"/>
  <c r="O478" i="1"/>
  <c r="P478" i="1"/>
  <c r="K479" i="1"/>
  <c r="L479" i="1"/>
  <c r="M479" i="1"/>
  <c r="N479" i="1"/>
  <c r="O479" i="1"/>
  <c r="P479" i="1"/>
  <c r="K480" i="1"/>
  <c r="L480" i="1"/>
  <c r="M480" i="1"/>
  <c r="N480" i="1"/>
  <c r="O480" i="1"/>
  <c r="P480" i="1"/>
  <c r="K481" i="1"/>
  <c r="L481" i="1"/>
  <c r="M481" i="1"/>
  <c r="N481" i="1"/>
  <c r="O481" i="1"/>
  <c r="P481" i="1"/>
  <c r="K482" i="1"/>
  <c r="L482" i="1"/>
  <c r="M482" i="1"/>
  <c r="N482" i="1"/>
  <c r="O482" i="1"/>
  <c r="P482" i="1"/>
  <c r="K483" i="1"/>
  <c r="L483" i="1"/>
  <c r="M483" i="1"/>
  <c r="N483" i="1"/>
  <c r="O483" i="1"/>
  <c r="P483" i="1"/>
  <c r="K484" i="1"/>
  <c r="L484" i="1"/>
  <c r="M484" i="1"/>
  <c r="N484" i="1"/>
  <c r="O484" i="1"/>
  <c r="P484" i="1"/>
  <c r="K485" i="1"/>
  <c r="L485" i="1"/>
  <c r="M485" i="1"/>
  <c r="N485" i="1"/>
  <c r="O485" i="1"/>
  <c r="P485" i="1"/>
  <c r="K486" i="1"/>
  <c r="L486" i="1"/>
  <c r="M486" i="1"/>
  <c r="N486" i="1"/>
  <c r="O486" i="1"/>
  <c r="P486" i="1"/>
  <c r="K487" i="1"/>
  <c r="L487" i="1"/>
  <c r="M487" i="1"/>
  <c r="N487" i="1"/>
  <c r="O487" i="1"/>
  <c r="P487" i="1"/>
  <c r="K488" i="1"/>
  <c r="L488" i="1"/>
  <c r="M488" i="1"/>
  <c r="N488" i="1"/>
  <c r="O488" i="1"/>
  <c r="P488" i="1"/>
  <c r="K489" i="1"/>
  <c r="L489" i="1"/>
  <c r="M489" i="1"/>
  <c r="N489" i="1"/>
  <c r="O489" i="1"/>
  <c r="P489" i="1"/>
  <c r="K490" i="1"/>
  <c r="L490" i="1"/>
  <c r="M490" i="1"/>
  <c r="N490" i="1"/>
  <c r="O490" i="1"/>
  <c r="P490" i="1"/>
  <c r="K491" i="1"/>
  <c r="L491" i="1"/>
  <c r="M491" i="1"/>
  <c r="N491" i="1"/>
  <c r="O491" i="1"/>
  <c r="P491" i="1"/>
  <c r="K492" i="1"/>
  <c r="L492" i="1"/>
  <c r="M492" i="1"/>
  <c r="N492" i="1"/>
  <c r="O492" i="1"/>
  <c r="P492" i="1"/>
  <c r="K493" i="1"/>
  <c r="L493" i="1"/>
  <c r="M493" i="1"/>
  <c r="N493" i="1"/>
  <c r="O493" i="1"/>
  <c r="P493" i="1"/>
  <c r="K494" i="1"/>
  <c r="L494" i="1"/>
  <c r="M494" i="1"/>
  <c r="N494" i="1"/>
  <c r="O494" i="1"/>
  <c r="P494" i="1"/>
  <c r="K495" i="1"/>
  <c r="L495" i="1"/>
  <c r="M495" i="1"/>
  <c r="N495" i="1"/>
  <c r="O495" i="1"/>
  <c r="P495" i="1"/>
  <c r="K496" i="1"/>
  <c r="L496" i="1"/>
  <c r="M496" i="1"/>
  <c r="N496" i="1"/>
  <c r="O496" i="1"/>
  <c r="P496" i="1"/>
  <c r="K497" i="1"/>
  <c r="L497" i="1"/>
  <c r="M497" i="1"/>
  <c r="N497" i="1"/>
  <c r="O497" i="1"/>
  <c r="P497" i="1"/>
  <c r="K498" i="1"/>
  <c r="L498" i="1"/>
  <c r="M498" i="1"/>
  <c r="N498" i="1"/>
  <c r="O498" i="1"/>
  <c r="P498" i="1"/>
  <c r="K499" i="1"/>
  <c r="L499" i="1"/>
  <c r="M499" i="1"/>
  <c r="N499" i="1"/>
  <c r="O499" i="1"/>
  <c r="P499" i="1"/>
  <c r="K500" i="1"/>
  <c r="L500" i="1"/>
  <c r="M500" i="1"/>
  <c r="N500" i="1"/>
  <c r="O500" i="1"/>
  <c r="P500" i="1"/>
  <c r="K501" i="1"/>
  <c r="L501" i="1"/>
  <c r="M501" i="1"/>
  <c r="N501" i="1"/>
  <c r="O501" i="1"/>
  <c r="P501" i="1"/>
  <c r="K502" i="1"/>
  <c r="L502" i="1"/>
  <c r="M502" i="1"/>
  <c r="N502" i="1"/>
  <c r="O502" i="1"/>
  <c r="P502" i="1"/>
  <c r="K503" i="1"/>
  <c r="L503" i="1"/>
  <c r="M503" i="1"/>
  <c r="N503" i="1"/>
  <c r="O503" i="1"/>
  <c r="P503" i="1"/>
  <c r="K504" i="1"/>
  <c r="L504" i="1"/>
  <c r="M504" i="1"/>
  <c r="N504" i="1"/>
  <c r="O504" i="1"/>
  <c r="P504" i="1"/>
  <c r="K505" i="1"/>
  <c r="L505" i="1"/>
  <c r="M505" i="1"/>
  <c r="N505" i="1"/>
  <c r="O505" i="1"/>
  <c r="P505" i="1"/>
  <c r="K506" i="1"/>
  <c r="L506" i="1"/>
  <c r="M506" i="1"/>
  <c r="N506" i="1"/>
  <c r="O506" i="1"/>
  <c r="P506" i="1"/>
  <c r="K507" i="1"/>
  <c r="L507" i="1"/>
  <c r="M507" i="1"/>
  <c r="N507" i="1"/>
  <c r="O507" i="1"/>
  <c r="P507" i="1"/>
  <c r="K508" i="1"/>
  <c r="L508" i="1"/>
  <c r="M508" i="1"/>
  <c r="N508" i="1"/>
  <c r="O508" i="1"/>
  <c r="P508" i="1"/>
  <c r="K509" i="1"/>
  <c r="L509" i="1"/>
  <c r="M509" i="1"/>
  <c r="N509" i="1"/>
  <c r="O509" i="1"/>
  <c r="P509" i="1"/>
  <c r="K510" i="1"/>
  <c r="L510" i="1"/>
  <c r="M510" i="1"/>
  <c r="N510" i="1"/>
  <c r="O510" i="1"/>
  <c r="P510" i="1"/>
  <c r="K511" i="1"/>
  <c r="L511" i="1"/>
  <c r="M511" i="1"/>
  <c r="N511" i="1"/>
  <c r="O511" i="1"/>
  <c r="P511" i="1"/>
  <c r="K512" i="1"/>
  <c r="L512" i="1"/>
  <c r="M512" i="1"/>
  <c r="N512" i="1"/>
  <c r="O512" i="1"/>
  <c r="P512" i="1"/>
  <c r="K513" i="1"/>
  <c r="L513" i="1"/>
  <c r="M513" i="1"/>
  <c r="N513" i="1"/>
  <c r="O513" i="1"/>
  <c r="P513" i="1"/>
  <c r="K514" i="1"/>
  <c r="L514" i="1"/>
  <c r="M514" i="1"/>
  <c r="N514" i="1"/>
  <c r="O514" i="1"/>
  <c r="P514" i="1"/>
  <c r="K515" i="1"/>
  <c r="L515" i="1"/>
  <c r="M515" i="1"/>
  <c r="N515" i="1"/>
  <c r="O515" i="1"/>
  <c r="P515" i="1"/>
  <c r="K516" i="1"/>
  <c r="L516" i="1"/>
  <c r="M516" i="1"/>
  <c r="N516" i="1"/>
  <c r="O516" i="1"/>
  <c r="P516" i="1"/>
  <c r="K517" i="1"/>
  <c r="L517" i="1"/>
  <c r="M517" i="1"/>
  <c r="N517" i="1"/>
  <c r="O517" i="1"/>
  <c r="P517" i="1"/>
  <c r="K518" i="1"/>
  <c r="L518" i="1"/>
  <c r="M518" i="1"/>
  <c r="N518" i="1"/>
  <c r="O518" i="1"/>
  <c r="P518" i="1"/>
  <c r="K519" i="1"/>
  <c r="L519" i="1"/>
  <c r="M519" i="1"/>
  <c r="N519" i="1"/>
  <c r="O519" i="1"/>
  <c r="P519" i="1"/>
  <c r="K520" i="1"/>
  <c r="L520" i="1"/>
  <c r="M520" i="1"/>
  <c r="N520" i="1"/>
  <c r="O520" i="1"/>
  <c r="P520" i="1"/>
  <c r="K521" i="1"/>
  <c r="L521" i="1"/>
  <c r="M521" i="1"/>
  <c r="N521" i="1"/>
  <c r="O521" i="1"/>
  <c r="P521" i="1"/>
  <c r="K522" i="1"/>
  <c r="L522" i="1"/>
  <c r="M522" i="1"/>
  <c r="N522" i="1"/>
  <c r="O522" i="1"/>
  <c r="P522" i="1"/>
  <c r="K523" i="1"/>
  <c r="L523" i="1"/>
  <c r="M523" i="1"/>
  <c r="N523" i="1"/>
  <c r="O523" i="1"/>
  <c r="P523" i="1"/>
  <c r="K524" i="1"/>
  <c r="L524" i="1"/>
  <c r="M524" i="1"/>
  <c r="N524" i="1"/>
  <c r="O524" i="1"/>
  <c r="P524" i="1"/>
  <c r="K525" i="1"/>
  <c r="L525" i="1"/>
  <c r="M525" i="1"/>
  <c r="N525" i="1"/>
  <c r="O525" i="1"/>
  <c r="P525" i="1"/>
  <c r="K526" i="1"/>
  <c r="L526" i="1"/>
  <c r="M526" i="1"/>
  <c r="N526" i="1"/>
  <c r="O526" i="1"/>
  <c r="P526" i="1"/>
  <c r="K527" i="1"/>
  <c r="L527" i="1"/>
  <c r="M527" i="1"/>
  <c r="N527" i="1"/>
  <c r="O527" i="1"/>
  <c r="P527" i="1"/>
  <c r="K528" i="1"/>
  <c r="L528" i="1"/>
  <c r="M528" i="1"/>
  <c r="N528" i="1"/>
  <c r="O528" i="1"/>
  <c r="P528" i="1"/>
  <c r="K529" i="1"/>
  <c r="L529" i="1"/>
  <c r="M529" i="1"/>
  <c r="N529" i="1"/>
  <c r="O529" i="1"/>
  <c r="P529" i="1"/>
  <c r="K530" i="1"/>
  <c r="L530" i="1"/>
  <c r="M530" i="1"/>
  <c r="N530" i="1"/>
  <c r="O530" i="1"/>
  <c r="P530" i="1"/>
  <c r="K531" i="1"/>
  <c r="L531" i="1"/>
  <c r="M531" i="1"/>
  <c r="N531" i="1"/>
  <c r="O531" i="1"/>
  <c r="P531" i="1"/>
  <c r="K532" i="1"/>
  <c r="L532" i="1"/>
  <c r="M532" i="1"/>
  <c r="N532" i="1"/>
  <c r="O532" i="1"/>
  <c r="P532" i="1"/>
  <c r="K533" i="1"/>
  <c r="L533" i="1"/>
  <c r="M533" i="1"/>
  <c r="N533" i="1"/>
  <c r="O533" i="1"/>
  <c r="P533" i="1"/>
  <c r="K534" i="1"/>
  <c r="L534" i="1"/>
  <c r="M534" i="1"/>
  <c r="N534" i="1"/>
  <c r="O534" i="1"/>
  <c r="P534" i="1"/>
  <c r="K535" i="1"/>
  <c r="L535" i="1"/>
  <c r="M535" i="1"/>
  <c r="N535" i="1"/>
  <c r="O535" i="1"/>
  <c r="P535" i="1"/>
  <c r="K536" i="1"/>
  <c r="L536" i="1"/>
  <c r="M536" i="1"/>
  <c r="N536" i="1"/>
  <c r="O536" i="1"/>
  <c r="P536" i="1"/>
  <c r="K537" i="1"/>
  <c r="L537" i="1"/>
  <c r="M537" i="1"/>
  <c r="N537" i="1"/>
  <c r="O537" i="1"/>
  <c r="P537" i="1"/>
  <c r="K538" i="1"/>
  <c r="L538" i="1"/>
  <c r="M538" i="1"/>
  <c r="N538" i="1"/>
  <c r="O538" i="1"/>
  <c r="P538" i="1"/>
  <c r="K539" i="1"/>
  <c r="L539" i="1"/>
  <c r="M539" i="1"/>
  <c r="N539" i="1"/>
  <c r="O539" i="1"/>
  <c r="P539" i="1"/>
  <c r="K540" i="1"/>
  <c r="L540" i="1"/>
  <c r="M540" i="1"/>
  <c r="N540" i="1"/>
  <c r="O540" i="1"/>
  <c r="P540" i="1"/>
  <c r="K541" i="1"/>
  <c r="L541" i="1"/>
  <c r="M541" i="1"/>
  <c r="N541" i="1"/>
  <c r="O541" i="1"/>
  <c r="P541" i="1"/>
  <c r="K542" i="1"/>
  <c r="L542" i="1"/>
  <c r="M542" i="1"/>
  <c r="N542" i="1"/>
  <c r="O542" i="1"/>
  <c r="P542" i="1"/>
  <c r="K543" i="1"/>
  <c r="L543" i="1"/>
  <c r="M543" i="1"/>
  <c r="N543" i="1"/>
  <c r="O543" i="1"/>
  <c r="P543" i="1"/>
  <c r="K544" i="1"/>
  <c r="L544" i="1"/>
  <c r="M544" i="1"/>
  <c r="N544" i="1"/>
  <c r="O544" i="1"/>
  <c r="P544" i="1"/>
  <c r="K545" i="1"/>
  <c r="L545" i="1"/>
  <c r="M545" i="1"/>
  <c r="N545" i="1"/>
  <c r="O545" i="1"/>
  <c r="P545" i="1"/>
  <c r="K546" i="1"/>
  <c r="L546" i="1"/>
  <c r="M546" i="1"/>
  <c r="N546" i="1"/>
  <c r="O546" i="1"/>
  <c r="P546" i="1"/>
  <c r="K547" i="1"/>
  <c r="L547" i="1"/>
  <c r="M547" i="1"/>
  <c r="N547" i="1"/>
  <c r="O547" i="1"/>
  <c r="P547" i="1"/>
  <c r="K548" i="1"/>
  <c r="L548" i="1"/>
  <c r="M548" i="1"/>
  <c r="N548" i="1"/>
  <c r="O548" i="1"/>
  <c r="P548" i="1"/>
  <c r="K549" i="1"/>
  <c r="L549" i="1"/>
  <c r="M549" i="1"/>
  <c r="N549" i="1"/>
  <c r="O549" i="1"/>
  <c r="P549" i="1"/>
  <c r="K550" i="1"/>
  <c r="L550" i="1"/>
  <c r="M550" i="1"/>
  <c r="N550" i="1"/>
  <c r="O550" i="1"/>
  <c r="P550" i="1"/>
  <c r="K551" i="1"/>
  <c r="L551" i="1"/>
  <c r="M551" i="1"/>
  <c r="N551" i="1"/>
  <c r="O551" i="1"/>
  <c r="P551" i="1"/>
  <c r="K552" i="1"/>
  <c r="L552" i="1"/>
  <c r="M552" i="1"/>
  <c r="N552" i="1"/>
  <c r="O552" i="1"/>
  <c r="P552" i="1"/>
  <c r="K553" i="1"/>
  <c r="L553" i="1"/>
  <c r="M553" i="1"/>
  <c r="N553" i="1"/>
  <c r="O553" i="1"/>
  <c r="P553" i="1"/>
  <c r="K554" i="1"/>
  <c r="L554" i="1"/>
  <c r="M554" i="1"/>
  <c r="N554" i="1"/>
  <c r="O554" i="1"/>
  <c r="P554" i="1"/>
  <c r="K555" i="1"/>
  <c r="L555" i="1"/>
  <c r="M555" i="1"/>
  <c r="N555" i="1"/>
  <c r="O555" i="1"/>
  <c r="P555" i="1"/>
  <c r="K556" i="1"/>
  <c r="L556" i="1"/>
  <c r="M556" i="1"/>
  <c r="N556" i="1"/>
  <c r="O556" i="1"/>
  <c r="P556" i="1"/>
  <c r="K557" i="1"/>
  <c r="L557" i="1"/>
  <c r="M557" i="1"/>
  <c r="N557" i="1"/>
  <c r="O557" i="1"/>
  <c r="P557" i="1"/>
  <c r="K558" i="1"/>
  <c r="L558" i="1"/>
  <c r="M558" i="1"/>
  <c r="N558" i="1"/>
  <c r="O558" i="1"/>
  <c r="P558" i="1"/>
  <c r="K559" i="1"/>
  <c r="L559" i="1"/>
  <c r="M559" i="1"/>
  <c r="N559" i="1"/>
  <c r="O559" i="1"/>
  <c r="P559" i="1"/>
  <c r="K560" i="1"/>
  <c r="L560" i="1"/>
  <c r="M560" i="1"/>
  <c r="N560" i="1"/>
  <c r="O560" i="1"/>
  <c r="P560" i="1"/>
  <c r="K561" i="1"/>
  <c r="L561" i="1"/>
  <c r="M561" i="1"/>
  <c r="N561" i="1"/>
  <c r="O561" i="1"/>
  <c r="P561" i="1"/>
  <c r="K562" i="1"/>
  <c r="L562" i="1"/>
  <c r="M562" i="1"/>
  <c r="N562" i="1"/>
  <c r="O562" i="1"/>
  <c r="P562" i="1"/>
  <c r="K563" i="1"/>
  <c r="L563" i="1"/>
  <c r="M563" i="1"/>
  <c r="N563" i="1"/>
  <c r="O563" i="1"/>
  <c r="P563" i="1"/>
  <c r="K564" i="1"/>
  <c r="L564" i="1"/>
  <c r="M564" i="1"/>
  <c r="N564" i="1"/>
  <c r="O564" i="1"/>
  <c r="P564" i="1"/>
  <c r="K565" i="1"/>
  <c r="L565" i="1"/>
  <c r="M565" i="1"/>
  <c r="N565" i="1"/>
  <c r="O565" i="1"/>
  <c r="P565" i="1"/>
  <c r="K566" i="1"/>
  <c r="L566" i="1"/>
  <c r="M566" i="1"/>
  <c r="N566" i="1"/>
  <c r="O566" i="1"/>
  <c r="P566" i="1"/>
  <c r="K567" i="1"/>
  <c r="L567" i="1"/>
  <c r="M567" i="1"/>
  <c r="N567" i="1"/>
  <c r="O567" i="1"/>
  <c r="P567" i="1"/>
  <c r="K568" i="1"/>
  <c r="L568" i="1"/>
  <c r="M568" i="1"/>
  <c r="N568" i="1"/>
  <c r="O568" i="1"/>
  <c r="P568" i="1"/>
  <c r="K569" i="1"/>
  <c r="L569" i="1"/>
  <c r="M569" i="1"/>
  <c r="N569" i="1"/>
  <c r="O569" i="1"/>
  <c r="P569" i="1"/>
  <c r="K570" i="1"/>
  <c r="L570" i="1"/>
  <c r="M570" i="1"/>
  <c r="N570" i="1"/>
  <c r="O570" i="1"/>
  <c r="P570" i="1"/>
  <c r="K571" i="1"/>
  <c r="L571" i="1"/>
  <c r="M571" i="1"/>
  <c r="N571" i="1"/>
  <c r="O571" i="1"/>
  <c r="P571" i="1"/>
  <c r="K572" i="1"/>
  <c r="L572" i="1"/>
  <c r="M572" i="1"/>
  <c r="N572" i="1"/>
  <c r="O572" i="1"/>
  <c r="P572" i="1"/>
  <c r="K573" i="1"/>
  <c r="L573" i="1"/>
  <c r="M573" i="1"/>
  <c r="N573" i="1"/>
  <c r="O573" i="1"/>
  <c r="P573" i="1"/>
  <c r="K574" i="1"/>
  <c r="L574" i="1"/>
  <c r="M574" i="1"/>
  <c r="N574" i="1"/>
  <c r="O574" i="1"/>
  <c r="P574" i="1"/>
  <c r="K575" i="1"/>
  <c r="L575" i="1"/>
  <c r="M575" i="1"/>
  <c r="N575" i="1"/>
  <c r="O575" i="1"/>
  <c r="P575" i="1"/>
  <c r="K576" i="1"/>
  <c r="L576" i="1"/>
  <c r="M576" i="1"/>
  <c r="N576" i="1"/>
  <c r="O576" i="1"/>
  <c r="P576" i="1"/>
  <c r="K577" i="1"/>
  <c r="L577" i="1"/>
  <c r="M577" i="1"/>
  <c r="N577" i="1"/>
  <c r="O577" i="1"/>
  <c r="P577" i="1"/>
  <c r="K578" i="1"/>
  <c r="L578" i="1"/>
  <c r="M578" i="1"/>
  <c r="N578" i="1"/>
  <c r="O578" i="1"/>
  <c r="P578" i="1"/>
  <c r="K579" i="1"/>
  <c r="L579" i="1"/>
  <c r="M579" i="1"/>
  <c r="N579" i="1"/>
  <c r="O579" i="1"/>
  <c r="P579" i="1"/>
  <c r="K580" i="1"/>
  <c r="L580" i="1"/>
  <c r="M580" i="1"/>
  <c r="N580" i="1"/>
  <c r="O580" i="1"/>
  <c r="P580" i="1"/>
  <c r="K581" i="1"/>
  <c r="L581" i="1"/>
  <c r="M581" i="1"/>
  <c r="N581" i="1"/>
  <c r="O581" i="1"/>
  <c r="P581" i="1"/>
  <c r="K582" i="1"/>
  <c r="L582" i="1"/>
  <c r="M582" i="1"/>
  <c r="N582" i="1"/>
  <c r="O582" i="1"/>
  <c r="P582" i="1"/>
  <c r="K583" i="1"/>
  <c r="L583" i="1"/>
  <c r="M583" i="1"/>
  <c r="N583" i="1"/>
  <c r="O583" i="1"/>
  <c r="P583" i="1"/>
  <c r="K584" i="1"/>
  <c r="L584" i="1"/>
  <c r="M584" i="1"/>
  <c r="N584" i="1"/>
  <c r="O584" i="1"/>
  <c r="P584" i="1"/>
  <c r="K585" i="1"/>
  <c r="L585" i="1"/>
  <c r="M585" i="1"/>
  <c r="N585" i="1"/>
  <c r="O585" i="1"/>
  <c r="P585" i="1"/>
  <c r="K586" i="1"/>
  <c r="L586" i="1"/>
  <c r="M586" i="1"/>
  <c r="N586" i="1"/>
  <c r="O586" i="1"/>
  <c r="P586" i="1"/>
  <c r="K587" i="1"/>
  <c r="L587" i="1"/>
  <c r="M587" i="1"/>
  <c r="N587" i="1"/>
  <c r="O587" i="1"/>
  <c r="P587" i="1"/>
  <c r="K588" i="1"/>
  <c r="L588" i="1"/>
  <c r="M588" i="1"/>
  <c r="N588" i="1"/>
  <c r="O588" i="1"/>
  <c r="P588" i="1"/>
  <c r="K589" i="1"/>
  <c r="L589" i="1"/>
  <c r="M589" i="1"/>
  <c r="N589" i="1"/>
  <c r="O589" i="1"/>
  <c r="P589" i="1"/>
  <c r="K590" i="1"/>
  <c r="L590" i="1"/>
  <c r="M590" i="1"/>
  <c r="N590" i="1"/>
  <c r="O590" i="1"/>
  <c r="P590" i="1"/>
  <c r="K591" i="1"/>
  <c r="L591" i="1"/>
  <c r="M591" i="1"/>
  <c r="N591" i="1"/>
  <c r="O591" i="1"/>
  <c r="P591" i="1"/>
  <c r="K592" i="1"/>
  <c r="L592" i="1"/>
  <c r="M592" i="1"/>
  <c r="N592" i="1"/>
  <c r="O592" i="1"/>
  <c r="P592" i="1"/>
  <c r="K593" i="1"/>
  <c r="L593" i="1"/>
  <c r="M593" i="1"/>
  <c r="N593" i="1"/>
  <c r="O593" i="1"/>
  <c r="P593" i="1"/>
  <c r="K594" i="1"/>
  <c r="L594" i="1"/>
  <c r="M594" i="1"/>
  <c r="N594" i="1"/>
  <c r="O594" i="1"/>
  <c r="P594" i="1"/>
  <c r="K595" i="1"/>
  <c r="L595" i="1"/>
  <c r="M595" i="1"/>
  <c r="N595" i="1"/>
  <c r="O595" i="1"/>
  <c r="P595" i="1"/>
  <c r="K596" i="1"/>
  <c r="L596" i="1"/>
  <c r="M596" i="1"/>
  <c r="N596" i="1"/>
  <c r="O596" i="1"/>
  <c r="P596" i="1"/>
  <c r="K597" i="1"/>
  <c r="L597" i="1"/>
  <c r="M597" i="1"/>
  <c r="N597" i="1"/>
  <c r="O597" i="1"/>
  <c r="P597" i="1"/>
  <c r="K598" i="1"/>
  <c r="L598" i="1"/>
  <c r="M598" i="1"/>
  <c r="N598" i="1"/>
  <c r="O598" i="1"/>
  <c r="P598" i="1"/>
  <c r="K599" i="1"/>
  <c r="L599" i="1"/>
  <c r="M599" i="1"/>
  <c r="N599" i="1"/>
  <c r="O599" i="1"/>
  <c r="P599" i="1"/>
  <c r="K600" i="1"/>
  <c r="L600" i="1"/>
  <c r="M600" i="1"/>
  <c r="N600" i="1"/>
  <c r="O600" i="1"/>
  <c r="P600" i="1"/>
  <c r="K601" i="1"/>
  <c r="L601" i="1"/>
  <c r="M601" i="1"/>
  <c r="N601" i="1"/>
  <c r="O601" i="1"/>
  <c r="P601" i="1"/>
  <c r="K602" i="1"/>
  <c r="L602" i="1"/>
  <c r="M602" i="1"/>
  <c r="N602" i="1"/>
  <c r="O602" i="1"/>
  <c r="P602" i="1"/>
  <c r="K603" i="1"/>
  <c r="L603" i="1"/>
  <c r="M603" i="1"/>
  <c r="N603" i="1"/>
  <c r="O603" i="1"/>
  <c r="P603" i="1"/>
  <c r="K604" i="1"/>
  <c r="L604" i="1"/>
  <c r="M604" i="1"/>
  <c r="N604" i="1"/>
  <c r="O604" i="1"/>
  <c r="P604" i="1"/>
  <c r="K605" i="1"/>
  <c r="L605" i="1"/>
  <c r="M605" i="1"/>
  <c r="N605" i="1"/>
  <c r="O605" i="1"/>
  <c r="P605" i="1"/>
  <c r="K606" i="1"/>
  <c r="L606" i="1"/>
  <c r="M606" i="1"/>
  <c r="N606" i="1"/>
  <c r="O606" i="1"/>
  <c r="P606" i="1"/>
  <c r="K607" i="1"/>
  <c r="L607" i="1"/>
  <c r="M607" i="1"/>
  <c r="N607" i="1"/>
  <c r="O607" i="1"/>
  <c r="P607" i="1"/>
  <c r="K608" i="1"/>
  <c r="L608" i="1"/>
  <c r="M608" i="1"/>
  <c r="N608" i="1"/>
  <c r="O608" i="1"/>
  <c r="P608" i="1"/>
  <c r="K609" i="1"/>
  <c r="L609" i="1"/>
  <c r="M609" i="1"/>
  <c r="N609" i="1"/>
  <c r="O609" i="1"/>
  <c r="P609" i="1"/>
  <c r="K610" i="1"/>
  <c r="L610" i="1"/>
  <c r="M610" i="1"/>
  <c r="N610" i="1"/>
  <c r="O610" i="1"/>
  <c r="P610" i="1"/>
  <c r="K611" i="1"/>
  <c r="L611" i="1"/>
  <c r="M611" i="1"/>
  <c r="N611" i="1"/>
  <c r="O611" i="1"/>
  <c r="P611" i="1"/>
  <c r="K612" i="1"/>
  <c r="L612" i="1"/>
  <c r="M612" i="1"/>
  <c r="N612" i="1"/>
  <c r="O612" i="1"/>
  <c r="P612" i="1"/>
  <c r="K613" i="1"/>
  <c r="L613" i="1"/>
  <c r="M613" i="1"/>
  <c r="N613" i="1"/>
  <c r="O613" i="1"/>
  <c r="P613" i="1"/>
  <c r="K614" i="1"/>
  <c r="L614" i="1"/>
  <c r="M614" i="1"/>
  <c r="N614" i="1"/>
  <c r="O614" i="1"/>
  <c r="P614" i="1"/>
  <c r="K615" i="1"/>
  <c r="L615" i="1"/>
  <c r="M615" i="1"/>
  <c r="N615" i="1"/>
  <c r="O615" i="1"/>
  <c r="P615" i="1"/>
  <c r="K616" i="1"/>
  <c r="L616" i="1"/>
  <c r="M616" i="1"/>
  <c r="N616" i="1"/>
  <c r="O616" i="1"/>
  <c r="P616" i="1"/>
  <c r="K617" i="1"/>
  <c r="L617" i="1"/>
  <c r="M617" i="1"/>
  <c r="N617" i="1"/>
  <c r="O617" i="1"/>
  <c r="P617" i="1"/>
  <c r="K618" i="1"/>
  <c r="L618" i="1"/>
  <c r="M618" i="1"/>
  <c r="N618" i="1"/>
  <c r="O618" i="1"/>
  <c r="P618" i="1"/>
  <c r="K619" i="1"/>
  <c r="L619" i="1"/>
  <c r="M619" i="1"/>
  <c r="N619" i="1"/>
  <c r="O619" i="1"/>
  <c r="P619" i="1"/>
  <c r="K620" i="1"/>
  <c r="L620" i="1"/>
  <c r="M620" i="1"/>
  <c r="N620" i="1"/>
  <c r="O620" i="1"/>
  <c r="P620" i="1"/>
  <c r="K621" i="1"/>
  <c r="L621" i="1"/>
  <c r="M621" i="1"/>
  <c r="N621" i="1"/>
  <c r="O621" i="1"/>
  <c r="P621" i="1"/>
  <c r="K622" i="1"/>
  <c r="L622" i="1"/>
  <c r="M622" i="1"/>
  <c r="N622" i="1"/>
  <c r="O622" i="1"/>
  <c r="P622" i="1"/>
  <c r="K623" i="1"/>
  <c r="L623" i="1"/>
  <c r="M623" i="1"/>
  <c r="N623" i="1"/>
  <c r="O623" i="1"/>
  <c r="P623" i="1"/>
  <c r="K624" i="1"/>
  <c r="L624" i="1"/>
  <c r="M624" i="1"/>
  <c r="N624" i="1"/>
  <c r="O624" i="1"/>
  <c r="P624" i="1"/>
  <c r="K625" i="1"/>
  <c r="L625" i="1"/>
  <c r="M625" i="1"/>
  <c r="N625" i="1"/>
  <c r="O625" i="1"/>
  <c r="P625" i="1"/>
  <c r="K626" i="1"/>
  <c r="L626" i="1"/>
  <c r="M626" i="1"/>
  <c r="N626" i="1"/>
  <c r="O626" i="1"/>
  <c r="P626" i="1"/>
  <c r="K627" i="1"/>
  <c r="L627" i="1"/>
  <c r="M627" i="1"/>
  <c r="N627" i="1"/>
  <c r="O627" i="1"/>
  <c r="P627" i="1"/>
  <c r="K628" i="1"/>
  <c r="L628" i="1"/>
  <c r="M628" i="1"/>
  <c r="N628" i="1"/>
  <c r="O628" i="1"/>
  <c r="P628" i="1"/>
  <c r="K629" i="1"/>
  <c r="L629" i="1"/>
  <c r="M629" i="1"/>
  <c r="N629" i="1"/>
  <c r="O629" i="1"/>
  <c r="P629" i="1"/>
  <c r="K630" i="1"/>
  <c r="L630" i="1"/>
  <c r="M630" i="1"/>
  <c r="N630" i="1"/>
  <c r="O630" i="1"/>
  <c r="P630" i="1"/>
  <c r="K631" i="1"/>
  <c r="L631" i="1"/>
  <c r="M631" i="1"/>
  <c r="N631" i="1"/>
  <c r="O631" i="1"/>
  <c r="P631" i="1"/>
  <c r="K632" i="1"/>
  <c r="L632" i="1"/>
  <c r="M632" i="1"/>
  <c r="N632" i="1"/>
  <c r="O632" i="1"/>
  <c r="P632" i="1"/>
  <c r="K633" i="1"/>
  <c r="L633" i="1"/>
  <c r="M633" i="1"/>
  <c r="N633" i="1"/>
  <c r="O633" i="1"/>
  <c r="P633" i="1"/>
  <c r="K634" i="1"/>
  <c r="L634" i="1"/>
  <c r="M634" i="1"/>
  <c r="N634" i="1"/>
  <c r="O634" i="1"/>
  <c r="P634" i="1"/>
  <c r="K635" i="1"/>
  <c r="L635" i="1"/>
  <c r="M635" i="1"/>
  <c r="N635" i="1"/>
  <c r="O635" i="1"/>
  <c r="P635" i="1"/>
  <c r="K636" i="1"/>
  <c r="L636" i="1"/>
  <c r="M636" i="1"/>
  <c r="N636" i="1"/>
  <c r="O636" i="1"/>
  <c r="P636" i="1"/>
  <c r="K637" i="1"/>
  <c r="L637" i="1"/>
  <c r="M637" i="1"/>
  <c r="N637" i="1"/>
  <c r="O637" i="1"/>
  <c r="P637" i="1"/>
  <c r="K638" i="1"/>
  <c r="L638" i="1"/>
  <c r="M638" i="1"/>
  <c r="N638" i="1"/>
  <c r="O638" i="1"/>
  <c r="P638" i="1"/>
  <c r="K639" i="1"/>
  <c r="L639" i="1"/>
  <c r="M639" i="1"/>
  <c r="N639" i="1"/>
  <c r="O639" i="1"/>
  <c r="P639" i="1"/>
  <c r="K640" i="1"/>
  <c r="L640" i="1"/>
  <c r="M640" i="1"/>
  <c r="N640" i="1"/>
  <c r="O640" i="1"/>
  <c r="P640" i="1"/>
  <c r="K641" i="1"/>
  <c r="L641" i="1"/>
  <c r="M641" i="1"/>
  <c r="N641" i="1"/>
  <c r="O641" i="1"/>
  <c r="P641" i="1"/>
  <c r="K642" i="1"/>
  <c r="L642" i="1"/>
  <c r="M642" i="1"/>
  <c r="N642" i="1"/>
  <c r="O642" i="1"/>
  <c r="P642" i="1"/>
  <c r="K643" i="1"/>
  <c r="L643" i="1"/>
  <c r="M643" i="1"/>
  <c r="N643" i="1"/>
  <c r="O643" i="1"/>
  <c r="P643" i="1"/>
  <c r="K644" i="1"/>
  <c r="L644" i="1"/>
  <c r="M644" i="1"/>
  <c r="N644" i="1"/>
  <c r="O644" i="1"/>
  <c r="P644" i="1"/>
  <c r="K645" i="1"/>
  <c r="L645" i="1"/>
  <c r="M645" i="1"/>
  <c r="N645" i="1"/>
  <c r="O645" i="1"/>
  <c r="P645" i="1"/>
  <c r="K646" i="1"/>
  <c r="L646" i="1"/>
  <c r="M646" i="1"/>
  <c r="N646" i="1"/>
  <c r="O646" i="1"/>
  <c r="P646" i="1"/>
  <c r="K647" i="1"/>
  <c r="L647" i="1"/>
  <c r="M647" i="1"/>
  <c r="N647" i="1"/>
  <c r="O647" i="1"/>
  <c r="P647" i="1"/>
  <c r="K648" i="1"/>
  <c r="L648" i="1"/>
  <c r="M648" i="1"/>
  <c r="N648" i="1"/>
  <c r="O648" i="1"/>
  <c r="P648" i="1"/>
  <c r="K649" i="1"/>
  <c r="L649" i="1"/>
  <c r="M649" i="1"/>
  <c r="N649" i="1"/>
  <c r="O649" i="1"/>
  <c r="P649" i="1"/>
  <c r="K650" i="1"/>
  <c r="L650" i="1"/>
  <c r="M650" i="1"/>
  <c r="N650" i="1"/>
  <c r="O650" i="1"/>
  <c r="P650" i="1"/>
  <c r="K651" i="1"/>
  <c r="L651" i="1"/>
  <c r="M651" i="1"/>
  <c r="N651" i="1"/>
  <c r="O651" i="1"/>
  <c r="P651" i="1"/>
  <c r="K652" i="1"/>
  <c r="L652" i="1"/>
  <c r="M652" i="1"/>
  <c r="N652" i="1"/>
  <c r="O652" i="1"/>
  <c r="P652" i="1"/>
  <c r="K653" i="1"/>
  <c r="L653" i="1"/>
  <c r="M653" i="1"/>
  <c r="N653" i="1"/>
  <c r="O653" i="1"/>
  <c r="P653" i="1"/>
  <c r="K654" i="1"/>
  <c r="L654" i="1"/>
  <c r="M654" i="1"/>
  <c r="N654" i="1"/>
  <c r="O654" i="1"/>
  <c r="P654" i="1"/>
  <c r="K655" i="1"/>
  <c r="L655" i="1"/>
  <c r="M655" i="1"/>
  <c r="N655" i="1"/>
  <c r="O655" i="1"/>
  <c r="P655" i="1"/>
  <c r="K656" i="1"/>
  <c r="L656" i="1"/>
  <c r="M656" i="1"/>
  <c r="N656" i="1"/>
  <c r="O656" i="1"/>
  <c r="P656" i="1"/>
  <c r="K657" i="1"/>
  <c r="L657" i="1"/>
  <c r="M657" i="1"/>
  <c r="N657" i="1"/>
  <c r="O657" i="1"/>
  <c r="P657" i="1"/>
  <c r="K658" i="1"/>
  <c r="L658" i="1"/>
  <c r="M658" i="1"/>
  <c r="N658" i="1"/>
  <c r="O658" i="1"/>
  <c r="P658" i="1"/>
  <c r="K659" i="1"/>
  <c r="L659" i="1"/>
  <c r="M659" i="1"/>
  <c r="N659" i="1"/>
  <c r="O659" i="1"/>
  <c r="P659" i="1"/>
  <c r="K660" i="1"/>
  <c r="L660" i="1"/>
  <c r="M660" i="1"/>
  <c r="N660" i="1"/>
  <c r="O660" i="1"/>
  <c r="P660" i="1"/>
  <c r="K661" i="1"/>
  <c r="L661" i="1"/>
  <c r="M661" i="1"/>
  <c r="N661" i="1"/>
  <c r="O661" i="1"/>
  <c r="P661" i="1"/>
  <c r="K662" i="1"/>
  <c r="L662" i="1"/>
  <c r="M662" i="1"/>
  <c r="N662" i="1"/>
  <c r="O662" i="1"/>
  <c r="P662" i="1"/>
  <c r="K663" i="1"/>
  <c r="L663" i="1"/>
  <c r="M663" i="1"/>
  <c r="N663" i="1"/>
  <c r="O663" i="1"/>
  <c r="P663" i="1"/>
  <c r="K664" i="1"/>
  <c r="L664" i="1"/>
  <c r="M664" i="1"/>
  <c r="N664" i="1"/>
  <c r="O664" i="1"/>
  <c r="P664" i="1"/>
  <c r="K665" i="1"/>
  <c r="L665" i="1"/>
  <c r="M665" i="1"/>
  <c r="N665" i="1"/>
  <c r="O665" i="1"/>
  <c r="P665" i="1"/>
  <c r="K666" i="1"/>
  <c r="L666" i="1"/>
  <c r="M666" i="1"/>
  <c r="N666" i="1"/>
  <c r="O666" i="1"/>
  <c r="P666" i="1"/>
  <c r="K667" i="1"/>
  <c r="L667" i="1"/>
  <c r="M667" i="1"/>
  <c r="N667" i="1"/>
  <c r="O667" i="1"/>
  <c r="P667" i="1"/>
  <c r="K668" i="1"/>
  <c r="L668" i="1"/>
  <c r="M668" i="1"/>
  <c r="N668" i="1"/>
  <c r="O668" i="1"/>
  <c r="P668" i="1"/>
  <c r="K669" i="1"/>
  <c r="L669" i="1"/>
  <c r="M669" i="1"/>
  <c r="N669" i="1"/>
  <c r="O669" i="1"/>
  <c r="P669" i="1"/>
  <c r="K670" i="1"/>
  <c r="L670" i="1"/>
  <c r="M670" i="1"/>
  <c r="N670" i="1"/>
  <c r="O670" i="1"/>
  <c r="P670" i="1"/>
  <c r="K671" i="1"/>
  <c r="L671" i="1"/>
  <c r="M671" i="1"/>
  <c r="N671" i="1"/>
  <c r="O671" i="1"/>
  <c r="P671" i="1"/>
  <c r="K672" i="1"/>
  <c r="L672" i="1"/>
  <c r="M672" i="1"/>
  <c r="N672" i="1"/>
  <c r="O672" i="1"/>
  <c r="P672" i="1"/>
  <c r="K673" i="1"/>
  <c r="L673" i="1"/>
  <c r="M673" i="1"/>
  <c r="N673" i="1"/>
  <c r="O673" i="1"/>
  <c r="P673" i="1"/>
  <c r="K674" i="1"/>
  <c r="L674" i="1"/>
  <c r="M674" i="1"/>
  <c r="N674" i="1"/>
  <c r="O674" i="1"/>
  <c r="P674" i="1"/>
  <c r="K675" i="1"/>
  <c r="L675" i="1"/>
  <c r="M675" i="1"/>
  <c r="N675" i="1"/>
  <c r="O675" i="1"/>
  <c r="P675" i="1"/>
  <c r="K676" i="1"/>
  <c r="L676" i="1"/>
  <c r="M676" i="1"/>
  <c r="N676" i="1"/>
  <c r="O676" i="1"/>
  <c r="P676" i="1"/>
  <c r="K677" i="1"/>
  <c r="L677" i="1"/>
  <c r="M677" i="1"/>
  <c r="N677" i="1"/>
  <c r="O677" i="1"/>
  <c r="P677" i="1"/>
  <c r="K678" i="1"/>
  <c r="L678" i="1"/>
  <c r="M678" i="1"/>
  <c r="N678" i="1"/>
  <c r="O678" i="1"/>
  <c r="P678" i="1"/>
  <c r="K679" i="1"/>
  <c r="L679" i="1"/>
  <c r="M679" i="1"/>
  <c r="N679" i="1"/>
  <c r="O679" i="1"/>
  <c r="P679" i="1"/>
  <c r="K680" i="1"/>
  <c r="L680" i="1"/>
  <c r="M680" i="1"/>
  <c r="N680" i="1"/>
  <c r="O680" i="1"/>
  <c r="P680" i="1"/>
  <c r="K681" i="1"/>
  <c r="L681" i="1"/>
  <c r="M681" i="1"/>
  <c r="N681" i="1"/>
  <c r="O681" i="1"/>
  <c r="P681" i="1"/>
  <c r="K682" i="1"/>
  <c r="L682" i="1"/>
  <c r="M682" i="1"/>
  <c r="N682" i="1"/>
  <c r="O682" i="1"/>
  <c r="P682" i="1"/>
  <c r="K683" i="1"/>
  <c r="L683" i="1"/>
  <c r="M683" i="1"/>
  <c r="N683" i="1"/>
  <c r="O683" i="1"/>
  <c r="P683" i="1"/>
  <c r="K684" i="1"/>
  <c r="L684" i="1"/>
  <c r="M684" i="1"/>
  <c r="N684" i="1"/>
  <c r="O684" i="1"/>
  <c r="P684" i="1"/>
  <c r="K685" i="1"/>
  <c r="L685" i="1"/>
  <c r="M685" i="1"/>
  <c r="N685" i="1"/>
  <c r="O685" i="1"/>
  <c r="P685" i="1"/>
  <c r="K686" i="1"/>
  <c r="L686" i="1"/>
  <c r="M686" i="1"/>
  <c r="N686" i="1"/>
  <c r="O686" i="1"/>
  <c r="P686" i="1"/>
  <c r="K687" i="1"/>
  <c r="L687" i="1"/>
  <c r="M687" i="1"/>
  <c r="N687" i="1"/>
  <c r="O687" i="1"/>
  <c r="P687" i="1"/>
  <c r="K688" i="1"/>
  <c r="L688" i="1"/>
  <c r="M688" i="1"/>
  <c r="N688" i="1"/>
  <c r="O688" i="1"/>
  <c r="P688" i="1"/>
  <c r="K689" i="1"/>
  <c r="L689" i="1"/>
  <c r="M689" i="1"/>
  <c r="N689" i="1"/>
  <c r="O689" i="1"/>
  <c r="P689" i="1"/>
  <c r="K690" i="1"/>
  <c r="L690" i="1"/>
  <c r="M690" i="1"/>
  <c r="N690" i="1"/>
  <c r="O690" i="1"/>
  <c r="P690" i="1"/>
  <c r="K691" i="1"/>
  <c r="L691" i="1"/>
  <c r="M691" i="1"/>
  <c r="N691" i="1"/>
  <c r="O691" i="1"/>
  <c r="P691" i="1"/>
  <c r="K692" i="1"/>
  <c r="L692" i="1"/>
  <c r="M692" i="1"/>
  <c r="N692" i="1"/>
  <c r="O692" i="1"/>
  <c r="P692" i="1"/>
  <c r="K693" i="1"/>
  <c r="L693" i="1"/>
  <c r="M693" i="1"/>
  <c r="N693" i="1"/>
  <c r="O693" i="1"/>
  <c r="P693" i="1"/>
  <c r="K694" i="1"/>
  <c r="L694" i="1"/>
  <c r="M694" i="1"/>
  <c r="N694" i="1"/>
  <c r="O694" i="1"/>
  <c r="P694" i="1"/>
  <c r="K695" i="1"/>
  <c r="L695" i="1"/>
  <c r="M695" i="1"/>
  <c r="N695" i="1"/>
  <c r="O695" i="1"/>
  <c r="P695" i="1"/>
  <c r="K696" i="1"/>
  <c r="L696" i="1"/>
  <c r="M696" i="1"/>
  <c r="N696" i="1"/>
  <c r="O696" i="1"/>
  <c r="P696" i="1"/>
  <c r="K697" i="1"/>
  <c r="L697" i="1"/>
  <c r="M697" i="1"/>
  <c r="N697" i="1"/>
  <c r="O697" i="1"/>
  <c r="P697" i="1"/>
  <c r="K698" i="1"/>
  <c r="L698" i="1"/>
  <c r="M698" i="1"/>
  <c r="N698" i="1"/>
  <c r="O698" i="1"/>
  <c r="P698" i="1"/>
  <c r="K699" i="1"/>
  <c r="L699" i="1"/>
  <c r="M699" i="1"/>
  <c r="N699" i="1"/>
  <c r="O699" i="1"/>
  <c r="P699" i="1"/>
  <c r="K700" i="1"/>
  <c r="L700" i="1"/>
  <c r="M700" i="1"/>
  <c r="N700" i="1"/>
  <c r="O700" i="1"/>
  <c r="P700" i="1"/>
  <c r="K701" i="1"/>
  <c r="L701" i="1"/>
  <c r="M701" i="1"/>
  <c r="N701" i="1"/>
  <c r="O701" i="1"/>
  <c r="P701" i="1"/>
  <c r="K702" i="1"/>
  <c r="L702" i="1"/>
  <c r="M702" i="1"/>
  <c r="N702" i="1"/>
  <c r="O702" i="1"/>
  <c r="P702" i="1"/>
  <c r="K703" i="1"/>
  <c r="L703" i="1"/>
  <c r="M703" i="1"/>
  <c r="N703" i="1"/>
  <c r="O703" i="1"/>
  <c r="P703" i="1"/>
  <c r="K704" i="1"/>
  <c r="L704" i="1"/>
  <c r="M704" i="1"/>
  <c r="N704" i="1"/>
  <c r="O704" i="1"/>
  <c r="P704" i="1"/>
  <c r="K705" i="1"/>
  <c r="L705" i="1"/>
  <c r="M705" i="1"/>
  <c r="N705" i="1"/>
  <c r="O705" i="1"/>
  <c r="P705" i="1"/>
  <c r="K706" i="1"/>
  <c r="L706" i="1"/>
  <c r="M706" i="1"/>
  <c r="N706" i="1"/>
  <c r="O706" i="1"/>
  <c r="P706" i="1"/>
  <c r="K707" i="1"/>
  <c r="L707" i="1"/>
  <c r="M707" i="1"/>
  <c r="N707" i="1"/>
  <c r="O707" i="1"/>
  <c r="P707" i="1"/>
  <c r="K708" i="1"/>
  <c r="L708" i="1"/>
  <c r="M708" i="1"/>
  <c r="N708" i="1"/>
  <c r="O708" i="1"/>
  <c r="P708" i="1"/>
  <c r="K709" i="1"/>
  <c r="L709" i="1"/>
  <c r="M709" i="1"/>
  <c r="N709" i="1"/>
  <c r="O709" i="1"/>
  <c r="P709" i="1"/>
  <c r="K710" i="1"/>
  <c r="L710" i="1"/>
  <c r="M710" i="1"/>
  <c r="N710" i="1"/>
  <c r="O710" i="1"/>
  <c r="P710" i="1"/>
  <c r="K711" i="1"/>
  <c r="L711" i="1"/>
  <c r="M711" i="1"/>
  <c r="N711" i="1"/>
  <c r="O711" i="1"/>
  <c r="P711" i="1"/>
  <c r="K712" i="1"/>
  <c r="L712" i="1"/>
  <c r="M712" i="1"/>
  <c r="N712" i="1"/>
  <c r="O712" i="1"/>
  <c r="P712" i="1"/>
  <c r="K713" i="1"/>
  <c r="L713" i="1"/>
  <c r="M713" i="1"/>
  <c r="N713" i="1"/>
  <c r="O713" i="1"/>
  <c r="P713" i="1"/>
  <c r="K714" i="1"/>
  <c r="L714" i="1"/>
  <c r="M714" i="1"/>
  <c r="N714" i="1"/>
  <c r="O714" i="1"/>
  <c r="P714" i="1"/>
  <c r="K715" i="1"/>
  <c r="L715" i="1"/>
  <c r="M715" i="1"/>
  <c r="N715" i="1"/>
  <c r="O715" i="1"/>
  <c r="P715" i="1"/>
  <c r="K716" i="1"/>
  <c r="L716" i="1"/>
  <c r="M716" i="1"/>
  <c r="N716" i="1"/>
  <c r="O716" i="1"/>
  <c r="P716" i="1"/>
  <c r="K717" i="1"/>
  <c r="L717" i="1"/>
  <c r="M717" i="1"/>
  <c r="N717" i="1"/>
  <c r="O717" i="1"/>
  <c r="P717" i="1"/>
  <c r="K718" i="1"/>
  <c r="L718" i="1"/>
  <c r="M718" i="1"/>
  <c r="N718" i="1"/>
  <c r="O718" i="1"/>
  <c r="P718" i="1"/>
  <c r="K719" i="1"/>
  <c r="L719" i="1"/>
  <c r="M719" i="1"/>
  <c r="N719" i="1"/>
  <c r="O719" i="1"/>
  <c r="P719" i="1"/>
  <c r="K720" i="1"/>
  <c r="L720" i="1"/>
  <c r="M720" i="1"/>
  <c r="N720" i="1"/>
  <c r="O720" i="1"/>
  <c r="P720" i="1"/>
  <c r="K721" i="1"/>
  <c r="L721" i="1"/>
  <c r="M721" i="1"/>
  <c r="N721" i="1"/>
  <c r="O721" i="1"/>
  <c r="P721" i="1"/>
  <c r="K722" i="1"/>
  <c r="L722" i="1"/>
  <c r="M722" i="1"/>
  <c r="N722" i="1"/>
  <c r="O722" i="1"/>
  <c r="P722" i="1"/>
  <c r="K723" i="1"/>
  <c r="L723" i="1"/>
  <c r="M723" i="1"/>
  <c r="N723" i="1"/>
  <c r="O723" i="1"/>
  <c r="P723" i="1"/>
  <c r="K724" i="1"/>
  <c r="L724" i="1"/>
  <c r="M724" i="1"/>
  <c r="N724" i="1"/>
  <c r="O724" i="1"/>
  <c r="P724" i="1"/>
  <c r="K725" i="1"/>
  <c r="L725" i="1"/>
  <c r="M725" i="1"/>
  <c r="N725" i="1"/>
  <c r="O725" i="1"/>
  <c r="P725" i="1"/>
  <c r="K726" i="1"/>
  <c r="L726" i="1"/>
  <c r="M726" i="1"/>
  <c r="N726" i="1"/>
  <c r="O726" i="1"/>
  <c r="P726" i="1"/>
  <c r="K727" i="1"/>
  <c r="L727" i="1"/>
  <c r="M727" i="1"/>
  <c r="N727" i="1"/>
  <c r="O727" i="1"/>
  <c r="P727" i="1"/>
  <c r="K728" i="1"/>
  <c r="L728" i="1"/>
  <c r="M728" i="1"/>
  <c r="N728" i="1"/>
  <c r="O728" i="1"/>
  <c r="P728" i="1"/>
  <c r="K729" i="1"/>
  <c r="L729" i="1"/>
  <c r="M729" i="1"/>
  <c r="N729" i="1"/>
  <c r="O729" i="1"/>
  <c r="P729" i="1"/>
  <c r="K730" i="1"/>
  <c r="L730" i="1"/>
  <c r="M730" i="1"/>
  <c r="N730" i="1"/>
  <c r="O730" i="1"/>
  <c r="P730" i="1"/>
  <c r="K731" i="1"/>
  <c r="L731" i="1"/>
  <c r="M731" i="1"/>
  <c r="N731" i="1"/>
  <c r="O731" i="1"/>
  <c r="P731" i="1"/>
  <c r="K732" i="1"/>
  <c r="L732" i="1"/>
  <c r="M732" i="1"/>
  <c r="N732" i="1"/>
  <c r="O732" i="1"/>
  <c r="P732" i="1"/>
  <c r="K733" i="1"/>
  <c r="L733" i="1"/>
  <c r="M733" i="1"/>
  <c r="N733" i="1"/>
  <c r="O733" i="1"/>
  <c r="P733" i="1"/>
  <c r="K734" i="1"/>
  <c r="L734" i="1"/>
  <c r="M734" i="1"/>
  <c r="N734" i="1"/>
  <c r="O734" i="1"/>
  <c r="P734" i="1"/>
  <c r="K735" i="1"/>
  <c r="L735" i="1"/>
  <c r="M735" i="1"/>
  <c r="N735" i="1"/>
  <c r="O735" i="1"/>
  <c r="P735" i="1"/>
  <c r="K736" i="1"/>
  <c r="L736" i="1"/>
  <c r="M736" i="1"/>
  <c r="N736" i="1"/>
  <c r="O736" i="1"/>
  <c r="P736" i="1"/>
  <c r="K737" i="1"/>
  <c r="L737" i="1"/>
  <c r="M737" i="1"/>
  <c r="N737" i="1"/>
  <c r="O737" i="1"/>
  <c r="P737" i="1"/>
  <c r="K738" i="1"/>
  <c r="L738" i="1"/>
  <c r="M738" i="1"/>
  <c r="N738" i="1"/>
  <c r="O738" i="1"/>
  <c r="P738" i="1"/>
  <c r="K739" i="1"/>
  <c r="L739" i="1"/>
  <c r="M739" i="1"/>
  <c r="N739" i="1"/>
  <c r="O739" i="1"/>
  <c r="P739" i="1"/>
  <c r="K740" i="1"/>
  <c r="L740" i="1"/>
  <c r="M740" i="1"/>
  <c r="N740" i="1"/>
  <c r="O740" i="1"/>
  <c r="P740" i="1"/>
  <c r="K741" i="1"/>
  <c r="L741" i="1"/>
  <c r="M741" i="1"/>
  <c r="N741" i="1"/>
  <c r="O741" i="1"/>
  <c r="P741" i="1"/>
  <c r="K742" i="1"/>
  <c r="L742" i="1"/>
  <c r="M742" i="1"/>
  <c r="N742" i="1"/>
  <c r="O742" i="1"/>
  <c r="P742" i="1"/>
  <c r="K743" i="1"/>
  <c r="L743" i="1"/>
  <c r="M743" i="1"/>
  <c r="N743" i="1"/>
  <c r="O743" i="1"/>
  <c r="P743" i="1"/>
  <c r="K744" i="1"/>
  <c r="L744" i="1"/>
  <c r="M744" i="1"/>
  <c r="N744" i="1"/>
  <c r="O744" i="1"/>
  <c r="P744" i="1"/>
  <c r="K745" i="1"/>
  <c r="L745" i="1"/>
  <c r="M745" i="1"/>
  <c r="N745" i="1"/>
  <c r="O745" i="1"/>
  <c r="P745" i="1"/>
  <c r="K746" i="1"/>
  <c r="L746" i="1"/>
  <c r="M746" i="1"/>
  <c r="N746" i="1"/>
  <c r="O746" i="1"/>
  <c r="P746" i="1"/>
  <c r="K747" i="1"/>
  <c r="L747" i="1"/>
  <c r="M747" i="1"/>
  <c r="N747" i="1"/>
  <c r="O747" i="1"/>
  <c r="P747" i="1"/>
  <c r="K748" i="1"/>
  <c r="L748" i="1"/>
  <c r="M748" i="1"/>
  <c r="N748" i="1"/>
  <c r="O748" i="1"/>
  <c r="P748" i="1"/>
  <c r="K749" i="1"/>
  <c r="L749" i="1"/>
  <c r="M749" i="1"/>
  <c r="N749" i="1"/>
  <c r="O749" i="1"/>
  <c r="P749" i="1"/>
  <c r="K750" i="1"/>
  <c r="L750" i="1"/>
  <c r="M750" i="1"/>
  <c r="N750" i="1"/>
  <c r="O750" i="1"/>
  <c r="P750" i="1"/>
  <c r="K751" i="1"/>
  <c r="L751" i="1"/>
  <c r="M751" i="1"/>
  <c r="N751" i="1"/>
  <c r="O751" i="1"/>
  <c r="P751" i="1"/>
  <c r="K752" i="1"/>
  <c r="L752" i="1"/>
  <c r="M752" i="1"/>
  <c r="N752" i="1"/>
  <c r="O752" i="1"/>
  <c r="P752" i="1"/>
  <c r="K753" i="1"/>
  <c r="L753" i="1"/>
  <c r="M753" i="1"/>
  <c r="N753" i="1"/>
  <c r="O753" i="1"/>
  <c r="P75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O837" i="26" l="1"/>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J71" i="28"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U342" i="26" s="1"/>
  <c r="J38" i="28" s="1"/>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O257" i="26"/>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O182" i="26"/>
  <c r="O181" i="26"/>
  <c r="O180" i="26"/>
  <c r="O179" i="26"/>
  <c r="O178" i="26"/>
  <c r="O177" i="26"/>
  <c r="O176" i="26"/>
  <c r="O175" i="26"/>
  <c r="O174" i="26"/>
  <c r="O173" i="26"/>
  <c r="O172" i="26"/>
  <c r="O171" i="26"/>
  <c r="O170" i="26"/>
  <c r="O169" i="26"/>
  <c r="O168" i="26"/>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J74" i="28"/>
  <c r="J16" i="28"/>
  <c r="E391" i="26"/>
  <c r="E371" i="26"/>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R812" i="26"/>
  <c r="S812" i="26" s="1"/>
  <c r="T812" i="26" s="1"/>
  <c r="R811" i="26"/>
  <c r="S811" i="26" s="1"/>
  <c r="T811" i="26" s="1"/>
  <c r="R810" i="26"/>
  <c r="S810" i="26" s="1"/>
  <c r="T810" i="26" s="1"/>
  <c r="R809" i="26"/>
  <c r="S809" i="26" s="1"/>
  <c r="T809" i="26" s="1"/>
  <c r="T808" i="26"/>
  <c r="S808" i="26"/>
  <c r="E808" i="26"/>
  <c r="R807" i="26"/>
  <c r="S807" i="26" s="1"/>
  <c r="T807" i="26" s="1"/>
  <c r="R806" i="26"/>
  <c r="S806" i="26" s="1"/>
  <c r="T806" i="26" s="1"/>
  <c r="S805" i="26"/>
  <c r="T805" i="26" s="1"/>
  <c r="R805" i="26"/>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S634" i="26"/>
  <c r="R634" i="26"/>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U623" i="26" s="1"/>
  <c r="J73" i="28" s="1"/>
  <c r="T622" i="26"/>
  <c r="R622" i="26"/>
  <c r="T621" i="26"/>
  <c r="R621" i="26"/>
  <c r="U621" i="26"/>
  <c r="J70" i="28" s="1"/>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T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7" i="26"/>
  <c r="R387" i="26"/>
  <c r="S387" i="26" s="1"/>
  <c r="R386" i="26"/>
  <c r="S386" i="26" s="1"/>
  <c r="T386" i="26" s="1"/>
  <c r="T385" i="26"/>
  <c r="R385" i="26"/>
  <c r="S385" i="26" s="1"/>
  <c r="R384" i="26"/>
  <c r="S384" i="26" s="1"/>
  <c r="T384" i="26" s="1"/>
  <c r="T383" i="26"/>
  <c r="R383" i="26"/>
  <c r="S383" i="26" s="1"/>
  <c r="R382" i="26"/>
  <c r="S382" i="26" s="1"/>
  <c r="T382" i="26" s="1"/>
  <c r="T381" i="26"/>
  <c r="R381" i="26"/>
  <c r="S381" i="26" s="1"/>
  <c r="R380" i="26"/>
  <c r="S380" i="26" s="1"/>
  <c r="T380" i="26" s="1"/>
  <c r="T379" i="26"/>
  <c r="R379" i="26"/>
  <c r="S379" i="26" s="1"/>
  <c r="T378" i="26"/>
  <c r="R378" i="26"/>
  <c r="S378" i="26" s="1"/>
  <c r="T377" i="26"/>
  <c r="R377" i="26"/>
  <c r="S377" i="26" s="1"/>
  <c r="T376" i="26"/>
  <c r="R376" i="26"/>
  <c r="S376" i="26" s="1"/>
  <c r="T375" i="26"/>
  <c r="R375" i="26"/>
  <c r="S375" i="26" s="1"/>
  <c r="T374" i="26"/>
  <c r="S374" i="26"/>
  <c r="R374" i="26"/>
  <c r="T373" i="26"/>
  <c r="R373" i="26"/>
  <c r="S373" i="26" s="1"/>
  <c r="T372" i="26"/>
  <c r="R372" i="26"/>
  <c r="S372" i="26" s="1"/>
  <c r="T371" i="26"/>
  <c r="S371" i="26"/>
  <c r="T370" i="26"/>
  <c r="R370" i="26"/>
  <c r="S370" i="26" s="1"/>
  <c r="T369" i="26"/>
  <c r="R369" i="26"/>
  <c r="S369" i="26" s="1"/>
  <c r="T368" i="26"/>
  <c r="R368" i="26"/>
  <c r="S368" i="26" s="1"/>
  <c r="R367" i="26"/>
  <c r="S367" i="26" s="1"/>
  <c r="T366" i="26"/>
  <c r="R366" i="26"/>
  <c r="S366" i="26" s="1"/>
  <c r="R365" i="26"/>
  <c r="S365" i="26" s="1"/>
  <c r="T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3" i="26" s="1"/>
  <c r="T352" i="26"/>
  <c r="R352" i="26"/>
  <c r="S352" i="26" s="1"/>
  <c r="R351" i="26"/>
  <c r="S351" i="26" s="1"/>
  <c r="T351" i="26" s="1"/>
  <c r="R350" i="26"/>
  <c r="S350" i="26" s="1"/>
  <c r="T350" i="26" s="1"/>
  <c r="R349" i="26"/>
  <c r="S349" i="26" s="1"/>
  <c r="T349" i="26" s="1"/>
  <c r="R348" i="26"/>
  <c r="S348" i="26" s="1"/>
  <c r="T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J35" i="28" s="1"/>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U258" i="26"/>
  <c r="J33" i="28" s="1"/>
  <c r="T257" i="26"/>
  <c r="R257" i="26"/>
  <c r="S257" i="26" s="1"/>
  <c r="U257" i="26"/>
  <c r="J32" i="28" s="1"/>
  <c r="T256" i="26"/>
  <c r="R256" i="26"/>
  <c r="T255" i="26"/>
  <c r="R255" i="26"/>
  <c r="T254" i="26"/>
  <c r="R254" i="26"/>
  <c r="S254" i="26" s="1"/>
  <c r="T253" i="26"/>
  <c r="R253" i="26"/>
  <c r="S253" i="26" s="1"/>
  <c r="T252" i="26"/>
  <c r="R252" i="26"/>
  <c r="S252" i="26" s="1"/>
  <c r="T251" i="26"/>
  <c r="R251" i="26"/>
  <c r="S251" i="26" s="1"/>
  <c r="T250" i="26"/>
  <c r="R250" i="26"/>
  <c r="S250" i="26" s="1"/>
  <c r="R249" i="26"/>
  <c r="S249" i="26" s="1"/>
  <c r="T249" i="26" s="1"/>
  <c r="T248" i="26"/>
  <c r="R248" i="26"/>
  <c r="S248" i="26" s="1"/>
  <c r="T247" i="26"/>
  <c r="R247" i="26"/>
  <c r="S247" i="26" s="1"/>
  <c r="T246" i="26"/>
  <c r="R246" i="26"/>
  <c r="S246" i="26" s="1"/>
  <c r="T245" i="26"/>
  <c r="R245" i="26"/>
  <c r="S245" i="26" s="1"/>
  <c r="T244" i="26"/>
  <c r="R244" i="26"/>
  <c r="S244" i="26" s="1"/>
  <c r="T243" i="26"/>
  <c r="R243" i="26"/>
  <c r="S243" i="26" s="1"/>
  <c r="T242" i="26"/>
  <c r="R242" i="26"/>
  <c r="S242" i="26" s="1"/>
  <c r="T241" i="26"/>
  <c r="R241" i="26"/>
  <c r="S241" i="26" s="1"/>
  <c r="R240" i="26"/>
  <c r="S240" i="26" s="1"/>
  <c r="T240" i="26" s="1"/>
  <c r="R239" i="26"/>
  <c r="S239" i="26" s="1"/>
  <c r="T239" i="26" s="1"/>
  <c r="T238" i="26"/>
  <c r="E238" i="26"/>
  <c r="T237" i="26"/>
  <c r="R237" i="26"/>
  <c r="U237" i="26"/>
  <c r="J28" i="28" s="1"/>
  <c r="T236" i="26"/>
  <c r="R236" i="26"/>
  <c r="U236" i="26"/>
  <c r="J27" i="28" s="1"/>
  <c r="T235" i="26"/>
  <c r="R235" i="26"/>
  <c r="S235" i="26" s="1"/>
  <c r="T234" i="26"/>
  <c r="R234" i="26"/>
  <c r="S234" i="26" s="1"/>
  <c r="T233" i="26"/>
  <c r="R233" i="26"/>
  <c r="S233" i="26" s="1"/>
  <c r="T232" i="26"/>
  <c r="R232" i="26"/>
  <c r="S232" i="26" s="1"/>
  <c r="T231" i="26"/>
  <c r="R231" i="26"/>
  <c r="S231" i="26" s="1"/>
  <c r="T230" i="26"/>
  <c r="R230" i="26"/>
  <c r="S230" i="26" s="1"/>
  <c r="R229" i="26"/>
  <c r="S229" i="26" s="1"/>
  <c r="T229" i="26" s="1"/>
  <c r="T228" i="26"/>
  <c r="R228" i="26"/>
  <c r="S228" i="26" s="1"/>
  <c r="R227" i="26"/>
  <c r="S227" i="26" s="1"/>
  <c r="T227" i="26" s="1"/>
  <c r="T226" i="26"/>
  <c r="R226" i="26"/>
  <c r="S226" i="26" s="1"/>
  <c r="R225" i="26"/>
  <c r="S225" i="26" s="1"/>
  <c r="T225" i="26" s="1"/>
  <c r="R224" i="26"/>
  <c r="S224" i="26" s="1"/>
  <c r="T224" i="26" s="1"/>
  <c r="R223" i="26"/>
  <c r="S223" i="26" s="1"/>
  <c r="T223" i="26" s="1"/>
  <c r="R222" i="26"/>
  <c r="S222" i="26" s="1"/>
  <c r="T222" i="26" s="1"/>
  <c r="R221" i="26"/>
  <c r="S221" i="26" s="1"/>
  <c r="T221" i="26" s="1"/>
  <c r="R220" i="26"/>
  <c r="S220" i="26" s="1"/>
  <c r="T220" i="26" s="1"/>
  <c r="T219" i="26"/>
  <c r="S219" i="26"/>
  <c r="E219" i="26"/>
  <c r="R218" i="26"/>
  <c r="T218" i="26"/>
  <c r="R217" i="26"/>
  <c r="T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U171" i="26"/>
  <c r="J19" i="28" s="1"/>
  <c r="S170" i="26"/>
  <c r="T170" i="26" s="1"/>
  <c r="S169" i="26"/>
  <c r="T169" i="26" s="1"/>
  <c r="S168" i="26"/>
  <c r="T168" i="26" s="1"/>
  <c r="U168" i="26"/>
  <c r="R167" i="26"/>
  <c r="S167" i="26" s="1"/>
  <c r="T167" i="26" s="1"/>
  <c r="R166" i="26"/>
  <c r="S166" i="26" s="1"/>
  <c r="T166" i="26" s="1"/>
  <c r="R165" i="26"/>
  <c r="S165" i="26" s="1"/>
  <c r="T165" i="26" s="1"/>
  <c r="R164" i="26"/>
  <c r="S164" i="26" s="1"/>
  <c r="T164" i="26" s="1"/>
  <c r="R163" i="26"/>
  <c r="S163" i="26" s="1"/>
  <c r="T163" i="26" s="1"/>
  <c r="R162" i="26"/>
  <c r="S162" i="26" s="1"/>
  <c r="T162" i="26" s="1"/>
  <c r="R161" i="26"/>
  <c r="S161" i="26" s="1"/>
  <c r="T161" i="26" s="1"/>
  <c r="R160" i="26"/>
  <c r="S160" i="26" s="1"/>
  <c r="T160" i="26" s="1"/>
  <c r="R159" i="26"/>
  <c r="S159" i="26" s="1"/>
  <c r="T159" i="26" s="1"/>
  <c r="R158" i="26"/>
  <c r="S158" i="26" s="1"/>
  <c r="T158" i="26" s="1"/>
  <c r="R157" i="26"/>
  <c r="S157" i="26" s="1"/>
  <c r="T157" i="26" s="1"/>
  <c r="R156" i="26"/>
  <c r="S156" i="26" s="1"/>
  <c r="T156" i="26" s="1"/>
  <c r="R155" i="26"/>
  <c r="S155" i="26" s="1"/>
  <c r="T155" i="26" s="1"/>
  <c r="R154" i="26"/>
  <c r="S154" i="26" s="1"/>
  <c r="T154" i="26" s="1"/>
  <c r="R153" i="26"/>
  <c r="S153" i="26" s="1"/>
  <c r="T153" i="26" s="1"/>
  <c r="R152" i="26"/>
  <c r="S152" i="26" s="1"/>
  <c r="T152" i="26" s="1"/>
  <c r="R151" i="26"/>
  <c r="S151" i="26" s="1"/>
  <c r="T151" i="26" s="1"/>
  <c r="R150" i="26"/>
  <c r="S150" i="26" s="1"/>
  <c r="T150" i="26" s="1"/>
  <c r="T149" i="26"/>
  <c r="S149" i="26"/>
  <c r="E149" i="26"/>
  <c r="R148" i="26"/>
  <c r="S148" i="26" s="1"/>
  <c r="T148" i="26" s="1"/>
  <c r="R147" i="26"/>
  <c r="S147" i="26" s="1"/>
  <c r="T147" i="26" s="1"/>
  <c r="T146" i="26"/>
  <c r="R146" i="26"/>
  <c r="S146" i="26" s="1"/>
  <c r="T145" i="26"/>
  <c r="R145" i="26"/>
  <c r="S145" i="26" s="1"/>
  <c r="R144" i="26"/>
  <c r="S144" i="26" s="1"/>
  <c r="T144" i="26" s="1"/>
  <c r="R143" i="26"/>
  <c r="S143" i="26" s="1"/>
  <c r="T143" i="26" s="1"/>
  <c r="R142" i="26"/>
  <c r="S142" i="26" s="1"/>
  <c r="T142" i="26" s="1"/>
  <c r="T141" i="26"/>
  <c r="R141" i="26"/>
  <c r="S141" i="26" s="1"/>
  <c r="T140" i="26"/>
  <c r="R140" i="26"/>
  <c r="S140" i="26" s="1"/>
  <c r="R139" i="26"/>
  <c r="S139" i="26" s="1"/>
  <c r="T139" i="26" s="1"/>
  <c r="R138" i="26"/>
  <c r="S138" i="26" s="1"/>
  <c r="T138" i="26" s="1"/>
  <c r="R137" i="26"/>
  <c r="S137" i="26" s="1"/>
  <c r="T137" i="26" s="1"/>
  <c r="T136" i="26"/>
  <c r="R136" i="26"/>
  <c r="S136" i="26" s="1"/>
  <c r="T135" i="26"/>
  <c r="R135" i="26"/>
  <c r="S135" i="26" s="1"/>
  <c r="R134" i="26"/>
  <c r="S134" i="26" s="1"/>
  <c r="T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80" i="26" s="1"/>
  <c r="T79" i="26"/>
  <c r="S79" i="26"/>
  <c r="E79" i="26"/>
  <c r="T78" i="26"/>
  <c r="S78" i="26"/>
  <c r="R78" i="26"/>
  <c r="R77" i="26"/>
  <c r="S77" i="26" s="1"/>
  <c r="T77" i="26" s="1"/>
  <c r="R76" i="26"/>
  <c r="S76" i="26" s="1"/>
  <c r="T76" i="26" s="1"/>
  <c r="R75" i="26"/>
  <c r="S75" i="26" s="1"/>
  <c r="T75" i="26" s="1"/>
  <c r="R74" i="26"/>
  <c r="S74" i="26" s="1"/>
  <c r="T74" i="26" s="1"/>
  <c r="R73" i="26"/>
  <c r="S73" i="26" s="1"/>
  <c r="T73" i="26" s="1"/>
  <c r="R72" i="26"/>
  <c r="S72" i="26" s="1"/>
  <c r="T72" i="26" s="1"/>
  <c r="R71" i="26"/>
  <c r="S71" i="26" s="1"/>
  <c r="T71" i="26" s="1"/>
  <c r="R70" i="26"/>
  <c r="S70" i="26" s="1"/>
  <c r="T70" i="26" s="1"/>
  <c r="R69" i="26"/>
  <c r="S69" i="26" s="1"/>
  <c r="T69" i="26" s="1"/>
  <c r="R68" i="26"/>
  <c r="S68" i="26" s="1"/>
  <c r="T68" i="26" s="1"/>
  <c r="R67" i="26"/>
  <c r="S67" i="26" s="1"/>
  <c r="T67" i="26" s="1"/>
  <c r="T66" i="26"/>
  <c r="S66" i="26"/>
  <c r="E66" i="26"/>
  <c r="S65" i="26"/>
  <c r="T65" i="26" s="1"/>
  <c r="S64" i="26"/>
  <c r="T64" i="26" s="1"/>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J72" i="28" l="1"/>
  <c r="U584" i="26"/>
  <c r="J60" i="28" s="1"/>
  <c r="U473" i="26"/>
  <c r="J47" i="28" s="1"/>
  <c r="U391" i="26"/>
  <c r="J45" i="28" s="1"/>
  <c r="U217" i="26"/>
  <c r="J24" i="28" s="1"/>
  <c r="U554" i="26"/>
  <c r="J48" i="28" s="1"/>
  <c r="U586" i="26"/>
  <c r="J62" i="28" s="1"/>
  <c r="U557" i="26"/>
  <c r="J51" i="28" s="1"/>
  <c r="U783" i="26"/>
  <c r="J87" i="28" s="1"/>
  <c r="U290" i="26"/>
  <c r="J34" i="28" s="1"/>
  <c r="T595" i="26"/>
  <c r="U389" i="26"/>
  <c r="J43" i="28" s="1"/>
  <c r="U555" i="26"/>
  <c r="J49" i="28" s="1"/>
  <c r="U371" i="26"/>
  <c r="J41" i="28" s="1"/>
  <c r="U119" i="26"/>
  <c r="J12" i="28" s="1"/>
  <c r="U720" i="26"/>
  <c r="J80" i="28" s="1"/>
  <c r="U808" i="26"/>
  <c r="J92" i="28" s="1"/>
  <c r="U556" i="26"/>
  <c r="J50" i="28" s="1"/>
  <c r="U728" i="26"/>
  <c r="J81" i="28" s="1"/>
  <c r="T593" i="26"/>
  <c r="T598" i="26"/>
  <c r="U65" i="26"/>
  <c r="J6" i="28" s="1"/>
  <c r="U583" i="26"/>
  <c r="J59" i="28" s="1"/>
  <c r="U591" i="26"/>
  <c r="J67" i="28" s="1"/>
  <c r="U599" i="26"/>
  <c r="J69" i="28" s="1"/>
  <c r="U390" i="26"/>
  <c r="J44" i="28" s="1"/>
  <c r="U176" i="26"/>
  <c r="J21" i="28" s="1"/>
  <c r="U218" i="26"/>
  <c r="J25" i="28" s="1"/>
  <c r="U472" i="26"/>
  <c r="J46" i="28" s="1"/>
  <c r="U581" i="26"/>
  <c r="J57" i="28" s="1"/>
  <c r="U589" i="26"/>
  <c r="J65" i="28" s="1"/>
  <c r="T594" i="26"/>
  <c r="T573" i="26"/>
  <c r="U582" i="26"/>
  <c r="J58" i="28" s="1"/>
  <c r="U590" i="26"/>
  <c r="J66" i="28" s="1"/>
  <c r="U587" i="26"/>
  <c r="J63" i="28" s="1"/>
  <c r="U682" i="26"/>
  <c r="J78" i="28" s="1"/>
  <c r="U255" i="26"/>
  <c r="J30" i="28" s="1"/>
  <c r="U580" i="26"/>
  <c r="J56" i="28" s="1"/>
  <c r="U588" i="26"/>
  <c r="J64" i="28" s="1"/>
  <c r="T597" i="26"/>
  <c r="U79" i="26"/>
  <c r="J8" i="28" s="1"/>
  <c r="U388" i="26"/>
  <c r="J42" i="28" s="1"/>
  <c r="U585" i="26"/>
  <c r="J61" i="28" s="1"/>
  <c r="U736" i="26"/>
  <c r="J83" i="28" s="1"/>
  <c r="U338" i="26"/>
  <c r="J37" i="28" s="1"/>
  <c r="U292" i="26"/>
  <c r="J36" i="28" s="1"/>
  <c r="U183" i="26"/>
  <c r="J22" i="28" s="1"/>
  <c r="U169" i="26"/>
  <c r="J17" i="28" s="1"/>
  <c r="U170" i="26"/>
  <c r="J18" i="28" s="1"/>
  <c r="U106" i="26"/>
  <c r="J11" i="28" s="1"/>
  <c r="U64" i="26"/>
  <c r="J5" i="28" s="1"/>
  <c r="T579" i="26"/>
  <c r="T575" i="26"/>
  <c r="T571" i="26"/>
  <c r="T578" i="26"/>
  <c r="T574" i="26"/>
  <c r="U93" i="26"/>
  <c r="J10" i="28" s="1"/>
  <c r="U133" i="26"/>
  <c r="J14" i="28" s="1"/>
  <c r="U66" i="26"/>
  <c r="J7" i="28" s="1"/>
  <c r="U120" i="26"/>
  <c r="J13" i="28" s="1"/>
  <c r="U343" i="26"/>
  <c r="J39" i="28" s="1"/>
  <c r="U200" i="26"/>
  <c r="J23" i="28" s="1"/>
  <c r="U149" i="26"/>
  <c r="J15" i="28" s="1"/>
  <c r="U172" i="26"/>
  <c r="J20" i="28" s="1"/>
  <c r="U238" i="26"/>
  <c r="J29" i="28" s="1"/>
  <c r="U3" i="26"/>
  <c r="J4" i="28" s="1"/>
  <c r="U92" i="26"/>
  <c r="J9" i="28" s="1"/>
  <c r="U219" i="26"/>
  <c r="J26" i="28" s="1"/>
  <c r="U832" i="26"/>
  <c r="J96" i="28" s="1"/>
  <c r="T367" i="26"/>
  <c r="U357" i="26" s="1"/>
  <c r="J40" i="28" s="1"/>
  <c r="U256" i="26"/>
  <c r="J31" i="28" s="1"/>
  <c r="U566" i="26"/>
  <c r="J54" i="28" s="1"/>
  <c r="U749" i="26"/>
  <c r="J85" i="28" s="1"/>
  <c r="U694" i="26"/>
  <c r="J79" i="28" s="1"/>
  <c r="U562" i="26"/>
  <c r="J53" i="28" s="1"/>
  <c r="U558" i="26"/>
  <c r="J52" i="28" s="1"/>
  <c r="U681" i="26"/>
  <c r="J77" i="28" s="1"/>
  <c r="U775" i="26"/>
  <c r="J86" i="28" s="1"/>
  <c r="U802" i="26"/>
  <c r="J91" i="28" s="1"/>
  <c r="U820" i="26"/>
  <c r="J94" i="28" s="1"/>
  <c r="T572" i="26"/>
  <c r="U784" i="26"/>
  <c r="J88" i="28" s="1"/>
  <c r="U826" i="26"/>
  <c r="J95" i="28" s="1"/>
  <c r="T596" i="26"/>
  <c r="U737" i="26"/>
  <c r="J84" i="28" s="1"/>
  <c r="U814" i="26"/>
  <c r="J93" i="28" s="1"/>
  <c r="T577" i="26"/>
  <c r="U674" i="26"/>
  <c r="J76" i="28" s="1"/>
  <c r="U656" i="26"/>
  <c r="J75" i="28" s="1"/>
  <c r="U729" i="26"/>
  <c r="J82" i="28" s="1"/>
  <c r="U790" i="26"/>
  <c r="J89" i="28" s="1"/>
  <c r="U796" i="26"/>
  <c r="J90" i="28" s="1"/>
  <c r="U592" i="26" l="1"/>
  <c r="J68" i="28" s="1"/>
  <c r="U570" i="26"/>
  <c r="J55" i="28" s="1"/>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C9" i="23" l="1"/>
  <c r="C8" i="23"/>
  <c r="C7" i="23"/>
  <c r="C6" i="23"/>
  <c r="C5" i="23"/>
  <c r="C4" i="23"/>
  <c r="C3" i="23"/>
  <c r="R234" i="1" l="1"/>
  <c r="Q234" i="1"/>
  <c r="R182" i="1" l="1"/>
  <c r="Q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Q753" i="1"/>
  <c r="I753" i="1"/>
  <c r="C753" i="1"/>
  <c r="Q752" i="1"/>
  <c r="I752" i="1"/>
  <c r="C752" i="1"/>
  <c r="Q751" i="1"/>
  <c r="I751" i="1"/>
  <c r="C751" i="1"/>
  <c r="Q750" i="1"/>
  <c r="I750" i="1"/>
  <c r="C750" i="1"/>
  <c r="Q748" i="1"/>
  <c r="I748" i="1"/>
  <c r="C748" i="1"/>
  <c r="Q747" i="1"/>
  <c r="I747" i="1"/>
  <c r="C747" i="1"/>
  <c r="Q746" i="1"/>
  <c r="I746" i="1"/>
  <c r="C746" i="1"/>
  <c r="Q745" i="1"/>
  <c r="I745" i="1"/>
  <c r="C745" i="1"/>
  <c r="Q743" i="1"/>
  <c r="I743" i="1"/>
  <c r="C743" i="1"/>
  <c r="Q742" i="1"/>
  <c r="I742" i="1"/>
  <c r="C742" i="1"/>
  <c r="Q741" i="1"/>
  <c r="I741" i="1"/>
  <c r="C741" i="1"/>
  <c r="Q740" i="1"/>
  <c r="I740" i="1"/>
  <c r="C740" i="1"/>
  <c r="Q738" i="1"/>
  <c r="I738" i="1"/>
  <c r="C738" i="1"/>
  <c r="Q737" i="1"/>
  <c r="I737" i="1"/>
  <c r="C737" i="1"/>
  <c r="Q736" i="1"/>
  <c r="I736" i="1"/>
  <c r="C736" i="1"/>
  <c r="Q735" i="1"/>
  <c r="I735" i="1"/>
  <c r="C735" i="1"/>
  <c r="Q733" i="1"/>
  <c r="I733" i="1"/>
  <c r="C733" i="1"/>
  <c r="Q732" i="1"/>
  <c r="I732" i="1"/>
  <c r="C732" i="1"/>
  <c r="Q731" i="1"/>
  <c r="I731" i="1"/>
  <c r="C731" i="1"/>
  <c r="Q730" i="1"/>
  <c r="I730" i="1"/>
  <c r="C730" i="1"/>
  <c r="Q728" i="1"/>
  <c r="I728" i="1"/>
  <c r="C728" i="1"/>
  <c r="Q727" i="1"/>
  <c r="I727" i="1"/>
  <c r="C727" i="1"/>
  <c r="Q726" i="1"/>
  <c r="I726" i="1"/>
  <c r="C726" i="1"/>
  <c r="Q725" i="1"/>
  <c r="I725" i="1"/>
  <c r="C725" i="1"/>
  <c r="Q723" i="1"/>
  <c r="I723" i="1"/>
  <c r="C723" i="1"/>
  <c r="Q722" i="1"/>
  <c r="I722" i="1"/>
  <c r="C722" i="1"/>
  <c r="Q721" i="1"/>
  <c r="I721" i="1"/>
  <c r="C721" i="1"/>
  <c r="Q720" i="1"/>
  <c r="I720" i="1"/>
  <c r="C720" i="1"/>
  <c r="Q718" i="1"/>
  <c r="I718" i="1"/>
  <c r="C718" i="1"/>
  <c r="Q717" i="1"/>
  <c r="I717" i="1"/>
  <c r="C717" i="1"/>
  <c r="Q716" i="1"/>
  <c r="I716" i="1"/>
  <c r="C716" i="1"/>
  <c r="Q715" i="1"/>
  <c r="I715" i="1"/>
  <c r="C715" i="1"/>
  <c r="Q713" i="1"/>
  <c r="I713" i="1"/>
  <c r="C713" i="1"/>
  <c r="Q712" i="1"/>
  <c r="I712" i="1"/>
  <c r="C712" i="1"/>
  <c r="Q711" i="1"/>
  <c r="I711" i="1"/>
  <c r="C711" i="1"/>
  <c r="Q710" i="1"/>
  <c r="I710" i="1"/>
  <c r="C710" i="1"/>
  <c r="C707" i="1"/>
  <c r="C706" i="1"/>
  <c r="C705" i="1"/>
  <c r="C704" i="1"/>
  <c r="C703" i="1"/>
  <c r="C702" i="1"/>
  <c r="C700" i="1"/>
  <c r="C699" i="1"/>
  <c r="C698" i="1"/>
  <c r="C697" i="1"/>
  <c r="C696" i="1"/>
  <c r="C695" i="1"/>
  <c r="C694" i="1"/>
  <c r="C692" i="1"/>
  <c r="C691" i="1"/>
  <c r="C690" i="1"/>
  <c r="C689" i="1"/>
  <c r="C688" i="1"/>
  <c r="C687" i="1"/>
  <c r="C686" i="1"/>
  <c r="C685" i="1"/>
  <c r="C684" i="1"/>
  <c r="C683" i="1"/>
  <c r="C680" i="1"/>
  <c r="C679" i="1"/>
  <c r="C678" i="1"/>
  <c r="C677" i="1"/>
  <c r="C676" i="1"/>
  <c r="C673" i="1"/>
  <c r="C672" i="1"/>
  <c r="C671" i="1"/>
  <c r="C670" i="1"/>
  <c r="C669" i="1"/>
  <c r="C668" i="1"/>
  <c r="C666" i="1"/>
  <c r="C665" i="1"/>
  <c r="C664" i="1"/>
  <c r="C663" i="1"/>
  <c r="C662" i="1"/>
  <c r="C661" i="1"/>
  <c r="C660" i="1"/>
  <c r="C658" i="1"/>
  <c r="C657" i="1"/>
  <c r="C656" i="1"/>
  <c r="C655" i="1"/>
  <c r="C654" i="1"/>
  <c r="C653" i="1"/>
  <c r="C652" i="1"/>
  <c r="C651" i="1"/>
  <c r="C650" i="1"/>
  <c r="C649" i="1"/>
  <c r="C646" i="1"/>
  <c r="C645" i="1"/>
  <c r="C644" i="1"/>
  <c r="C643" i="1"/>
  <c r="C642" i="1"/>
  <c r="C640" i="1"/>
  <c r="C639" i="1"/>
  <c r="C638" i="1"/>
  <c r="C637" i="1"/>
  <c r="C636" i="1"/>
  <c r="C635" i="1"/>
  <c r="C634" i="1"/>
  <c r="C633" i="1"/>
  <c r="C632" i="1"/>
  <c r="C631" i="1"/>
  <c r="S630" i="1"/>
  <c r="C630" i="1"/>
  <c r="S629" i="1"/>
  <c r="C629" i="1"/>
  <c r="C628" i="1"/>
  <c r="C627" i="1"/>
  <c r="S626" i="1"/>
  <c r="C626" i="1"/>
  <c r="S625" i="1"/>
  <c r="C625" i="1"/>
  <c r="C623" i="1"/>
  <c r="C622" i="1"/>
  <c r="C621" i="1"/>
  <c r="C620" i="1"/>
  <c r="C619" i="1"/>
  <c r="C618" i="1"/>
  <c r="C617" i="1"/>
  <c r="C616" i="1"/>
  <c r="C615" i="1"/>
  <c r="C614" i="1"/>
  <c r="C613" i="1"/>
  <c r="C612" i="1"/>
  <c r="C611" i="1"/>
  <c r="C610" i="1"/>
  <c r="C608" i="1"/>
  <c r="C607" i="1"/>
  <c r="C606" i="1"/>
  <c r="C605" i="1"/>
  <c r="C604" i="1"/>
  <c r="C603" i="1"/>
  <c r="C602" i="1"/>
  <c r="C601" i="1"/>
  <c r="C600" i="1"/>
  <c r="C599" i="1"/>
  <c r="C598"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C124" i="1"/>
  <c r="C123" i="1"/>
  <c r="C122" i="1"/>
  <c r="S121" i="1"/>
  <c r="R121" i="1"/>
  <c r="Q121" i="1"/>
  <c r="C121" i="1"/>
  <c r="C120" i="1"/>
  <c r="C119" i="1"/>
  <c r="C118" i="1"/>
  <c r="C117" i="1"/>
  <c r="S116" i="1"/>
  <c r="R116" i="1"/>
  <c r="Q116" i="1"/>
  <c r="C116" i="1"/>
  <c r="C115" i="1"/>
  <c r="A120" i="13"/>
  <c r="A121" i="13"/>
  <c r="A122" i="13"/>
  <c r="A111" i="13"/>
  <c r="A118" i="13"/>
  <c r="B187" i="13"/>
  <c r="B189" i="13"/>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C221" i="1"/>
  <c r="C220" i="1"/>
  <c r="C219" i="1"/>
  <c r="C218" i="1"/>
  <c r="C217" i="1"/>
  <c r="C216" i="1"/>
  <c r="C215" i="1"/>
  <c r="C214" i="1"/>
  <c r="C213" i="1"/>
  <c r="C212" i="1"/>
  <c r="C211" i="1"/>
  <c r="C210" i="1"/>
  <c r="C209" i="1"/>
  <c r="C208" i="1"/>
  <c r="C207" i="1"/>
  <c r="Q337" i="1"/>
  <c r="Q336" i="1"/>
  <c r="Q335" i="1"/>
  <c r="Q334" i="1"/>
  <c r="Q333" i="1"/>
  <c r="Q332" i="1"/>
  <c r="Q331" i="1"/>
  <c r="Q330" i="1"/>
  <c r="Q329" i="1"/>
  <c r="Q328" i="1"/>
  <c r="Q327" i="1"/>
  <c r="Q326" i="1"/>
  <c r="C337" i="1"/>
  <c r="C336" i="1"/>
  <c r="C335" i="1"/>
  <c r="C334" i="1"/>
  <c r="C333" i="1"/>
  <c r="C332" i="1"/>
  <c r="C331" i="1"/>
  <c r="C330" i="1"/>
  <c r="C329" i="1"/>
  <c r="C328" i="1"/>
  <c r="C327" i="1"/>
  <c r="C326" i="1"/>
  <c r="S543" i="1"/>
  <c r="R543" i="1"/>
  <c r="Q543" i="1"/>
  <c r="S542" i="1"/>
  <c r="R542" i="1"/>
  <c r="Q542" i="1"/>
  <c r="C543" i="1"/>
  <c r="C542" i="1"/>
  <c r="S540" i="1"/>
  <c r="S539" i="1"/>
  <c r="R540" i="1"/>
  <c r="Q540" i="1"/>
  <c r="R539" i="1"/>
  <c r="Q539" i="1"/>
  <c r="C539" i="1"/>
  <c r="C54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S552" i="1"/>
  <c r="S551" i="1"/>
  <c r="S550" i="1"/>
  <c r="S549" i="1"/>
  <c r="S548" i="1"/>
  <c r="S547" i="1"/>
  <c r="S546" i="1"/>
  <c r="S545" i="1"/>
  <c r="C552" i="1"/>
  <c r="C551" i="1"/>
  <c r="C550" i="1"/>
  <c r="C549" i="1"/>
  <c r="C548" i="1"/>
  <c r="C547" i="1"/>
  <c r="C546" i="1"/>
  <c r="C545" i="1"/>
  <c r="C587" i="1"/>
  <c r="C588" i="1"/>
  <c r="C589" i="1"/>
  <c r="C590" i="1"/>
  <c r="C591"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S92" i="1"/>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S90"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S347" i="1"/>
  <c r="C347" i="1"/>
  <c r="C311" i="1"/>
  <c r="C310" i="1"/>
  <c r="C309" i="1"/>
  <c r="C184" i="1"/>
  <c r="C236" i="1"/>
  <c r="C346" i="1"/>
  <c r="C308" i="1"/>
  <c r="C307" i="1"/>
  <c r="C306" i="1"/>
  <c r="R183" i="1"/>
  <c r="Q183" i="1"/>
  <c r="R175" i="1"/>
  <c r="Q175" i="1"/>
  <c r="R174" i="1"/>
  <c r="Q174" i="1"/>
  <c r="R173" i="1"/>
  <c r="Q173" i="1"/>
  <c r="C183" i="1"/>
  <c r="C235" i="1"/>
  <c r="C586" i="1"/>
  <c r="C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S377" i="1"/>
  <c r="S376" i="1"/>
  <c r="S375" i="1"/>
  <c r="S374" i="1"/>
  <c r="S373" i="1"/>
  <c r="S372" i="1"/>
  <c r="S371" i="1"/>
  <c r="S342" i="1"/>
  <c r="S343" i="1"/>
  <c r="S344" i="1"/>
  <c r="S345" i="1"/>
  <c r="S164" i="1"/>
  <c r="S165" i="1" s="1"/>
  <c r="S143" i="1"/>
  <c r="S144" i="1"/>
  <c r="S145" i="1"/>
  <c r="S146" i="1"/>
  <c r="S1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343" i="1"/>
  <c r="C345" i="1"/>
  <c r="C344" i="1"/>
  <c r="C342" i="1"/>
  <c r="C341" i="1"/>
  <c r="C340" i="1"/>
  <c r="C339" i="1"/>
  <c r="B19" i="10" a="1"/>
  <c r="B19" i="10" s="1"/>
  <c r="J8" i="23" l="1"/>
  <c r="I8" i="23"/>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tc={8F3C1ADD-B268-4BB1-AC3C-A91C89DA6D3B}</author>
  </authors>
  <commentList>
    <comment ref="I40" authorId="0" shapeId="0" xr:uid="{8F3C1ADD-B268-4BB1-AC3C-A91C89DA6D3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<sst xmlns="http://schemas.openxmlformats.org/spreadsheetml/2006/main" count="17619" uniqueCount="2068">
  <si>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</si>
  <si>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</si>
  <si>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</si>
  <si>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</si>
  <si>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</si>
  <si>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</si>
  <si>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</si>
  <si>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</si>
  <si>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</si>
  <si>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</si>
  <si>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</si>
  <si>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</si>
  <si>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</si>
  <si>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</si>
  <si>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</si>
  <si>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</si>
  <si>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</si>
  <si>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</si>
  <si>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</si>
  <si>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</si>
  <si>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</si>
  <si>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</si>
  <si>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</si>
  <si>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</si>
  <si>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</si>
  <si>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</si>
  <si>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</si>
  <si>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</si>
  <si>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</si>
  <si>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</si>
  <si>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</si>
  <si>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</si>
  <si>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</si>
  <si>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</si>
  <si>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</si>
  <si>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</si>
  <si>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</si>
  <si>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</si>
  <si>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</si>
  <si>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</si>
  <si>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</si>
  <si>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</si>
  <si>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</si>
  <si>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</si>
  <si>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</si>
  <si>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</si>
  <si>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</si>
  <si>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</si>
  <si>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</si>
  <si>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</si>
  <si>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</si>
  <si>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</si>
  <si>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</si>
  <si>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</si>
  <si>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</si>
  <si>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</si>
  <si>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</si>
  <si>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</si>
  <si>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</si>
  <si>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</si>
  <si>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</si>
  <si>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</si>
  <si>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</si>
  <si>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</si>
  <si>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</si>
  <si>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</si>
  <si>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</si>
  <si>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</si>
  <si>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</si>
  <si>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</si>
  <si>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</si>
  <si>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</si>
  <si>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</si>
  <si>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</si>
  <si>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</si>
  <si>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</si>
  <si>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</si>
  <si>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</si>
  <si>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</si>
  <si>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</si>
  <si>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</si>
  <si>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</si>
  <si>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</si>
  <si>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</si>
  <si>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</si>
  <si>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</si>
  <si>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</si>
  <si>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</si>
  <si>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</si>
  <si>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</si>
  <si>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</si>
  <si>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</si>
  <si>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</si>
  <si>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</si>
  <si>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</si>
  <si>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</si>
  <si>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</si>
  <si>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</si>
  <si>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</si>
  <si>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</si>
  <si>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</si>
  <si>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</si>
  <si>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</si>
  <si>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</si>
  <si>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</si>
  <si>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</si>
  <si>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</si>
  <si>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</si>
  <si>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</si>
  <si>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</si>
  <si>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</si>
  <si>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</si>
  <si>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</si>
  <si>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</si>
  <si>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</si>
  <si>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</si>
  <si>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</si>
  <si>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</si>
  <si>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</si>
  <si>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</si>
  <si>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</si>
  <si>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</si>
  <si>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</si>
  <si>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</si>
  <si>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</si>
  <si>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</si>
  <si>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</si>
  <si>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</si>
  <si>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</si>
  <si>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</si>
  <si>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</si>
  <si>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</si>
  <si>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</si>
  <si>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</si>
  <si>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</si>
  <si>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</si>
  <si>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</si>
  <si>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</si>
  <si>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</si>
  <si>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</si>
  <si>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</si>
  <si>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</si>
  <si>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</si>
  <si>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</si>
  <si>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</si>
  <si>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</si>
  <si>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</si>
  <si>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</si>
  <si>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</si>
  <si>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</si>
  <si>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</si>
  <si>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</si>
  <si>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</si>
  <si>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</si>
  <si>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</si>
  <si>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</si>
  <si>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</si>
  <si>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</si>
  <si>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</si>
  <si>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</si>
  <si>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</si>
  <si>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</si>
  <si>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</si>
  <si>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</si>
  <si>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</si>
  <si>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</si>
  <si>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</si>
  <si>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</si>
  <si>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</si>
  <si>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</si>
  <si>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</si>
  <si>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</si>
  <si>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</si>
  <si>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</si>
  <si>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</si>
  <si>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</si>
  <si>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</si>
  <si>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</si>
  <si>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</si>
  <si>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</si>
  <si>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</si>
  <si>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</si>
  <si>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</si>
  <si>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</si>
  <si>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</si>
  <si>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</si>
  <si>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</si>
  <si>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</si>
  <si>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</si>
  <si>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</si>
  <si>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</si>
  <si>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</si>
  <si>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</si>
  <si>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</si>
  <si>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</si>
  <si>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</si>
  <si>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</si>
  <si>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</si>
  <si>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</si>
  <si>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</si>
  <si>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</si>
  <si>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</si>
  <si>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</si>
  <si>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</si>
  <si>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</si>
  <si>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</si>
  <si>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</si>
  <si>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</si>
  <si>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</si>
  <si>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</si>
  <si>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</si>
  <si>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</si>
  <si>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</si>
  <si>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</si>
  <si>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</si>
  <si>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</si>
  <si>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</si>
  <si>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</si>
  <si>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</si>
  <si>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</si>
  <si>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</si>
  <si>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</si>
  <si>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</si>
  <si>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</si>
  <si>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</si>
  <si>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</si>
  <si>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</si>
  <si>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</si>
  <si>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</si>
  <si>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</si>
  <si>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</si>
  <si>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</si>
  <si>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</si>
  <si>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</si>
  <si>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</si>
  <si>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</si>
  <si>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</si>
  <si>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</si>
  <si>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</si>
  <si>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</si>
  <si>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</si>
  <si>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</si>
  <si>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</si>
  <si>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</si>
  <si>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</si>
  <si>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</si>
  <si>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</si>
  <si>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</si>
  <si>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</si>
  <si>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</si>
  <si>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</si>
  <si>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</si>
  <si>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</si>
  <si>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</si>
  <si>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</si>
  <si>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</si>
  <si>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</si>
  <si>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</si>
  <si>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</si>
  <si>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</si>
  <si>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</si>
  <si>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</si>
  <si>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</si>
  <si>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</si>
  <si>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</si>
  <si>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</si>
  <si>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</si>
  <si>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</si>
  <si>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</si>
  <si>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</si>
  <si>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</si>
  <si>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</si>
  <si>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</si>
  <si>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</si>
  <si>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</si>
  <si>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</si>
  <si>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</si>
  <si>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</si>
  <si>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</si>
  <si>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</si>
  <si>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</si>
  <si>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</si>
  <si>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</si>
  <si>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</si>
  <si>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</si>
  <si>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</si>
  <si>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</si>
  <si>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</si>
  <si>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</si>
  <si>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</si>
  <si>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</si>
  <si>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</si>
  <si>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</si>
  <si>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</si>
  <si>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</si>
  <si>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</si>
  <si>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</si>
  <si>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</si>
  <si>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</si>
  <si>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</si>
  <si>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</si>
  <si>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</si>
  <si>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</si>
  <si>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</si>
  <si>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</si>
  <si>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</si>
  <si>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</si>
  <si>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</si>
  <si>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</si>
  <si>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</si>
  <si>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</si>
  <si>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</si>
  <si>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</si>
  <si>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</si>
  <si>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</si>
  <si>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</si>
  <si>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</si>
  <si>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</si>
  <si>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</si>
  <si>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</si>
  <si>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</si>
  <si>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</si>
  <si>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</si>
  <si>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</si>
  <si>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</si>
  <si>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</si>
  <si>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</si>
  <si>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</si>
  <si>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</si>
  <si>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</si>
  <si>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</si>
  <si>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</si>
  <si>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</si>
  <si>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</si>
  <si>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</si>
  <si>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</si>
  <si>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</si>
  <si>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</si>
  <si>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</si>
  <si>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</si>
  <si>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</si>
  <si>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</si>
  <si>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</si>
  <si>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</si>
  <si>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</si>
  <si>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</si>
  <si>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</si>
  <si>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</si>
  <si>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</si>
  <si>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</si>
  <si>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</si>
  <si>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</si>
  <si>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</si>
  <si>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</si>
  <si>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</si>
  <si>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</si>
  <si>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</si>
  <si>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</si>
  <si>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</si>
  <si>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</si>
  <si>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</si>
  <si>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</si>
  <si>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</si>
  <si>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</si>
  <si>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</si>
  <si>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</si>
  <si>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</si>
  <si>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</si>
  <si>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</si>
  <si>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</si>
  <si>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</si>
  <si>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</si>
  <si>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</si>
  <si>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</si>
  <si>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</si>
  <si>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</si>
  <si>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</si>
  <si>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</si>
  <si>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</si>
  <si>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</si>
  <si>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</si>
  <si>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</si>
  <si>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</si>
  <si>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</si>
  <si>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</si>
  <si>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</si>
  <si>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</si>
  <si>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</si>
  <si>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</si>
  <si>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</si>
  <si>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</si>
  <si>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</si>
  <si>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</si>
  <si>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</si>
  <si>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</si>
  <si>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</si>
  <si>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</si>
  <si>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</si>
  <si>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</si>
  <si>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</si>
  <si>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</si>
  <si>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</si>
  <si>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</si>
  <si>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</si>
  <si>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</si>
  <si>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</si>
  <si>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</si>
  <si>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</si>
  <si>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</si>
  <si>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</si>
  <si>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</si>
  <si>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</si>
  <si>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</si>
  <si>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</si>
  <si>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</si>
  <si>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</si>
  <si>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</si>
  <si>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</si>
  <si>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</si>
  <si>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</si>
  <si>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</si>
  <si>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</si>
  <si>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</si>
  <si>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</si>
  <si>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</si>
  <si>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</si>
  <si>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</si>
  <si>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</si>
  <si>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</si>
  <si>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</si>
  <si>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</si>
  <si>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</si>
  <si>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</si>
  <si>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</si>
  <si>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</si>
  <si>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</si>
  <si>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</si>
  <si>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</si>
  <si>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</si>
  <si>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</si>
  <si>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</si>
  <si>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</si>
  <si>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</si>
  <si>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</si>
  <si>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</si>
  <si>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</si>
  <si>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</si>
  <si>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</si>
  <si>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</si>
  <si>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</si>
  <si>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</si>
  <si>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</si>
  <si>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</si>
  <si>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</si>
  <si>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</si>
  <si>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</si>
  <si>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</si>
  <si>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</si>
  <si>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</si>
  <si>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</si>
  <si>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</si>
  <si>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</si>
  <si>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</si>
  <si>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</si>
  <si>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</si>
  <si>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</si>
  <si>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</si>
  <si>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</si>
  <si>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</si>
  <si>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</si>
  <si>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</si>
  <si>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</si>
  <si>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</si>
  <si>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</si>
  <si>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</si>
  <si>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</si>
  <si>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</si>
  <si>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</si>
  <si>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</si>
  <si>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</si>
  <si>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</si>
  <si>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</si>
  <si>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</si>
  <si>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</si>
  <si>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</si>
  <si>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</si>
  <si>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</si>
  <si>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</si>
  <si>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</si>
  <si>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</si>
  <si>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</si>
  <si>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</si>
  <si>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</si>
  <si>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</si>
  <si>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</si>
  <si>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</si>
  <si>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</si>
  <si>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</si>
  <si>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</si>
  <si>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</si>
  <si>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</si>
  <si>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</si>
  <si>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</si>
  <si>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</si>
  <si>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</si>
  <si>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</si>
  <si>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</si>
  <si>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</si>
  <si>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</si>
  <si>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</si>
  <si>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</si>
  <si>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</si>
  <si>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</si>
  <si>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</si>
  <si>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</si>
  <si>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</si>
  <si>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</si>
  <si>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</si>
  <si>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</si>
  <si>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</si>
  <si>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</si>
  <si>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</si>
  <si>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</si>
  <si>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</si>
  <si>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</si>
  <si>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</si>
  <si>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</si>
  <si>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</si>
  <si>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</si>
  <si>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</si>
  <si>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</si>
  <si>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</si>
  <si>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</si>
  <si>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</si>
  <si>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</si>
  <si>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</si>
  <si>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</si>
  <si>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</si>
  <si>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</si>
  <si>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</si>
  <si>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</si>
  <si>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</si>
  <si>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</si>
  <si>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</si>
  <si>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</si>
  <si>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</si>
  <si>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</si>
  <si>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</si>
  <si>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</si>
  <si>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</si>
  <si>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</si>
  <si>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</si>
  <si>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</si>
  <si>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</si>
  <si>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</si>
  <si>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</si>
  <si>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</si>
  <si>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</si>
  <si>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</si>
  <si>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</si>
  <si>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</si>
  <si>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</si>
  <si>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</si>
  <si>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</si>
  <si>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</si>
  <si>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</si>
  <si>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</si>
  <si>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</si>
  <si>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</si>
  <si>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</si>
  <si>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</si>
  <si>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</si>
  <si>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</si>
  <si>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</si>
  <si>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</si>
  <si>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</si>
  <si>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</si>
  <si>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</si>
  <si>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</si>
  <si>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</si>
  <si>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</si>
  <si>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</si>
  <si>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</si>
  <si>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</si>
  <si>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</si>
  <si>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</si>
  <si>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</si>
  <si>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</si>
  <si>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</si>
  <si>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</si>
  <si>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</si>
  <si>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</si>
  <si>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</si>
  <si>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</si>
  <si>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</si>
  <si>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</si>
  <si>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</si>
  <si>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</si>
  <si>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</si>
  <si>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</si>
  <si>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</si>
  <si>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</si>
  <si>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</si>
  <si>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</si>
  <si>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</si>
  <si>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</si>
  <si>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</si>
  <si>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</si>
  <si>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</si>
  <si>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</si>
  <si>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</si>
  <si>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</si>
  <si>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</si>
  <si>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</si>
  <si>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</si>
  <si>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</si>
  <si>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</si>
  <si>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</si>
  <si>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</si>
  <si>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</si>
  <si>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</si>
  <si>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</si>
  <si>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</si>
  <si>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</si>
  <si>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</si>
  <si>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</si>
  <si>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</si>
  <si>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</si>
  <si>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</si>
  <si>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</si>
  <si>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</si>
  <si>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</si>
  <si>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</si>
  <si>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</si>
  <si>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</si>
  <si>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</si>
  <si>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</si>
  <si>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</si>
  <si>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</si>
  <si>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</si>
  <si>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</si>
  <si>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</si>
  <si>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</si>
  <si>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</si>
  <si>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</si>
  <si>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</si>
  <si>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</si>
  <si>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</si>
  <si>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</si>
  <si>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</si>
  <si>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</si>
  <si>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</si>
  <si>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</si>
  <si>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</si>
  <si>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</si>
  <si>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</si>
  <si>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</si>
  <si>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</si>
  <si>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</si>
  <si>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</si>
  <si>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</si>
  <si>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</si>
  <si>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</si>
  <si>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</si>
  <si>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</si>
  <si>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</si>
  <si>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</si>
  <si>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</si>
  <si>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</si>
  <si>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</si>
  <si>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</si>
  <si>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</si>
  <si>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</si>
  <si>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</si>
  <si>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</si>
  <si>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</si>
  <si>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</si>
  <si>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</si>
  <si>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</si>
  <si>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</si>
  <si>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</si>
  <si>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</si>
  <si>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</si>
  <si>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</si>
  <si>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</si>
  <si>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</si>
  <si>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</si>
  <si>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</si>
  <si>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</si>
  <si>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</si>
  <si>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</si>
  <si>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</si>
  <si>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</si>
  <si>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</si>
  <si>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</si>
  <si>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</si>
  <si>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</si>
  <si>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</si>
  <si>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</si>
  <si>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</si>
  <si>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</si>
  <si>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</si>
  <si>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</si>
  <si>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</si>
  <si>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</si>
  <si>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</si>
  <si>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</si>
  <si>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</si>
  <si>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</si>
  <si>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</si>
  <si>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</si>
  <si>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</si>
  <si>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</si>
  <si>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</si>
  <si>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</si>
  <si>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</si>
  <si>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</si>
  <si>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</si>
  <si>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</si>
  <si>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</si>
  <si>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</si>
  <si>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</si>
  <si>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</si>
  <si>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</si>
  <si>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</si>
  <si>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</si>
  <si>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</si>
  <si>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</si>
  <si>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</si>
  <si>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</si>
  <si>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</si>
  <si>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</si>
  <si>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</si>
  <si>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</si>
  <si>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</si>
  <si>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</si>
  <si>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</si>
  <si>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</si>
  <si>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</si>
  <si>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</si>
  <si>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</si>
  <si>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</si>
  <si>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</si>
  <si>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</si>
  <si>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</si>
  <si>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</si>
  <si>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</si>
  <si>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</si>
  <si>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</si>
  <si>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</si>
  <si>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</si>
  <si>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</si>
  <si>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</si>
  <si>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</si>
  <si>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</si>
  <si>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</si>
  <si>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</si>
  <si>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</si>
  <si>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</si>
  <si>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</si>
  <si>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</si>
  <si>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</si>
  <si>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</si>
  <si>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</si>
  <si>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</si>
  <si>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</si>
  <si>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</si>
  <si>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</si>
  <si>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</si>
  <si>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</si>
  <si>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</si>
  <si>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</si>
  <si>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</si>
  <si>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</si>
  <si>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</si>
  <si>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</si>
  <si>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</si>
  <si>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</si>
  <si>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</si>
  <si>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</si>
  <si>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</si>
  <si>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</si>
  <si>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</si>
  <si>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</si>
  <si>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</si>
  <si>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</si>
  <si>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</si>
  <si>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</si>
  <si>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</si>
  <si>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</si>
  <si>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</si>
  <si>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</si>
  <si>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</si>
  <si>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</si>
  <si>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</si>
  <si>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</si>
  <si>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</si>
  <si>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</si>
  <si>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</si>
  <si>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</si>
  <si>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</si>
  <si>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</si>
  <si>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</si>
  <si>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</si>
  <si>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</si>
  <si>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</si>
  <si>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</si>
  <si>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</si>
  <si>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</si>
  <si>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</si>
  <si>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</si>
  <si>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</si>
  <si>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</si>
  <si>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</si>
  <si>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</si>
  <si>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</si>
  <si>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</si>
  <si>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</si>
  <si>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</si>
  <si>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</si>
  <si>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</si>
  <si>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</si>
  <si>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</si>
  <si>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</si>
  <si>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</si>
  <si>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</si>
  <si>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</si>
  <si>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</si>
  <si>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</si>
  <si>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</si>
  <si>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</si>
  <si>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</si>
  <si>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</si>
  <si>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</si>
  <si>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</si>
  <si>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</si>
  <si>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</si>
  <si>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</si>
  <si>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</si>
  <si>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</si>
  <si>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</si>
  <si>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</si>
  <si>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</si>
  <si>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</si>
  <si>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</si>
  <si>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</si>
  <si>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</si>
  <si>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</si>
  <si>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</si>
  <si>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</si>
  <si>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</si>
  <si>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</si>
  <si>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</si>
  <si>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</si>
  <si>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</si>
  <si>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</si>
  <si>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</si>
  <si>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</si>
  <si>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</si>
  <si>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</si>
  <si>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</si>
  <si>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</si>
  <si>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</si>
  <si>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</si>
  <si>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</si>
  <si>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</si>
  <si>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</si>
  <si>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</si>
  <si>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</si>
  <si>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</si>
  <si>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</si>
  <si>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</si>
  <si>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</si>
  <si>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</si>
  <si>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</si>
  <si>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</si>
  <si>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</si>
  <si>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</si>
  <si>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</si>
  <si>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</si>
  <si>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</si>
  <si>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</si>
  <si>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</si>
  <si>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</si>
  <si>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</si>
  <si>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</si>
  <si>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</si>
  <si>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</si>
  <si>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</si>
  <si>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</si>
  <si>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</si>
  <si>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</si>
  <si>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</si>
  <si>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</si>
  <si>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</si>
  <si>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</si>
  <si>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</si>
  <si>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</si>
  <si>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</si>
  <si>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</si>
  <si>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</si>
  <si>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</si>
  <si>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</si>
  <si>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</si>
  <si>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</si>
  <si>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</si>
  <si>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</si>
  <si>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</si>
  <si>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</si>
  <si>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</si>
  <si>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</si>
  <si>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</si>
  <si>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</si>
  <si>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</si>
  <si>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</si>
  <si>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</si>
  <si>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</si>
  <si>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</si>
  <si>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</si>
  <si>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</si>
  <si>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</si>
  <si>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</si>
  <si>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</si>
  <si>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</si>
  <si>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</si>
  <si>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</si>
  <si>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</si>
  <si>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</si>
  <si>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</si>
  <si>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</si>
  <si>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</si>
  <si>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</si>
  <si>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</si>
  <si>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</si>
  <si>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</si>
  <si>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</si>
  <si>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</si>
  <si>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</si>
  <si>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</si>
  <si>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</si>
  <si>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</si>
  <si>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</si>
  <si>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</si>
  <si>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</si>
  <si>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</si>
  <si>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</si>
  <si>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</si>
  <si>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</si>
  <si>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</si>
  <si>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</si>
  <si>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</si>
  <si>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</si>
  <si>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</si>
  <si>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</si>
  <si>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</si>
  <si>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</si>
  <si>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</si>
  <si>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</si>
  <si>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</si>
  <si>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</si>
  <si>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</si>
  <si>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</si>
  <si>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</si>
  <si>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</si>
  <si>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</si>
  <si>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</si>
  <si>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</si>
  <si>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</si>
  <si>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</si>
  <si>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</si>
  <si>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</si>
  <si>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</si>
  <si>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</si>
  <si>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</si>
  <si>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</si>
  <si>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</si>
  <si>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</si>
  <si>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</si>
  <si>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</si>
  <si>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</si>
  <si>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</si>
  <si>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</si>
  <si>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</si>
  <si>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</si>
  <si>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</si>
  <si>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</si>
  <si>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</si>
  <si>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</si>
  <si>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</si>
  <si>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</si>
  <si>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</si>
  <si>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</si>
  <si>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</si>
  <si>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</si>
  <si>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</si>
  <si>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</si>
  <si>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</si>
  <si>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</si>
  <si>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</si>
  <si>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</si>
  <si>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</si>
  <si>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</si>
  <si>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</si>
  <si>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</si>
  <si>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</si>
  <si>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</si>
  <si>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</si>
  <si>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</si>
  <si>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</si>
  <si>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</si>
  <si>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</si>
  <si>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</si>
  <si>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</si>
  <si>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</si>
  <si>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</si>
  <si>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</si>
  <si>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</si>
  <si>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</si>
  <si>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</si>
  <si>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</si>
  <si>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</si>
  <si>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</si>
  <si>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</si>
  <si>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</si>
  <si>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</si>
  <si>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</si>
  <si>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</si>
  <si>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</si>
  <si>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</si>
  <si>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</si>
  <si>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</si>
  <si>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</si>
  <si>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</si>
  <si>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</si>
  <si>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</si>
  <si>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</si>
  <si>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</si>
  <si>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</si>
  <si>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</si>
  <si>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</si>
  <si>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</si>
  <si>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</si>
  <si>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</si>
  <si>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</si>
  <si>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</si>
  <si>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</si>
  <si>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</si>
  <si>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</si>
  <si>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</si>
  <si>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</si>
  <si>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</si>
  <si>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</si>
  <si>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</si>
  <si>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</si>
  <si>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</si>
  <si>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</si>
  <si>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</si>
  <si>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</si>
  <si>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</si>
  <si>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</si>
  <si>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</si>
  <si>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</si>
  <si>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</si>
  <si>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</si>
  <si>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</si>
  <si>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</si>
  <si>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</si>
  <si>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</si>
  <si>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</si>
  <si>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</si>
  <si>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</si>
  <si>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</si>
  <si>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</si>
  <si>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</si>
  <si>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</si>
  <si>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</si>
  <si>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</si>
  <si>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</si>
  <si>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</si>
  <si>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</si>
  <si>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</si>
  <si>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</si>
  <si>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</si>
  <si>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</si>
  <si>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</si>
  <si>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</si>
  <si>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</si>
  <si>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</si>
  <si>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</si>
  <si>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</si>
  <si>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</si>
  <si>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</si>
  <si>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</si>
  <si>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</si>
  <si>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</si>
  <si>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</si>
  <si>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</si>
  <si>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</si>
  <si>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</si>
  <si>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</si>
  <si>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</si>
  <si>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</si>
  <si>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</si>
  <si>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</si>
  <si>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</si>
  <si>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</si>
  <si>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</si>
  <si>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</si>
  <si>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</si>
  <si>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</si>
  <si>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</si>
  <si>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</si>
  <si>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</si>
  <si>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</si>
  <si>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</si>
  <si>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</si>
  <si>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</si>
  <si>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</si>
  <si>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</si>
  <si>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</si>
  <si>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</si>
  <si>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</si>
  <si>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</si>
  <si>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</si>
  <si>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</si>
  <si>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</si>
  <si>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</si>
  <si>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</si>
  <si>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</si>
  <si>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</si>
  <si>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</si>
  <si>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</si>
  <si>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</si>
  <si>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</si>
  <si>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</si>
  <si>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</si>
  <si>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</si>
  <si>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</si>
  <si>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</si>
  <si>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</si>
  <si>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</si>
  <si>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</si>
  <si>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</si>
  <si>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</si>
  <si>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</si>
  <si>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</si>
  <si>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</si>
  <si>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</si>
  <si>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</si>
  <si>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</si>
  <si>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</si>
  <si>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</si>
  <si>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</si>
  <si>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</si>
  <si>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</si>
  <si>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</si>
  <si>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</si>
  <si>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</si>
  <si>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</si>
  <si>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</si>
  <si>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</si>
  <si>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</si>
  <si>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</si>
  <si>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</si>
  <si>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</si>
  <si>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</si>
  <si>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</si>
  <si>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</si>
  <si>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</si>
  <si>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</si>
  <si>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</si>
  <si>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</si>
  <si>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</si>
  <si>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</si>
  <si>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</si>
  <si>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</si>
  <si>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</si>
  <si>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</si>
  <si>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</si>
  <si>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</si>
  <si>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</si>
  <si>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</si>
  <si>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</si>
  <si>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</si>
  <si>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</si>
  <si>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</si>
  <si>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</si>
  <si>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</si>
  <si>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</si>
  <si>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</si>
  <si>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</si>
  <si>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</si>
  <si>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</si>
  <si>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</si>
  <si>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</si>
  <si>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</si>
  <si>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</si>
  <si>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</si>
  <si>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</si>
  <si>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</si>
  <si>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</si>
  <si>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</si>
  <si>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</si>
  <si>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</si>
  <si>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</si>
  <si>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</si>
  <si>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</si>
  <si>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</si>
  <si>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</si>
  <si>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</si>
  <si>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</si>
  <si>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</si>
  <si>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</si>
  <si>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</si>
  <si>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</si>
  <si>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</si>
  <si>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</si>
  <si>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</si>
  <si>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</si>
  <si>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</si>
  <si>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</si>
  <si>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</si>
  <si>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</si>
  <si>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</si>
  <si>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</si>
  <si>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</si>
  <si>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</si>
  <si>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</si>
  <si>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</si>
  <si>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</si>
  <si>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</si>
  <si>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</si>
  <si>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</si>
  <si>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</si>
  <si>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</si>
  <si>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</si>
  <si>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</si>
  <si>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</si>
  <si>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</si>
  <si>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</si>
  <si>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</si>
  <si>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</si>
  <si>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</si>
  <si>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</si>
  <si>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</si>
  <si>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</si>
  <si>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</si>
  <si>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</si>
  <si>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</si>
  <si>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</si>
  <si>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</si>
  <si>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</si>
  <si>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</si>
  <si>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</si>
  <si>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</si>
  <si>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</si>
  <si>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</si>
  <si>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</si>
  <si>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</si>
  <si>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</si>
  <si>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</si>
  <si>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</si>
  <si>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</si>
  <si>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</si>
  <si>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</si>
  <si>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</si>
  <si>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</si>
  <si>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</si>
  <si>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</si>
  <si>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</si>
  <si>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</si>
  <si>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</si>
  <si>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</si>
  <si>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</si>
  <si>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</si>
  <si>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</si>
  <si>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</si>
  <si>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</si>
  <si>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</si>
  <si>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</si>
  <si>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</si>
  <si>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</si>
  <si>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</si>
  <si>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</si>
  <si>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</si>
  <si>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</si>
  <si>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</si>
  <si>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</si>
  <si>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</si>
  <si>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</si>
  <si>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</si>
  <si>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</si>
  <si>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</si>
  <si>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</si>
  <si>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</si>
  <si>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</si>
  <si>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</si>
  <si>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</si>
  <si>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</si>
  <si>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</si>
  <si>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</si>
  <si>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</si>
  <si>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</si>
  <si>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</si>
  <si>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</si>
  <si>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</si>
  <si>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</si>
  <si>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</si>
  <si>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</si>
  <si>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</si>
  <si>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</si>
  <si>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</si>
  <si>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</si>
  <si>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</si>
  <si>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</si>
  <si>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</si>
  <si>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</si>
  <si>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</si>
  <si>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</si>
  <si>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</si>
  <si>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</si>
  <si>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</si>
  <si>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</si>
  <si>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</si>
  <si>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</si>
  <si>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</si>
  <si>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</si>
  <si>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</si>
  <si>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</si>
  <si>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</si>
  <si>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</si>
  <si>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</si>
  <si>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</si>
  <si>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</si>
  <si>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</si>
  <si>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</si>
  <si>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</si>
  <si>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</si>
  <si>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</si>
  <si>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</si>
  <si>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</si>
  <si>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</si>
  <si>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</si>
  <si>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</si>
  <si>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</si>
  <si>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</si>
  <si>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</si>
  <si>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</si>
  <si>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</si>
  <si>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</si>
  <si>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</si>
  <si>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</si>
  <si>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</si>
  <si>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</si>
  <si>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</si>
  <si>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</si>
  <si>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</si>
  <si>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</si>
  <si>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</si>
  <si>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</si>
  <si>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</si>
  <si>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</si>
  <si>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</si>
  <si>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</si>
  <si>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</si>
  <si>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</si>
  <si>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</si>
  <si>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</si>
  <si>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</si>
  <si>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</si>
  <si>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</si>
  <si>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</si>
  <si>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</si>
  <si>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</si>
  <si>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</si>
  <si>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</si>
  <si>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</si>
  <si>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</si>
  <si>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</si>
  <si>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</si>
  <si>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</si>
  <si>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</si>
  <si>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</si>
  <si>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</si>
  <si>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</si>
  <si>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</si>
  <si>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</si>
  <si>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</si>
  <si>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</si>
  <si>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</si>
  <si>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</si>
  <si>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</si>
  <si>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</si>
  <si>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</si>
  <si>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</si>
  <si>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</si>
  <si>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</si>
  <si>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</si>
  <si>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</si>
  <si>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</si>
  <si>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</si>
  <si>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</si>
  <si>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</si>
  <si>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</si>
  <si>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</si>
  <si>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</si>
  <si>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</si>
  <si>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</si>
  <si>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</si>
  <si>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</si>
  <si>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</si>
  <si>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</si>
  <si>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</si>
  <si>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</si>
  <si>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</si>
  <si>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</si>
  <si>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</si>
  <si>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</si>
  <si>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</si>
  <si>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</si>
  <si>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</si>
  <si>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</si>
  <si>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</si>
  <si>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</si>
  <si>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</si>
  <si>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</si>
  <si>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</si>
  <si>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</si>
  <si>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</si>
  <si>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</si>
  <si>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</si>
  <si>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</si>
  <si>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</si>
  <si>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</si>
  <si>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</si>
  <si>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</si>
  <si>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</si>
  <si>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</si>
  <si>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</si>
  <si>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</si>
  <si>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</si>
  <si>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</si>
  <si>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</si>
  <si>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</si>
  <si>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</si>
  <si>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National Renewable Energy Laboratory, 2014, Renewable Electricity Futures Scenario Viewer,
http://www.nrel.gov/analysis/re_futures/data_viewer/#
80% RE-ITI (2014) scenario
https://www.spglobal.com/marketintelligence/en/news-insights/blog/q2-us-solar-and-wind-power-by-the-numbers</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</si>
  <si>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</si>
  <si>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</si>
  <si>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</si>
  <si>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</si>
  <si>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</si>
  <si>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</si>
  <si>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</si>
  <si>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</si>
  <si>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</si>
  <si>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</si>
  <si>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</si>
  <si>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</si>
  <si>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</si>
  <si>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</si>
  <si>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</si>
  <si>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</si>
  <si>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</si>
  <si>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</si>
  <si>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</si>
  <si>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</si>
  <si>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</si>
  <si>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</si>
  <si>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</si>
  <si>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</si>
  <si>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</si>
  <si>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</si>
  <si>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</si>
  <si>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</si>
  <si>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</si>
  <si>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</si>
  <si>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</si>
  <si>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</si>
  <si>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</si>
  <si>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</si>
  <si>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</si>
  <si>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</si>
  <si>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</si>
  <si>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</si>
  <si>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</si>
  <si>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</si>
  <si>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</si>
  <si>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</si>
  <si>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</si>
  <si>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</si>
  <si>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</si>
  <si>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</si>
  <si>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</si>
  <si>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</si>
  <si>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</si>
  <si>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</si>
  <si>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</si>
  <si>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</si>
  <si>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</si>
  <si>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</si>
  <si>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</si>
  <si>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</si>
  <si>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</si>
  <si>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</si>
  <si>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</si>
  <si>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</si>
  <si>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</si>
  <si>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</si>
  <si>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</si>
  <si>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</si>
  <si>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</si>
  <si>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</si>
  <si>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</si>
  <si>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</si>
  <si>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</si>
  <si>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</si>
  <si>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</si>
  <si>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</si>
  <si>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</si>
  <si>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</si>
  <si>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</si>
  <si>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</si>
  <si>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</si>
  <si>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</si>
  <si>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</si>
  <si>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</si>
  <si>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</si>
  <si>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</si>
  <si>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</si>
  <si>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</si>
  <si>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</si>
  <si>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</si>
  <si>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</si>
  <si>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</si>
  <si>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</si>
  <si>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</si>
  <si>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</si>
  <si>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</si>
  <si>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</si>
  <si>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</si>
  <si>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</si>
  <si>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</si>
  <si>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</si>
  <si>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</si>
  <si>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</si>
  <si>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</si>
  <si>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</si>
  <si>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</si>
  <si>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</si>
  <si>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</si>
  <si>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</si>
  <si>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</si>
  <si>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</si>
  <si>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</si>
  <si>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</si>
  <si>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</si>
  <si>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</si>
  <si>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</si>
  <si>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</si>
  <si>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</si>
  <si>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</si>
  <si>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</si>
  <si>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</si>
  <si>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</si>
  <si>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</si>
  <si>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</si>
  <si>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</si>
  <si>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</si>
  <si>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</si>
  <si>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</si>
  <si>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</si>
  <si>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</si>
  <si>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</si>
  <si>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</si>
  <si>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</si>
  <si>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</si>
  <si>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</si>
  <si>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</si>
  <si>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</si>
  <si>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</si>
  <si>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</si>
  <si>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</si>
  <si>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</si>
  <si>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</si>
  <si>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</si>
  <si>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</si>
  <si>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</si>
  <si>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</si>
  <si>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</si>
  <si>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</si>
  <si>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</si>
  <si>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</si>
  <si>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</si>
  <si>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</si>
  <si>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</si>
  <si>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</si>
  <si>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</si>
  <si>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</si>
  <si>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</si>
  <si>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</si>
  <si>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</si>
  <si>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</si>
  <si>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</si>
  <si>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</si>
  <si>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</si>
  <si>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</si>
  <si>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</si>
  <si>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</si>
  <si>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</si>
  <si>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</si>
  <si>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</si>
  <si>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</si>
  <si>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</si>
  <si>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</si>
  <si>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</si>
  <si>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</si>
  <si>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</si>
  <si>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</si>
  <si>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</si>
  <si>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</si>
  <si>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</si>
  <si>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</si>
  <si>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</si>
  <si>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</si>
  <si>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</si>
  <si>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</si>
  <si>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</si>
  <si>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</si>
  <si>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</si>
  <si>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</si>
  <si>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</si>
  <si>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</si>
  <si>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</si>
  <si>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</si>
  <si>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</si>
  <si>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</si>
  <si>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</si>
  <si>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</si>
  <si>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</si>
  <si>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</si>
  <si>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</si>
  <si>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</si>
  <si>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</si>
  <si>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</si>
  <si>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</si>
  <si>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</si>
  <si>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</si>
  <si>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</si>
  <si>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</si>
  <si>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</si>
  <si>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</si>
  <si>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</si>
  <si>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</si>
  <si>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</si>
  <si>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</si>
  <si>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</si>
  <si>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</si>
  <si>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</si>
  <si>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</si>
  <si>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</si>
  <si>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</si>
  <si>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</si>
  <si>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</si>
  <si>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</si>
  <si>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</si>
  <si>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</si>
  <si>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</si>
  <si>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</si>
  <si>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</si>
  <si>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</si>
  <si>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</si>
  <si>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</si>
  <si>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</si>
  <si>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</si>
  <si>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</si>
  <si>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</si>
  <si>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</si>
  <si>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</si>
  <si>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</si>
  <si>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</si>
  <si>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</si>
  <si>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</si>
  <si>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</si>
  <si>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</si>
  <si>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</si>
  <si>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</si>
  <si>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</si>
  <si>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</si>
  <si>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</si>
  <si>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</si>
  <si>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</si>
  <si>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</si>
  <si>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</si>
  <si>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</si>
  <si>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</si>
  <si>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</si>
  <si>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</si>
  <si>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</si>
  <si>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</si>
  <si>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</si>
  <si>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</si>
  <si>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</si>
  <si>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</si>
  <si>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</si>
  <si>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</si>
  <si>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</si>
  <si>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</si>
  <si>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</si>
  <si>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</si>
  <si>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</si>
  <si>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</si>
  <si>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</si>
  <si>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</si>
  <si>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</si>
  <si>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</si>
  <si>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</si>
  <si>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</si>
  <si>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</si>
  <si>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</si>
  <si>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</si>
  <si>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</si>
  <si>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</si>
  <si>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</si>
  <si>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</si>
  <si>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</si>
  <si>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</si>
  <si>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</si>
  <si>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</si>
  <si>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</si>
  <si>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</si>
  <si>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</si>
  <si>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</si>
  <si>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</si>
  <si>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</si>
  <si>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</si>
  <si>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</si>
  <si>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</si>
  <si>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</si>
  <si>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</si>
  <si>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</si>
  <si>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</si>
  <si>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</si>
  <si>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</si>
  <si>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</si>
  <si>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</si>
  <si>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</si>
  <si>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</si>
  <si>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</si>
  <si>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</si>
  <si>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</si>
  <si>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</si>
  <si>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</si>
  <si>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</si>
  <si>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</si>
  <si>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</si>
  <si>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</si>
  <si>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</si>
  <si>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</si>
  <si>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</si>
  <si>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yes</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</si>
  <si>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</si>
  <si>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</si>
  <si>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</si>
  <si>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</si>
  <si>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</si>
  <si>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</si>
  <si>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</si>
  <si>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</si>
  <si>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</si>
  <si>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</si>
  <si>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</si>
  <si>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</si>
  <si>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</si>
  <si>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</si>
  <si>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</si>
  <si>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</si>
  <si>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</si>
  <si>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</si>
  <si>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</si>
  <si>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</si>
  <si>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Electric Vehicle Sales Mandate</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</si>
  <si>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</si>
  <si>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</si>
  <si>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</si>
  <si>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</si>
  <si>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</si>
  <si>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</si>
  <si>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</si>
  <si>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</si>
  <si>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</si>
  <si>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</si>
  <si>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</si>
  <si>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</si>
  <si>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</si>
  <si>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</si>
  <si>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</si>
  <si>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</si>
  <si>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Hydrogen Vehicle Sales Mandate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</si>
  <si>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</si>
  <si>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</si>
  <si>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</si>
  <si>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</si>
  <si>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</si>
  <si>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</si>
  <si>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</si>
  <si>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</si>
  <si>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</si>
  <si>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</si>
  <si>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Clean Electricity Standard</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</si>
  <si>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</si>
  <si>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</si>
  <si>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</si>
  <si>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</si>
  <si>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</si>
  <si>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</si>
  <si>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</si>
  <si>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</si>
  <si>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agriculture and forestry 01T03</t>
  </si>
  <si>
    <t>Agriculture and Forestry</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</si>
  <si>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</si>
  <si>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</si>
  <si>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</si>
  <si>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Oil and Gas Extraction</t>
  </si>
  <si>
    <t>other mining and quarrying 07T08</t>
  </si>
  <si>
    <t>Other Mining and Quarrying</t>
  </si>
  <si>
    <t>food beverage and tobacco 10T12</t>
  </si>
  <si>
    <t>Food Beverage and Tobacco</t>
  </si>
  <si>
    <t>textiles apparel and leather 13T15</t>
  </si>
  <si>
    <t>Textiles Apparel and Leather</t>
  </si>
  <si>
    <t>wood products 16</t>
  </si>
  <si>
    <t>Wood Products</t>
  </si>
  <si>
    <t>pulp paper and printing 17T18</t>
  </si>
  <si>
    <t>Pulp Paper and Printing</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</si>
  <si>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</si>
  <si>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</si>
  <si>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</si>
  <si>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</si>
  <si>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</si>
  <si>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</si>
  <si>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</si>
  <si>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</si>
  <si>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</si>
  <si>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</si>
  <si>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</si>
  <si>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</si>
  <si>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</si>
  <si>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</si>
  <si>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</si>
  <si>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</si>
  <si>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</si>
  <si>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</si>
  <si>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</si>
  <si>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</si>
  <si>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</si>
  <si>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</si>
  <si>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</si>
  <si>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</si>
  <si>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</si>
  <si>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</si>
  <si>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</si>
  <si>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</si>
  <si>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</si>
  <si>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</si>
  <si>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</si>
  <si>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</si>
  <si>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</si>
  <si>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</si>
  <si>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</si>
  <si>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</si>
  <si>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</si>
  <si>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</si>
  <si>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Carbon Price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</si>
  <si>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</si>
  <si>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</si>
  <si>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</si>
  <si>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</si>
  <si>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</si>
  <si>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</si>
  <si>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</si>
  <si>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</si>
  <si>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</si>
  <si>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</si>
  <si>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</si>
  <si>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</si>
  <si>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</si>
  <si>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</si>
  <si>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</si>
  <si>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</si>
  <si>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</si>
  <si>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</si>
  <si>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</si>
  <si>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</si>
  <si>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</si>
  <si>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</si>
  <si>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</si>
  <si>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</si>
  <si>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</si>
  <si>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</si>
  <si>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</si>
  <si>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</si>
  <si>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</si>
  <si>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</si>
  <si>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</si>
  <si>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</si>
  <si>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</si>
  <si>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</si>
  <si>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</si>
  <si>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</si>
  <si>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</si>
  <si>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This tab contains information about each policy that does not vary by subscripted element of that policy.</t>
  </si>
  <si>
    <t>It matches policies to the listing in the "PolicyLevers" tab using the "Vensim Variable Name" column.</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</si>
  <si>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</si>
  <si>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</si>
  <si>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</si>
  <si>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</si>
  <si>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</si>
  <si>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</si>
  <si>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</si>
  <si>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</si>
  <si>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</si>
  <si>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</si>
  <si>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</si>
  <si>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</si>
  <si>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</si>
  <si>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</si>
  <si>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</si>
  <si>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</si>
  <si>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</si>
  <si>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</si>
  <si>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</si>
  <si>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</si>
  <si>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</si>
  <si>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</si>
  <si>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</si>
  <si>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</si>
  <si>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</si>
  <si>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</si>
  <si>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</si>
  <si>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</si>
  <si>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</si>
  <si>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</si>
  <si>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</si>
  <si>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</si>
  <si>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</si>
  <si>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</si>
  <si>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</si>
  <si>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</si>
  <si>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</si>
  <si>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</si>
  <si>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</si>
  <si>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</si>
  <si>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</si>
  <si>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</si>
  <si>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</si>
  <si>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</si>
  <si>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</si>
  <si>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</si>
  <si>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</si>
  <si>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</si>
  <si>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</si>
  <si>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</si>
  <si>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</si>
  <si>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</si>
  <si>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</si>
  <si>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</si>
  <si>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</si>
  <si>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</si>
  <si>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</si>
  <si>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</si>
  <si>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</si>
  <si>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</si>
  <si>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</si>
  <si>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</si>
  <si>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</si>
  <si>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</si>
  <si>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</si>
  <si>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</si>
  <si>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</si>
  <si>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</si>
  <si>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</si>
  <si>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</si>
  <si>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</si>
  <si>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</si>
  <si>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</si>
  <si>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</si>
  <si>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</si>
  <si>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</si>
  <si>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</si>
  <si>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</si>
  <si>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</si>
  <si>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BESP -- CA, CO, Delaware, LA, MA, Oklahoma, Rhode Island all have state specific subsidies</t>
  </si>
  <si>
    <t>BCEU</t>
  </si>
  <si>
    <t>DSIRE</t>
  </si>
  <si>
    <t>BPMCCS</t>
  </si>
  <si>
    <t>BRPSPTY</t>
  </si>
  <si>
    <t>EIAE</t>
  </si>
  <si>
    <t>DRC</t>
  </si>
  <si>
    <t>BCRBQ - auto update</t>
  </si>
  <si>
    <t>National Renewable Energy Laboratory, 2014, Renewable Electricity Futures Scenario Viewer,
http://www.nrel.gov/analysis/re_futures/data_viewer/#
80% RE-ITI (2014) scenario</t>
  </si>
  <si>
    <t>GBSC - script!</t>
  </si>
  <si>
    <t>BTC</t>
  </si>
  <si>
    <t>BFPIaE</t>
  </si>
  <si>
    <t xml:space="preserve">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</si>
  <si>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 xml:space="preserve">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</si>
  <si>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 xml:space="preserve"> Electric bus manufacturer Proterra believes all new transit bus sales could be electric as early as 2030, but transit buses make up roughly 15% of the bus fleet.</t>
  </si>
  <si>
    <t xml:space="preserve">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</si>
  <si>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</si>
  <si>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</si>
  <si>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</si>
  <si>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</si>
  <si>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the BAU case, in Nevada, the share of electricity among fuels used for heating in urban, residential buildings will remain 28% through 2050.</t>
  </si>
  <si>
    <t xml:space="preserve"> In the BAU case, in Nevada, the share of electricity among fuels used by appliances in urban, residential buildings will remain constant at roughly 58% through 2050.</t>
  </si>
  <si>
    <t xml:space="preserve"> In the BAU case, in Nevada, the share of electricity among fuels used by other components in urban, residential buildings will remain 100% through 2050.</t>
  </si>
  <si>
    <t xml:space="preserve"> In the BAU case, in Nevada, the share of electricity among fuels used for heating in rural, residential buildings will remain 28% through 2050.</t>
  </si>
  <si>
    <t xml:space="preserve"> In the BAU case, in Nevada, the share of electricity among fuels used by appliances in rural, residential buildings will remain constant at roughly 58% through 2050.</t>
  </si>
  <si>
    <t xml:space="preserve"> In the BAU case, in Nevada, the share of electricity among fuels used by other components in rural, residential buildings will remain 100% through 2050.</t>
  </si>
  <si>
    <t xml:space="preserve"> In the BAU case, in Nevada, the share of electricity among fuels used for heating in commercial buildings will rise from 9% to 14% through 2050.</t>
  </si>
  <si>
    <t xml:space="preserve"> In the BAU case, in Nevada, the share of electricity among fuels used by appliances in commercial buildings will fall from 15% to 14% through 2050.</t>
  </si>
  <si>
    <t xml:space="preserve"> In the BAU case, in the United States, the share of electricity among fuels used by other components in commercial buildings will remain 100% through 2050.</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</si>
  <si>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</si>
  <si>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</si>
  <si>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 xml:space="preserve"> Other states have established solar carve-outs. For example,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</si>
  <si>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</si>
  <si>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Nevada utilities offer $250 rebates for tankless water heaters and $13/therm for solar water heaters. </t>
  </si>
  <si>
    <t xml:space="preserve">  Nevada utilities offer significant rebates for efficient air conditioners, ranging from $200 to $1600 for single family buildings and $150-$350 for multifamily buildings.</t>
  </si>
  <si>
    <t xml:space="preserve">  Nevada utilities offer free, efficient appliances for low-income residential customers. Typical rebate amounts represented by this policy are $50-100 for a clothes washer and $25-50 for a dishwasher or refrigerator. </t>
  </si>
  <si>
    <t xml:space="preserve"> Nevada's RPS standard—50% renewable energy by 2030—is included in the BAU model.</t>
  </si>
  <si>
    <t xml:space="preserve"> In 2019, Nevada exported less than 1% of it's electricity generation.</t>
  </si>
  <si>
    <t xml:space="preserve"> In 2019, electricity imports were about 1% of generation. </t>
  </si>
  <si>
    <t xml:space="preserve"> A 100% setting provides for an additional 578 MWs of demand response capacity in 2050 (on top of a BAU quantity of 245 MW).</t>
  </si>
  <si>
    <t xml:space="preserve"> Nevada does not currently require the early retirement of coal plants.</t>
  </si>
  <si>
    <t xml:space="preserve"> The U.S. has about 100 GW of nuclear reactors, about 20 GW of which are projected to retire by 2050 in the BAU case.  To retire half of the remainder by 2050 would require about 1200 MW/year of accelerated retirements.</t>
  </si>
  <si>
    <t xml:space="preserve"> In the BAU scenario, Nevada has about 1.3 GWs of natural gas peaker capacity. </t>
  </si>
  <si>
    <t xml:space="preserve"> The U.S. has about 7,000 MW of lignite power plants, none of which are projected to retire by 2050 in the BAU case.</t>
  </si>
  <si>
    <t xml:space="preserve"> A 100% setting will allow for 100 GW additional battery storage capacity by 2050. Nevada has a target to build 1,000 MWs of storage by 2030 which is included in the Policy Reference Scenario. Total potential additional storage is 3.4 GWs by 2050. </t>
  </si>
  <si>
    <t xml:space="preserve"> Nevada's transmission capacity is expected to increase by 2% in the BAU scenario. </t>
  </si>
  <si>
    <t xml:space="preserve"> Nevada does not currently has a subsidy for wind capacity construction.</t>
  </si>
  <si>
    <t xml:space="preserve"> The U.S. Investment Tax Credit, enacted in 2005, covers 30% of solar system costs through 2019, with declining amounts thereafter. Nevada does not currently have an additional subsidy for utility solar construction.</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</si>
  <si>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</si>
  <si>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 xml:space="preserve"> The U.S. does not have a capacity construction subsidy for wind.  However, the Investment Tax Credit, a similar program for solar power, covers 30% of system costs through 2019, with declining amounts thereafter.</t>
  </si>
  <si>
    <t xml:space="preserve">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</si>
  <si>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</si>
  <si>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</si>
  <si>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</si>
  <si>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</si>
  <si>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</si>
  <si>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</si>
  <si>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</si>
  <si>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</si>
  <si>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in that year.</t>
  </si>
  <si>
    <t xml:space="preserve"> Today, exports represent 15% of U.S. hard coal production.</t>
  </si>
  <si>
    <t xml:space="preserve"> Today, exports represent 11% of U.S. natural gas production.</t>
  </si>
  <si>
    <t xml:space="preserve"> Today, exports represent 8% of U.S. petroleum gasoline production.</t>
  </si>
  <si>
    <t xml:space="preserve"> Today, exports represent 27% of U.S. petroleum diesel production.</t>
  </si>
  <si>
    <t xml:space="preserve"> Today, exports represent 11% of U.S. jet fuel and kerosene production.</t>
  </si>
  <si>
    <t xml:space="preserve"> Today, exports represent 12% of U.S. crude oil production.</t>
  </si>
  <si>
    <t xml:space="preserve"> Today, exports represent 72% of U.S. heavy and residual fuel oil production.</t>
  </si>
  <si>
    <t xml:space="preserve"> Today, exports represent 47% of U.S. LPG, propane, and butane production.</t>
  </si>
  <si>
    <t xml:space="preserve"> If this policy is fully implemented, the afforestation/reforestation rate reaches 2 million acres per year in 2050 (roughly equal to 0.1% of the land area of the lower 48 states).</t>
  </si>
  <si>
    <t xml:space="preserve">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</si>
  <si>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 xml:space="preserve"> Nevada does not currently apply carbon pricing to the transportation sector. The U.S. government's revised 2015 Social Cost of Carbon estimates for the year 2050 range from $32 to $115 per ton (in inflation-adjusted 2018 dollars), depending on one's choice of discount rate.</t>
  </si>
  <si>
    <t>Nevada does not currently apply carbon pricing to the electricity sector. The U.S. government's revised 2015 Social Cost of Carbon estimates for the year 2050 range from $32 to $115 per ton (in inflation-adjusted 2018 dollars), depending on one's choice of discount rate.</t>
  </si>
  <si>
    <t>Nevada does not currently apply carbon pricing to the residential sector. The U.S. government's revised 2015 Social Cost of Carbon estimates for the year 2050 range from $32 to $115 per ton (in inflation-adjusted 2018 dollars), depending on one's choice of discount rate.</t>
  </si>
  <si>
    <t>Nevada does not currently apply carbon pricing to the commercial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</si>
  <si>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</si>
  <si>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</si>
  <si>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In 2020, Nevada's sales tax rate was 4.6% and the tax rate on gasoline was 13%.</t>
  </si>
  <si>
    <t>In 2020, Nevada's sales tax rate was 4.6% and the tax rate on gasoline was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</si>
</sst>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7"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
      <b/>
      <sz val="11"/>
      <color theme="0"/>
      <name val="Calibri"/>
      <family val="2"/>
      <scheme val="minor"/>
    </font>
    <font>
      <b/>
      <sz val="11"/>
      <color theme="0" tint="-0.499984740745262"/>
      <name val="Calibri"/>
      <family val="2"/>
      <scheme val="minor"/>
    </font>
    <font>
      <sz val="11"/>
      <color rgb="FF7F7F7F"/>
      <name val="Calibri"/>
      <family val="2"/>
    </font>
    <font>
      <sz val="9"/>
      <color indexed="81"/>
      <name val="Tahoma"/>
      <charset val="1"/>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rgb="FFFFFF99"/>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rgb="FFFFFF00"/>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theme="5" tint="0.39997558519241921"/>
        <bgColor rgb="FFBFBFBF"/>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style="thick">
        <color indexed="64"/>
      </right>
      <top/>
      <bottom/>
      <diagonal/>
    </border>
  </borders>
  <cellStyleXfs count="24">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6" borderId="0" applyBorder="0">
      <alignment horizontal="right" vertical="center"/>
    </xf>
    <xf numFmtId="0" fontId="20" fillId="0" borderId="0"/>
    <xf numFmtId="0" fontId="21" fillId="8" borderId="0" applyNumberFormat="0" applyFont="0" applyBorder="0" applyAlignment="0" applyProtection="0"/>
    <xf numFmtId="0" fontId="22" fillId="6"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xf numFmtId="9" fontId="4" fillId="0" borderId="0"/>
    <xf numFmtId="9" fontId="4" fillId="0" borderId="0" applyFont="0" applyFill="0" applyBorder="0" applyAlignment="0" applyProtection="0"/>
  </cellStyleXfs>
  <cellXfs count="276">
    <xf numFmtId="0" fontId="0" fillId="0" borderId="0" xfId="0"/>
    <xf numFmtId="0" fontId="2" fillId="0" borderId="0" xfId="0" applyFont="1" applyAlignment="1">
      <alignment wrapText="1"/>
    </xf>
    <xf numFmtId="0" fontId="0" fillId="0" borderId="0" xfId="0" applyAlignment="1">
      <alignment wrapText="1"/>
    </xf>
    <xf numFmtId="0" fontId="0" fillId="0" borderId="0" xfId="0" applyAlignment="1"/>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5" borderId="4" xfId="0" applyFill="1" applyBorder="1" applyAlignment="1">
      <alignment horizontal="left" wrapText="1"/>
    </xf>
    <xf numFmtId="0" fontId="0" fillId="5" borderId="8" xfId="0" applyFill="1" applyBorder="1" applyAlignment="1">
      <alignment horizontal="left" wrapText="1"/>
    </xf>
    <xf numFmtId="0" fontId="12" fillId="5" borderId="9" xfId="0" applyFont="1" applyFill="1" applyBorder="1" applyAlignment="1">
      <alignment horizontal="left" wrapText="1"/>
    </xf>
    <xf numFmtId="0" fontId="12" fillId="5"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1" fillId="0" borderId="0" xfId="0" applyNumberFormat="1" applyFont="1" applyAlignment="1">
      <alignment wrapText="1"/>
    </xf>
    <xf numFmtId="0" fontId="0" fillId="0" borderId="0" xfId="0"/>
    <xf numFmtId="0" fontId="2" fillId="0" borderId="0" xfId="0" applyFont="1" applyAlignment="1">
      <alignment horizontal="left" wrapText="1"/>
    </xf>
    <xf numFmtId="0" fontId="0" fillId="0" borderId="0" xfId="0" applyFill="1"/>
    <xf numFmtId="0" fontId="0" fillId="10" borderId="0" xfId="0" applyFill="1"/>
    <xf numFmtId="0" fontId="0" fillId="11"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NumberFormat="1" applyBorder="1" applyAlignment="1">
      <alignment wrapText="1"/>
    </xf>
    <xf numFmtId="0" fontId="0" fillId="0" borderId="23" xfId="0" applyBorder="1" applyAlignment="1">
      <alignmen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1" fillId="2" borderId="0" xfId="0" applyNumberFormat="1" applyFont="1" applyFill="1" applyAlignment="1">
      <alignment wrapText="1"/>
    </xf>
    <xf numFmtId="0" fontId="8" fillId="2" borderId="0" xfId="0" applyFont="1" applyFill="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3" borderId="0" xfId="0" applyFont="1" applyFill="1"/>
    <xf numFmtId="0" fontId="1" fillId="9" borderId="0" xfId="0" applyFont="1" applyFill="1"/>
    <xf numFmtId="168" fontId="0" fillId="3" borderId="24" xfId="0" applyNumberFormat="1" applyFill="1" applyBorder="1"/>
    <xf numFmtId="0" fontId="0" fillId="32" borderId="24" xfId="0" applyFill="1" applyBorder="1"/>
    <xf numFmtId="9" fontId="0" fillId="29" borderId="24" xfId="0" applyNumberFormat="1" applyFill="1" applyBorder="1"/>
    <xf numFmtId="169" fontId="0" fillId="0" borderId="0" xfId="0" applyNumberFormat="1"/>
    <xf numFmtId="168" fontId="0" fillId="32" borderId="24" xfId="0" applyNumberFormat="1" applyFill="1" applyBorder="1"/>
    <xf numFmtId="9" fontId="7" fillId="29"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2"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0"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9" borderId="0" xfId="0" applyFont="1" applyFill="1" applyAlignment="1">
      <alignment horizontal="center"/>
    </xf>
    <xf numFmtId="0" fontId="1" fillId="31" borderId="0" xfId="0" applyFont="1" applyFill="1" applyAlignment="1">
      <alignment horizontal="center"/>
    </xf>
    <xf numFmtId="0" fontId="1" fillId="3" borderId="0" xfId="0" applyFont="1" applyFill="1" applyAlignment="1">
      <alignment horizontal="left"/>
    </xf>
    <xf numFmtId="0" fontId="12" fillId="5" borderId="5" xfId="0" applyFont="1" applyFill="1" applyBorder="1" applyAlignment="1">
      <alignment horizontal="left" wrapText="1"/>
    </xf>
    <xf numFmtId="0" fontId="12" fillId="5" borderId="6" xfId="0" applyFont="1" applyFill="1" applyBorder="1" applyAlignment="1">
      <alignment horizontal="left" wrapText="1"/>
    </xf>
    <xf numFmtId="0" fontId="12" fillId="5" borderId="7" xfId="0" applyFont="1" applyFill="1" applyBorder="1" applyAlignment="1">
      <alignment horizontal="left" wrapText="1"/>
    </xf>
    <xf numFmtId="0" fontId="0" fillId="4" borderId="0" xfId="0" applyFill="1" applyAlignment="1">
      <alignment horizontal="left"/>
    </xf>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2" fillId="0" borderId="0" xfId="1" applyNumberFormat="1" applyFont="1" applyFill="1" applyBorder="1" applyAlignment="1"/>
    <xf numFmtId="0" fontId="2" fillId="0" borderId="30" xfId="0" applyFont="1" applyBorder="1" applyAlignment="1"/>
    <xf numFmtId="0" fontId="2" fillId="0" borderId="0" xfId="0" applyFont="1" applyBorder="1" applyAlignment="1"/>
    <xf numFmtId="0" fontId="3" fillId="0" borderId="0" xfId="0" applyNumberFormat="1" applyFont="1" applyAlignment="1"/>
    <xf numFmtId="0" fontId="3" fillId="0" borderId="0" xfId="0" applyFont="1" applyAlignment="1"/>
    <xf numFmtId="0" fontId="3" fillId="0" borderId="30" xfId="0" applyFont="1" applyBorder="1" applyAlignment="1"/>
    <xf numFmtId="49" fontId="2" fillId="0" borderId="0" xfId="0" applyNumberFormat="1" applyFont="1" applyFill="1" applyBorder="1" applyAlignment="1"/>
    <xf numFmtId="0" fontId="2" fillId="0" borderId="0" xfId="0" applyNumberFormat="1" applyFont="1" applyFill="1" applyBorder="1" applyAlignment="1"/>
    <xf numFmtId="0" fontId="0" fillId="0" borderId="0" xfId="0" applyNumberFormat="1" applyFont="1" applyFill="1" applyBorder="1" applyAlignment="1"/>
    <xf numFmtId="49" fontId="2" fillId="0" borderId="30" xfId="1" applyNumberFormat="1" applyFont="1" applyFill="1" applyBorder="1" applyAlignment="1"/>
    <xf numFmtId="0" fontId="2" fillId="0" borderId="0" xfId="0" applyNumberFormat="1" applyFont="1" applyFill="1" applyBorder="1" applyAlignment="1">
      <alignment horizontal="left"/>
    </xf>
    <xf numFmtId="49" fontId="5" fillId="0" borderId="0" xfId="2" applyNumberFormat="1" applyFill="1" applyBorder="1" applyAlignment="1"/>
    <xf numFmtId="0" fontId="3" fillId="0" borderId="0" xfId="0" applyNumberFormat="1" applyFont="1" applyFill="1" applyBorder="1" applyAlignment="1"/>
    <xf numFmtId="9" fontId="3" fillId="0" borderId="0" xfId="0" applyNumberFormat="1" applyFont="1" applyFill="1" applyBorder="1" applyAlignment="1"/>
    <xf numFmtId="9" fontId="3" fillId="0" borderId="30" xfId="0" applyNumberFormat="1" applyFont="1" applyFill="1" applyBorder="1" applyAlignment="1"/>
    <xf numFmtId="49" fontId="3" fillId="0" borderId="0" xfId="0" applyNumberFormat="1" applyFont="1" applyFill="1" applyBorder="1" applyAlignment="1"/>
    <xf numFmtId="0" fontId="0" fillId="0" borderId="0" xfId="0" applyBorder="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30" xfId="1" applyNumberFormat="1" applyFont="1" applyFill="1" applyBorder="1" applyAlignment="1"/>
    <xf numFmtId="0" fontId="0" fillId="0" borderId="0" xfId="0" applyNumberFormat="1" applyAlignment="1"/>
    <xf numFmtId="49" fontId="2" fillId="0" borderId="30" xfId="0" applyNumberFormat="1" applyFont="1" applyFill="1" applyBorder="1" applyAlignment="1"/>
    <xf numFmtId="49" fontId="0" fillId="0" borderId="0" xfId="0" applyNumberFormat="1" applyFont="1" applyFill="1" applyBorder="1" applyAlignment="1">
      <alignment vertical="top"/>
    </xf>
    <xf numFmtId="0" fontId="3" fillId="0" borderId="0" xfId="0" applyNumberFormat="1" applyFont="1" applyFill="1" applyBorder="1" applyAlignment="1">
      <alignment horizontal="left"/>
    </xf>
    <xf numFmtId="9" fontId="3" fillId="0" borderId="0" xfId="1" applyFont="1" applyFill="1" applyBorder="1" applyAlignment="1"/>
    <xf numFmtId="0" fontId="3" fillId="0" borderId="30" xfId="0" applyNumberFormat="1" applyFont="1" applyFill="1" applyBorder="1" applyAlignment="1"/>
    <xf numFmtId="0" fontId="3" fillId="0" borderId="0" xfId="0" applyNumberFormat="1" applyFont="1" applyFill="1" applyBorder="1" applyAlignment="1">
      <alignment vertical="top"/>
    </xf>
    <xf numFmtId="49" fontId="3" fillId="0" borderId="0" xfId="0" applyNumberFormat="1" applyFont="1" applyFill="1" applyBorder="1" applyAlignment="1">
      <alignment vertical="top"/>
    </xf>
    <xf numFmtId="49" fontId="3" fillId="0" borderId="30" xfId="0" applyNumberFormat="1" applyFont="1" applyFill="1" applyBorder="1" applyAlignment="1"/>
    <xf numFmtId="0" fontId="5" fillId="0" borderId="0" xfId="2" applyBorder="1" applyAlignment="1"/>
    <xf numFmtId="49" fontId="0" fillId="0" borderId="0" xfId="0" applyNumberFormat="1" applyAlignment="1"/>
    <xf numFmtId="49" fontId="2" fillId="0" borderId="0" xfId="0" applyNumberFormat="1" applyFont="1" applyAlignment="1"/>
    <xf numFmtId="49" fontId="6" fillId="0" borderId="31" xfId="0" applyNumberFormat="1" applyFont="1" applyBorder="1" applyAlignment="1"/>
    <xf numFmtId="49" fontId="3" fillId="0" borderId="0" xfId="1" applyNumberFormat="1" applyFont="1" applyFill="1" applyBorder="1" applyAlignment="1"/>
    <xf numFmtId="49" fontId="3" fillId="0" borderId="31" xfId="1" applyNumberFormat="1" applyFont="1" applyFill="1" applyBorder="1" applyAlignment="1"/>
    <xf numFmtId="49" fontId="3" fillId="0" borderId="30" xfId="1" applyNumberFormat="1" applyFont="1" applyFill="1" applyBorder="1" applyAlignment="1"/>
    <xf numFmtId="49" fontId="2" fillId="0" borderId="31" xfId="0" applyNumberFormat="1" applyFont="1" applyBorder="1" applyAlignment="1"/>
    <xf numFmtId="49" fontId="3" fillId="0" borderId="31" xfId="0" applyNumberFormat="1" applyFont="1" applyBorder="1" applyAlignment="1"/>
    <xf numFmtId="49" fontId="3" fillId="0" borderId="0" xfId="0" applyNumberFormat="1" applyFont="1" applyAlignment="1"/>
    <xf numFmtId="49" fontId="0" fillId="0" borderId="31" xfId="0" applyNumberFormat="1" applyBorder="1" applyAlignment="1"/>
    <xf numFmtId="49" fontId="3" fillId="0" borderId="0" xfId="0" applyNumberFormat="1" applyFont="1" applyFill="1" applyBorder="1" applyAlignment="1">
      <alignment horizontal="left"/>
    </xf>
    <xf numFmtId="49" fontId="3" fillId="0" borderId="30" xfId="0" applyNumberFormat="1" applyFont="1" applyFill="1" applyBorder="1" applyAlignment="1">
      <alignment horizontal="left"/>
    </xf>
    <xf numFmtId="0" fontId="7" fillId="0" borderId="31" xfId="0" applyFont="1" applyBorder="1" applyAlignment="1"/>
    <xf numFmtId="0" fontId="0" fillId="0" borderId="31" xfId="0" applyBorder="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0" fillId="0" borderId="0" xfId="0" applyAlignment="1">
      <alignment vertical="top"/>
    </xf>
    <xf numFmtId="0" fontId="0" fillId="2" borderId="0" xfId="0" applyFill="1" applyAlignment="1">
      <alignment vertical="top"/>
    </xf>
    <xf numFmtId="0" fontId="1" fillId="2" borderId="0" xfId="0" applyFont="1" applyFill="1" applyAlignment="1">
      <alignment vertical="top"/>
    </xf>
    <xf numFmtId="0" fontId="1" fillId="33" borderId="0" xfId="0" applyFont="1" applyFill="1" applyAlignment="1">
      <alignment vertical="top"/>
    </xf>
    <xf numFmtId="0" fontId="1" fillId="0" borderId="0" xfId="0" applyFont="1" applyAlignment="1">
      <alignment vertical="top"/>
    </xf>
    <xf numFmtId="0" fontId="33" fillId="35" borderId="0" xfId="0" applyFont="1" applyFill="1" applyAlignment="1">
      <alignment vertical="top"/>
    </xf>
    <xf numFmtId="0" fontId="33" fillId="2" borderId="0" xfId="0" applyFont="1" applyFill="1" applyAlignment="1">
      <alignment vertical="top"/>
    </xf>
    <xf numFmtId="0" fontId="8" fillId="36" borderId="0" xfId="0" applyFont="1" applyFill="1" applyAlignment="1">
      <alignment vertical="top"/>
    </xf>
    <xf numFmtId="0" fontId="8" fillId="2" borderId="0" xfId="0" applyFont="1" applyFill="1" applyAlignment="1">
      <alignment vertical="top"/>
    </xf>
    <xf numFmtId="0" fontId="2" fillId="36"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2" fillId="0" borderId="0" xfId="0" applyFont="1"/>
    <xf numFmtId="49" fontId="0" fillId="0" borderId="0" xfId="0" applyNumberFormat="1"/>
    <xf numFmtId="0" fontId="0" fillId="37" borderId="0" xfId="0" applyFill="1" applyAlignment="1">
      <alignment vertical="top"/>
    </xf>
    <xf numFmtId="0" fontId="3" fillId="0" borderId="0" xfId="0" applyFont="1"/>
    <xf numFmtId="49" fontId="2" fillId="0" borderId="0" xfId="0" applyNumberFormat="1" applyFont="1"/>
    <xf numFmtId="0" fontId="2" fillId="34" borderId="0" xfId="0" applyFont="1" applyFill="1" applyAlignment="1">
      <alignment vertical="top"/>
    </xf>
    <xf numFmtId="0" fontId="0" fillId="36" borderId="0" xfId="0" applyFill="1" applyAlignment="1">
      <alignment vertical="top"/>
    </xf>
    <xf numFmtId="0" fontId="8" fillId="36" borderId="0" xfId="0" applyFont="1" applyFill="1" applyAlignment="1">
      <alignment horizontal="left"/>
    </xf>
    <xf numFmtId="0" fontId="3" fillId="36" borderId="0" xfId="0" applyFont="1" applyFill="1" applyAlignment="1">
      <alignment vertical="top"/>
    </xf>
    <xf numFmtId="0" fontId="1" fillId="36" borderId="0" xfId="0" applyFont="1" applyFill="1" applyAlignment="1">
      <alignment vertical="top"/>
    </xf>
    <xf numFmtId="0" fontId="1" fillId="36" borderId="0" xfId="0" applyFont="1" applyFill="1" applyAlignment="1">
      <alignment horizontal="left"/>
    </xf>
    <xf numFmtId="0" fontId="2" fillId="36" borderId="0" xfId="0" applyFont="1" applyFill="1" applyAlignment="1">
      <alignment horizontal="left"/>
    </xf>
    <xf numFmtId="0" fontId="34" fillId="36" borderId="0" xfId="0" applyFont="1" applyFill="1" applyAlignment="1">
      <alignment vertical="top"/>
    </xf>
    <xf numFmtId="0" fontId="3" fillId="9" borderId="0" xfId="0" applyFont="1" applyFill="1" applyAlignment="1">
      <alignment vertical="top"/>
    </xf>
    <xf numFmtId="0" fontId="3" fillId="0" borderId="0" xfId="0" applyFont="1" applyAlignment="1">
      <alignment horizontal="left"/>
    </xf>
    <xf numFmtId="0" fontId="8" fillId="9" borderId="0" xfId="0" applyFont="1" applyFill="1" applyAlignment="1">
      <alignment vertical="top"/>
    </xf>
    <xf numFmtId="0" fontId="0" fillId="28" borderId="0" xfId="0" applyFill="1" applyAlignment="1">
      <alignment horizontal="left"/>
    </xf>
    <xf numFmtId="0" fontId="8" fillId="0" borderId="0" xfId="0" applyFont="1" applyAlignment="1">
      <alignment vertical="top"/>
    </xf>
    <xf numFmtId="0" fontId="3" fillId="0" borderId="0" xfId="23" applyNumberFormat="1" applyFont="1" applyFill="1" applyBorder="1" applyAlignment="1"/>
    <xf numFmtId="0" fontId="8" fillId="2" borderId="0" xfId="0" applyFont="1" applyFill="1"/>
    <xf numFmtId="0" fontId="0" fillId="37" borderId="0" xfId="0" applyFill="1"/>
    <xf numFmtId="0" fontId="0" fillId="32" borderId="24" xfId="0" applyFill="1" applyBorder="1" applyAlignment="1">
      <alignment wrapText="1"/>
    </xf>
    <xf numFmtId="0" fontId="0" fillId="41" borderId="24" xfId="0" applyFill="1" applyBorder="1" applyAlignment="1">
      <alignment wrapText="1"/>
    </xf>
    <xf numFmtId="0" fontId="1" fillId="42" borderId="0" xfId="0" applyFont="1" applyFill="1"/>
    <xf numFmtId="0" fontId="1" fillId="43" borderId="0" xfId="0" applyFont="1" applyFill="1"/>
    <xf numFmtId="0" fontId="2" fillId="9" borderId="0" xfId="0" applyFont="1" applyFill="1"/>
    <xf numFmtId="49" fontId="0" fillId="0" borderId="31" xfId="0" applyNumberFormat="1" applyBorder="1"/>
    <xf numFmtId="0" fontId="8" fillId="34" borderId="0" xfId="0" applyFont="1" applyFill="1" applyAlignment="1">
      <alignment vertical="top"/>
    </xf>
    <xf numFmtId="49" fontId="31" fillId="0" borderId="33" xfId="0" applyNumberFormat="1" applyFont="1" applyBorder="1" applyAlignment="1"/>
    <xf numFmtId="49" fontId="31" fillId="0" borderId="34" xfId="0" applyNumberFormat="1" applyFont="1" applyBorder="1" applyAlignment="1"/>
    <xf numFmtId="0" fontId="8" fillId="36" borderId="0" xfId="0" applyFont="1" applyFill="1" applyAlignment="1"/>
    <xf numFmtId="49" fontId="8" fillId="36" borderId="0" xfId="0" applyNumberFormat="1" applyFont="1" applyFill="1" applyAlignment="1"/>
    <xf numFmtId="0" fontId="1" fillId="36" borderId="0" xfId="0" applyFont="1" applyFill="1" applyAlignment="1"/>
    <xf numFmtId="49" fontId="1" fillId="36" borderId="0" xfId="0" applyNumberFormat="1" applyFont="1" applyFill="1" applyAlignment="1"/>
    <xf numFmtId="49" fontId="32" fillId="36" borderId="0" xfId="0" applyNumberFormat="1" applyFont="1" applyFill="1" applyAlignment="1"/>
    <xf numFmtId="0" fontId="2" fillId="38" borderId="0" xfId="0" applyFont="1" applyFill="1" applyAlignment="1"/>
    <xf numFmtId="0" fontId="2" fillId="0" borderId="0" xfId="0" applyFont="1" applyAlignment="1">
      <alignment vertical="top"/>
    </xf>
    <xf numFmtId="0" fontId="31" fillId="0" borderId="33" xfId="0" applyFont="1" applyBorder="1" applyAlignment="1"/>
    <xf numFmtId="49" fontId="32" fillId="36" borderId="33" xfId="0" applyNumberFormat="1" applyFont="1" applyFill="1" applyBorder="1" applyAlignment="1"/>
    <xf numFmtId="0" fontId="2" fillId="36" borderId="0" xfId="0" applyFont="1" applyFill="1" applyAlignment="1"/>
    <xf numFmtId="49" fontId="0" fillId="36" borderId="0" xfId="0" applyNumberFormat="1" applyFill="1" applyAlignment="1"/>
    <xf numFmtId="49" fontId="31" fillId="36" borderId="33" xfId="0" applyNumberFormat="1" applyFont="1" applyFill="1" applyBorder="1" applyAlignment="1"/>
    <xf numFmtId="49" fontId="31" fillId="0" borderId="0" xfId="0" applyNumberFormat="1" applyFont="1" applyAlignment="1"/>
    <xf numFmtId="9" fontId="0" fillId="38" borderId="0" xfId="22" applyFont="1" applyFill="1" applyAlignment="1"/>
    <xf numFmtId="0" fontId="0" fillId="38" borderId="0" xfId="0" applyFill="1" applyAlignment="1"/>
    <xf numFmtId="49" fontId="32" fillId="36" borderId="35" xfId="0" applyNumberFormat="1" applyFont="1" applyFill="1" applyBorder="1" applyAlignment="1"/>
    <xf numFmtId="0" fontId="0" fillId="39" borderId="0" xfId="0" applyFill="1" applyAlignment="1"/>
    <xf numFmtId="9" fontId="3" fillId="0" borderId="0" xfId="22" applyFont="1" applyAlignment="1"/>
    <xf numFmtId="0" fontId="2" fillId="39" borderId="0" xfId="0" applyFont="1" applyFill="1" applyAlignment="1"/>
    <xf numFmtId="49" fontId="34" fillId="36" borderId="0" xfId="0" applyNumberFormat="1" applyFont="1" applyFill="1" applyAlignment="1"/>
    <xf numFmtId="49" fontId="0" fillId="38" borderId="0" xfId="0" applyNumberFormat="1" applyFill="1" applyAlignment="1"/>
    <xf numFmtId="49" fontId="2" fillId="38" borderId="0" xfId="0" applyNumberFormat="1" applyFont="1" applyFill="1" applyAlignment="1"/>
    <xf numFmtId="49" fontId="31" fillId="40" borderId="0" xfId="0" applyNumberFormat="1" applyFont="1" applyFill="1" applyAlignment="1"/>
    <xf numFmtId="49" fontId="31" fillId="40" borderId="10" xfId="0" applyNumberFormat="1" applyFont="1" applyFill="1" applyBorder="1" applyAlignment="1"/>
    <xf numFmtId="0" fontId="34" fillId="36" borderId="0" xfId="0" applyFont="1" applyFill="1" applyAlignment="1"/>
    <xf numFmtId="0" fontId="32" fillId="36" borderId="33" xfId="0" applyFont="1" applyFill="1" applyBorder="1" applyAlignment="1"/>
    <xf numFmtId="0" fontId="31" fillId="0" borderId="0" xfId="0" applyFont="1" applyAlignment="1"/>
    <xf numFmtId="0" fontId="35" fillId="0" borderId="0" xfId="0" applyFont="1" applyAlignment="1"/>
    <xf numFmtId="0" fontId="34" fillId="0" borderId="0" xfId="0" applyFont="1" applyAlignment="1"/>
    <xf numFmtId="0" fontId="8" fillId="42" borderId="0" xfId="0" applyFont="1" applyFill="1"/>
    <xf numFmtId="0" fontId="8" fillId="43" borderId="0" xfId="0" applyFont="1" applyFill="1"/>
    <xf numFmtId="0" fontId="8" fillId="43" borderId="0" xfId="0" applyFont="1" applyFill="1" applyAlignment="1">
      <alignment horizontal="left"/>
    </xf>
    <xf numFmtId="0" fontId="8" fillId="42" borderId="0" xfId="0" applyFont="1" applyFill="1" applyAlignment="1">
      <alignment horizontal="left"/>
    </xf>
    <xf numFmtId="0" fontId="32" fillId="44" borderId="0" xfId="0" applyFont="1" applyFill="1"/>
    <xf numFmtId="0" fontId="8" fillId="42" borderId="31" xfId="0" applyFont="1" applyFill="1" applyBorder="1"/>
    <xf numFmtId="0" fontId="8" fillId="43" borderId="36" xfId="0" applyFont="1" applyFill="1" applyBorder="1"/>
    <xf numFmtId="49" fontId="0" fillId="0" borderId="36" xfId="0" applyNumberFormat="1" applyFont="1" applyFill="1" applyBorder="1" applyAlignment="1"/>
    <xf numFmtId="49" fontId="2" fillId="0" borderId="36" xfId="0" applyNumberFormat="1" applyFont="1" applyFill="1" applyBorder="1" applyAlignment="1"/>
    <xf numFmtId="49" fontId="0" fillId="0" borderId="36" xfId="0" applyNumberFormat="1" applyBorder="1" applyAlignment="1"/>
    <xf numFmtId="49" fontId="2" fillId="0" borderId="36" xfId="0" applyNumberFormat="1" applyFont="1" applyBorder="1" applyAlignment="1"/>
    <xf numFmtId="0" fontId="0" fillId="0" borderId="36" xfId="0" applyBorder="1" applyAlignment="1"/>
    <xf numFmtId="0" fontId="3" fillId="0" borderId="36" xfId="0" applyFont="1" applyBorder="1" applyAlignment="1"/>
    <xf numFmtId="0" fontId="8" fillId="42" borderId="36" xfId="0" applyFont="1" applyFill="1" applyBorder="1"/>
    <xf numFmtId="0" fontId="2" fillId="0" borderId="36" xfId="0" applyNumberFormat="1" applyFont="1" applyBorder="1" applyAlignment="1"/>
    <xf numFmtId="0" fontId="0" fillId="0" borderId="36" xfId="0" applyNumberFormat="1" applyBorder="1" applyAlignment="1"/>
    <xf numFmtId="0" fontId="2" fillId="9" borderId="0" xfId="0" applyFont="1" applyFill="1" applyAlignment="1"/>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Percent 2" xfId="22" xr:uid="{AC919908-C904-4A78-9993-56E8C34076ED}"/>
    <cellStyle name="Percent 2 2" xfId="23" xr:uid="{C0968617-5548-45B5-99D0-F8F2A3E6C0A9}"/>
    <cellStyle name="Обычный_CRF2002 (1)" xfId="13" xr:uid="{00000000-0005-0000-0000-000012000000}"/>
  </cellStyles>
  <dxfs count="2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8F3C1ADD-B268-4BB1-AC3C-A91C89DA6D3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3" customWidth="1"/>
    <col min="2" max="2" width="24.42578125" style="3" customWidth="1"/>
    <col min="3" max="16384" width="8.85546875" style="3"/>
  </cols>
  <sheetData>
    <row r="1" spans="1:2" x14ac:dyDescent="0.25">
      <c r="A1" s="4" t="s">
        <v>108</v>
      </c>
    </row>
    <row r="3" spans="1:2" x14ac:dyDescent="0.25">
      <c r="A3" s="3" t="s">
        <v>109</v>
      </c>
    </row>
    <row r="4" spans="1:2" x14ac:dyDescent="0.25">
      <c r="A4" s="3" t="s">
        <v>155</v>
      </c>
    </row>
    <row r="5" spans="1:2" x14ac:dyDescent="0.25">
      <c r="A5" s="3" t="s">
        <v>113</v>
      </c>
    </row>
    <row r="6" spans="1:2" x14ac:dyDescent="0.25">
      <c r="A6" s="3" t="s">
        <v>110</v>
      </c>
    </row>
    <row r="8" spans="1:2" x14ac:dyDescent="0.25">
      <c r="A8" s="3" t="s">
        <v>111</v>
      </c>
    </row>
    <row r="9" spans="1:2" x14ac:dyDescent="0.25">
      <c r="A9" s="3" t="s">
        <v>112</v>
      </c>
    </row>
    <row r="10" spans="1:2" x14ac:dyDescent="0.25">
      <c r="A10" s="15" t="s">
        <v>1183</v>
      </c>
    </row>
    <row r="11" spans="1:2" x14ac:dyDescent="0.25">
      <c r="A11" s="15"/>
    </row>
    <row r="12" spans="1:2" x14ac:dyDescent="0.25">
      <c r="A12" s="3" t="s">
        <v>114</v>
      </c>
    </row>
    <row r="13" spans="1:2" x14ac:dyDescent="0.25">
      <c r="A13" s="3" t="s">
        <v>115</v>
      </c>
    </row>
    <row r="14" spans="1:2" x14ac:dyDescent="0.25">
      <c r="A14" s="3" t="s">
        <v>116</v>
      </c>
    </row>
    <row r="16" spans="1:2" x14ac:dyDescent="0.25">
      <c r="A16" s="16" t="s">
        <v>1282</v>
      </c>
      <c r="B16" s="62"/>
    </row>
    <row r="17" spans="1:2" x14ac:dyDescent="0.25">
      <c r="A17" s="63" t="s">
        <v>1263</v>
      </c>
      <c r="B17" s="30">
        <f>MAX(PolicyLevers!H:H)</f>
        <v>907</v>
      </c>
    </row>
    <row r="18" spans="1:2" x14ac:dyDescent="0.25">
      <c r="A18" s="64" t="s">
        <v>1281</v>
      </c>
      <c r="B18" s="30" t="str">
        <f t="array" ref="B18">IF(MIN(IF(COUNTIF(PolicyLevers!$H$2:$H$1657,PolicyLevers!$H$2:$H$1657)&gt;1,PolicyLevers!$H$2:$H$1657, ""))=0,"No duplicate ID numbers",MIN(IF(COUNTIF(PolicyLevers!$H$2:$H$1657,PolicyLevers!$H$2:$H$1657)&gt;1,PolicyLevers!$H$2:$H$1657, "")))</f>
        <v>No duplicate ID numbers</v>
      </c>
    </row>
    <row r="19" spans="1:2" ht="30" x14ac:dyDescent="0.25">
      <c r="A19" s="18" t="s">
        <v>1441</v>
      </c>
      <c r="B19" s="30" t="str">
        <f t="array" ref="B19">IF(MIN(IF((NOT(ISNUMBER(PolicyLevers!$H$2:$H$1657)))*(ISTEXT(PolicyLevers!$I$2:$I$1657)),ROW(PolicyLevers!$H$2:$H$1657)))=0,"No missing ID numbers",MIN(IF((NOT(ISNUMBER(PolicyLevers!$H$2:$H$1657)))*(ISTEXT(PolicyLevers!$I$2:$I$1657)),ROW(PolicyLevers!$H$2:$H$1657))))</f>
        <v>No missing ID numbers</v>
      </c>
    </row>
    <row r="21" spans="1:2" x14ac:dyDescent="0.25">
      <c r="A21" s="16" t="s">
        <v>1274</v>
      </c>
      <c r="B21" s="62"/>
    </row>
    <row r="22" spans="1:2" x14ac:dyDescent="0.25">
      <c r="A22" s="3" t="s">
        <v>1275</v>
      </c>
    </row>
    <row r="23" spans="1:2" x14ac:dyDescent="0.25">
      <c r="A23" s="3" t="s">
        <v>1259</v>
      </c>
    </row>
    <row r="24" spans="1:2" x14ac:dyDescent="0.25">
      <c r="A24" s="3" t="s">
        <v>1260</v>
      </c>
    </row>
    <row r="25" spans="1:2" x14ac:dyDescent="0.25">
      <c r="A25" s="3" t="s">
        <v>1261</v>
      </c>
    </row>
    <row r="26" spans="1:2" x14ac:dyDescent="0.25">
      <c r="A26" s="3" t="s">
        <v>1262</v>
      </c>
    </row>
    <row r="28" spans="1:2" x14ac:dyDescent="0.25">
      <c r="A28" s="3" t="s">
        <v>1276</v>
      </c>
    </row>
    <row r="29" spans="1:2" x14ac:dyDescent="0.25">
      <c r="A29" s="3" t="s">
        <v>1257</v>
      </c>
    </row>
    <row r="30" spans="1:2" x14ac:dyDescent="0.25">
      <c r="A30" s="3" t="s">
        <v>1258</v>
      </c>
    </row>
    <row r="32" spans="1:2" x14ac:dyDescent="0.25">
      <c r="A32" s="3" t="s">
        <v>1277</v>
      </c>
    </row>
    <row r="33" spans="1:2" x14ac:dyDescent="0.25">
      <c r="A33" s="3" t="s">
        <v>1264</v>
      </c>
    </row>
    <row r="34" spans="1:2" x14ac:dyDescent="0.25">
      <c r="A34" s="3" t="s">
        <v>1265</v>
      </c>
    </row>
    <row r="36" spans="1:2" x14ac:dyDescent="0.25">
      <c r="A36" s="3" t="s">
        <v>1278</v>
      </c>
    </row>
    <row r="37" spans="1:2" x14ac:dyDescent="0.25">
      <c r="A37" s="3" t="s">
        <v>1266</v>
      </c>
    </row>
    <row r="38" spans="1:2" x14ac:dyDescent="0.25">
      <c r="A38" s="3" t="s">
        <v>1267</v>
      </c>
    </row>
    <row r="40" spans="1:2" x14ac:dyDescent="0.25">
      <c r="A40" s="16" t="s">
        <v>1268</v>
      </c>
      <c r="B40" s="62"/>
    </row>
    <row r="41" spans="1:2" x14ac:dyDescent="0.25">
      <c r="A41" s="3" t="s">
        <v>1269</v>
      </c>
    </row>
    <row r="42" spans="1:2" x14ac:dyDescent="0.25">
      <c r="A42" s="3" t="s">
        <v>1270</v>
      </c>
    </row>
    <row r="44" spans="1:2" x14ac:dyDescent="0.25">
      <c r="A44" s="3" t="s">
        <v>1271</v>
      </c>
    </row>
    <row r="45" spans="1:2" x14ac:dyDescent="0.25">
      <c r="A45" s="3" t="s">
        <v>1279</v>
      </c>
    </row>
    <row r="46" spans="1:2" x14ac:dyDescent="0.25">
      <c r="A46" s="3" t="s">
        <v>1272</v>
      </c>
    </row>
    <row r="47" spans="1:2" x14ac:dyDescent="0.25">
      <c r="A47" s="3" t="s">
        <v>1273</v>
      </c>
    </row>
  </sheetData>
  <conditionalFormatting sqref="B18">
    <cfRule type="containsText" dxfId="209" priority="3" stopIfTrue="1" operator="containsText" text="No duplicate ID numbers">
      <formula>NOT(ISERROR(SEARCH("No duplicate ID numbers",B18)))</formula>
    </cfRule>
    <cfRule type="cellIs" dxfId="208" priority="4" operator="greaterThan">
      <formula>0</formula>
    </cfRule>
  </conditionalFormatting>
  <conditionalFormatting sqref="B19">
    <cfRule type="containsText" dxfId="207" priority="1" stopIfTrue="1" operator="containsText" text="No missing ID numbers">
      <formula>NOT(ISERROR(SEARCH("No missing ID numbers",B19)))</formula>
    </cfRule>
    <cfRule type="cellIs" dxfId="20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7E259-6568-4519-A840-35D4483C8583}">
  <sheetPr>
    <tabColor theme="6"/>
  </sheetPr>
  <dimension ref="A1:O96"/>
  <sheetViews>
    <sheetView topLeftCell="B1" workbookViewId="0">
      <selection activeCell="J4" sqref="J4"/>
    </sheetView>
  </sheetViews>
  <sheetFormatPr defaultRowHeight="15" x14ac:dyDescent="0.25"/>
  <cols>
    <col min="1" max="2" width="29.28515625" style="22" customWidth="1"/>
    <col min="3" max="3" width="40.7109375" style="22" customWidth="1"/>
    <col min="4" max="5" width="29.28515625" style="22" customWidth="1"/>
    <col min="6" max="9" width="12.85546875" style="22" customWidth="1"/>
    <col min="10" max="10" width="69.7109375" style="22" customWidth="1"/>
    <col min="11" max="11" width="35.28515625" style="22" customWidth="1"/>
    <col min="12" max="12" width="29.28515625" style="22" customWidth="1"/>
    <col min="13" max="16384" width="9.140625" style="22"/>
  </cols>
  <sheetData>
    <row r="1" spans="1:15" x14ac:dyDescent="0.25">
      <c r="A1" s="27" t="s">
        <v>1909</v>
      </c>
    </row>
    <row r="2" spans="1:15" x14ac:dyDescent="0.25">
      <c r="A2" s="83" t="s">
        <v>1910</v>
      </c>
    </row>
    <row r="3" spans="1:15" x14ac:dyDescent="0.25">
      <c r="A3" s="223" t="s">
        <v>3</v>
      </c>
      <c r="B3" s="223" t="s">
        <v>0</v>
      </c>
      <c r="C3" s="224" t="s">
        <v>1</v>
      </c>
      <c r="D3" s="224" t="s">
        <v>386</v>
      </c>
      <c r="E3" s="224" t="s">
        <v>569</v>
      </c>
      <c r="F3" s="224" t="s">
        <v>72</v>
      </c>
      <c r="G3" s="224" t="s">
        <v>73</v>
      </c>
      <c r="H3" s="224" t="s">
        <v>85</v>
      </c>
      <c r="I3" s="224" t="s">
        <v>31</v>
      </c>
      <c r="J3" s="20" t="s">
        <v>2</v>
      </c>
      <c r="K3" s="20" t="s">
        <v>490</v>
      </c>
      <c r="L3" s="20" t="s">
        <v>209</v>
      </c>
      <c r="M3" s="20" t="s">
        <v>161</v>
      </c>
      <c r="N3" s="20" t="s">
        <v>162</v>
      </c>
      <c r="O3" s="20" t="s">
        <v>1985</v>
      </c>
    </row>
    <row r="4" spans="1:15" x14ac:dyDescent="0.25">
      <c r="A4" s="22" t="s">
        <v>4</v>
      </c>
      <c r="B4" s="22" t="s">
        <v>717</v>
      </c>
      <c r="C4" s="22" t="s">
        <v>712</v>
      </c>
      <c r="D4" s="22" t="s">
        <v>711</v>
      </c>
      <c r="E4" s="22" t="s">
        <v>713</v>
      </c>
      <c r="F4" s="22">
        <v>0</v>
      </c>
      <c r="G4" s="22">
        <v>1</v>
      </c>
      <c r="H4" s="22">
        <v>0.02</v>
      </c>
      <c r="I4" s="22" t="s">
        <v>714</v>
      </c>
      <c r="J4" s="220"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22" t="s">
        <v>716</v>
      </c>
      <c r="L4" s="22" t="s">
        <v>715</v>
      </c>
    </row>
    <row r="5" spans="1:15" x14ac:dyDescent="0.25">
      <c r="A5" s="22" t="s">
        <v>4</v>
      </c>
      <c r="B5" s="22" t="s">
        <v>802</v>
      </c>
      <c r="C5" s="22" t="s">
        <v>803</v>
      </c>
      <c r="D5" s="22" t="s">
        <v>803</v>
      </c>
      <c r="E5" s="22" t="s">
        <v>804</v>
      </c>
      <c r="F5" s="22">
        <v>0</v>
      </c>
      <c r="G5" s="22">
        <v>300</v>
      </c>
      <c r="H5" s="22">
        <v>5</v>
      </c>
      <c r="I5" s="22" t="s">
        <v>805</v>
      </c>
      <c r="J5" s="220"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v>
      </c>
      <c r="L5" s="22" t="s">
        <v>1096</v>
      </c>
      <c r="M5" s="22" t="s">
        <v>1986</v>
      </c>
      <c r="O5" s="22" t="s">
        <v>1987</v>
      </c>
    </row>
    <row r="6" spans="1:15" x14ac:dyDescent="0.25">
      <c r="A6" s="22" t="s">
        <v>4</v>
      </c>
      <c r="B6" s="22" t="s">
        <v>798</v>
      </c>
      <c r="C6" s="22" t="s">
        <v>799</v>
      </c>
      <c r="D6" s="22" t="s">
        <v>808</v>
      </c>
      <c r="E6" s="22" t="s">
        <v>800</v>
      </c>
      <c r="F6" s="22">
        <v>0</v>
      </c>
      <c r="G6" s="22">
        <v>1</v>
      </c>
      <c r="H6" s="22">
        <v>0.02</v>
      </c>
      <c r="I6" s="22" t="s">
        <v>801</v>
      </c>
      <c r="J6" s="220"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22" t="s">
        <v>1097</v>
      </c>
      <c r="M6" s="22" t="s">
        <v>1988</v>
      </c>
    </row>
    <row r="7" spans="1:15" x14ac:dyDescent="0.25">
      <c r="A7" s="22" t="s">
        <v>4</v>
      </c>
      <c r="B7" s="22" t="s">
        <v>1744</v>
      </c>
      <c r="C7" s="22" t="s">
        <v>515</v>
      </c>
      <c r="D7" s="22" t="s">
        <v>1745</v>
      </c>
      <c r="E7" s="22" t="s">
        <v>620</v>
      </c>
      <c r="F7" s="22">
        <v>0</v>
      </c>
      <c r="G7" s="22">
        <v>1</v>
      </c>
      <c r="H7" s="22">
        <v>0.01</v>
      </c>
      <c r="I7" s="22" t="s">
        <v>516</v>
      </c>
      <c r="J7" s="220"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22" t="s">
        <v>517</v>
      </c>
      <c r="L7" s="22" t="s">
        <v>518</v>
      </c>
      <c r="M7" s="22" t="s">
        <v>1989</v>
      </c>
      <c r="O7" s="22" t="s">
        <v>1987</v>
      </c>
    </row>
    <row r="8" spans="1:15" x14ac:dyDescent="0.25">
      <c r="A8" s="22" t="s">
        <v>4</v>
      </c>
      <c r="B8" s="22" t="s">
        <v>514</v>
      </c>
      <c r="C8" s="22" t="s">
        <v>509</v>
      </c>
      <c r="D8" s="22" t="s">
        <v>508</v>
      </c>
      <c r="E8" s="22" t="s">
        <v>619</v>
      </c>
      <c r="F8" s="22">
        <v>0</v>
      </c>
      <c r="G8" s="22">
        <v>0.5</v>
      </c>
      <c r="H8" s="22">
        <v>0.01</v>
      </c>
      <c r="I8" s="22" t="s">
        <v>510</v>
      </c>
      <c r="J8" s="220"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K8" s="22" t="s">
        <v>511</v>
      </c>
      <c r="L8" s="22" t="s">
        <v>512</v>
      </c>
      <c r="M8" s="22" t="s">
        <v>513</v>
      </c>
      <c r="O8" s="22" t="s">
        <v>1990</v>
      </c>
    </row>
    <row r="9" spans="1:15" x14ac:dyDescent="0.25">
      <c r="A9" s="22" t="s">
        <v>4</v>
      </c>
      <c r="B9" s="22" t="s">
        <v>11</v>
      </c>
      <c r="C9" s="22" t="s">
        <v>117</v>
      </c>
      <c r="D9" s="22" t="s">
        <v>11</v>
      </c>
      <c r="E9" s="22" t="s">
        <v>618</v>
      </c>
      <c r="F9" s="22">
        <v>0</v>
      </c>
      <c r="G9" s="22">
        <v>1</v>
      </c>
      <c r="H9" s="22">
        <v>0.02</v>
      </c>
      <c r="I9" s="22" t="s">
        <v>491</v>
      </c>
      <c r="J9" s="220"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22" t="s">
        <v>210</v>
      </c>
      <c r="L9" s="22" t="s">
        <v>211</v>
      </c>
      <c r="M9" s="22" t="s">
        <v>163</v>
      </c>
      <c r="N9" s="22" t="s">
        <v>191</v>
      </c>
    </row>
    <row r="10" spans="1:15" x14ac:dyDescent="0.25">
      <c r="A10" s="22" t="s">
        <v>4</v>
      </c>
      <c r="B10" s="22" t="s">
        <v>5</v>
      </c>
      <c r="C10" s="22" t="s">
        <v>328</v>
      </c>
      <c r="D10" s="22" t="s">
        <v>387</v>
      </c>
      <c r="E10" s="22" t="s">
        <v>617</v>
      </c>
      <c r="F10" s="22">
        <v>0</v>
      </c>
      <c r="G10" s="22">
        <v>1</v>
      </c>
      <c r="H10" s="22">
        <v>0.01</v>
      </c>
      <c r="I10" s="22" t="s">
        <v>118</v>
      </c>
      <c r="J10" s="220"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22" t="s">
        <v>212</v>
      </c>
      <c r="L10" s="22" t="s">
        <v>213</v>
      </c>
      <c r="M10" s="22" t="s">
        <v>747</v>
      </c>
      <c r="N10" s="22" t="s">
        <v>406</v>
      </c>
    </row>
    <row r="11" spans="1:15" x14ac:dyDescent="0.25">
      <c r="A11" s="22" t="s">
        <v>4</v>
      </c>
      <c r="B11" s="22" t="s">
        <v>1746</v>
      </c>
      <c r="C11" s="22" t="s">
        <v>847</v>
      </c>
      <c r="D11" s="22" t="s">
        <v>1747</v>
      </c>
      <c r="E11" s="22" t="s">
        <v>848</v>
      </c>
      <c r="F11" s="22">
        <v>0</v>
      </c>
      <c r="G11" s="22">
        <v>1</v>
      </c>
      <c r="H11" s="22">
        <v>0.01</v>
      </c>
      <c r="I11" s="22" t="s">
        <v>516</v>
      </c>
      <c r="J11" s="220"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22" t="s">
        <v>1098</v>
      </c>
      <c r="M11" s="22" t="s">
        <v>849</v>
      </c>
    </row>
    <row r="12" spans="1:15" x14ac:dyDescent="0.25">
      <c r="A12" s="22" t="s">
        <v>4</v>
      </c>
      <c r="B12" s="22" t="s">
        <v>520</v>
      </c>
      <c r="C12" s="22" t="s">
        <v>521</v>
      </c>
      <c r="D12" s="22" t="s">
        <v>520</v>
      </c>
      <c r="E12" s="22" t="s">
        <v>616</v>
      </c>
      <c r="F12" s="22">
        <v>0</v>
      </c>
      <c r="G12" s="22">
        <v>0.2</v>
      </c>
      <c r="H12" s="22">
        <v>0.01</v>
      </c>
      <c r="I12" s="22" t="s">
        <v>522</v>
      </c>
      <c r="J12" s="220"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22" t="s">
        <v>523</v>
      </c>
      <c r="L12" s="22" t="s">
        <v>524</v>
      </c>
      <c r="M12" s="22" t="s">
        <v>525</v>
      </c>
    </row>
    <row r="13" spans="1:15" x14ac:dyDescent="0.25">
      <c r="A13" s="22" t="s">
        <v>4</v>
      </c>
      <c r="B13" s="22" t="s">
        <v>1575</v>
      </c>
      <c r="C13" s="22" t="s">
        <v>1576</v>
      </c>
      <c r="D13" s="22" t="s">
        <v>1575</v>
      </c>
      <c r="E13" s="22" t="s">
        <v>1577</v>
      </c>
      <c r="F13" s="22">
        <v>0</v>
      </c>
      <c r="G13" s="22">
        <v>0.26</v>
      </c>
      <c r="H13" s="22">
        <v>0.01</v>
      </c>
      <c r="I13" s="22" t="s">
        <v>1578</v>
      </c>
      <c r="J13" s="220"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22" t="s">
        <v>214</v>
      </c>
      <c r="L13" s="22" t="s">
        <v>215</v>
      </c>
      <c r="M13" s="22" t="s">
        <v>488</v>
      </c>
    </row>
    <row r="14" spans="1:15" x14ac:dyDescent="0.25">
      <c r="A14" s="22" t="s">
        <v>74</v>
      </c>
      <c r="B14" s="22" t="s">
        <v>15</v>
      </c>
      <c r="C14" s="22" t="s">
        <v>839</v>
      </c>
      <c r="D14" s="22" t="s">
        <v>15</v>
      </c>
      <c r="E14" s="22" t="s">
        <v>838</v>
      </c>
      <c r="F14" s="22">
        <v>0</v>
      </c>
      <c r="G14" s="22">
        <v>1</v>
      </c>
      <c r="H14" s="22">
        <v>0.01</v>
      </c>
      <c r="I14" s="22" t="s">
        <v>120</v>
      </c>
      <c r="J14" s="22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K14" s="22" t="s">
        <v>216</v>
      </c>
      <c r="L14" s="22" t="s">
        <v>217</v>
      </c>
      <c r="O14" s="22" t="s">
        <v>1991</v>
      </c>
    </row>
    <row r="15" spans="1:15" x14ac:dyDescent="0.25">
      <c r="A15" s="22" t="s">
        <v>74</v>
      </c>
      <c r="B15" s="22" t="s">
        <v>106</v>
      </c>
      <c r="C15" s="22" t="s">
        <v>329</v>
      </c>
      <c r="D15" s="22" t="s">
        <v>106</v>
      </c>
      <c r="E15" s="22" t="s">
        <v>615</v>
      </c>
      <c r="F15" s="22">
        <v>0</v>
      </c>
      <c r="G15" s="22">
        <v>0.75</v>
      </c>
      <c r="H15" s="22">
        <v>0.01</v>
      </c>
      <c r="I15" s="22" t="s">
        <v>33</v>
      </c>
      <c r="J15" s="220"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K15" s="22" t="s">
        <v>218</v>
      </c>
      <c r="L15" s="22" t="s">
        <v>219</v>
      </c>
      <c r="M15" s="22" t="s">
        <v>164</v>
      </c>
      <c r="N15" s="22" t="s">
        <v>476</v>
      </c>
    </row>
    <row r="16" spans="1:15" x14ac:dyDescent="0.25">
      <c r="A16" s="22" t="s">
        <v>74</v>
      </c>
      <c r="B16" s="22" t="s">
        <v>14</v>
      </c>
      <c r="C16" s="22" t="s">
        <v>7</v>
      </c>
      <c r="D16" s="22" t="s">
        <v>14</v>
      </c>
      <c r="E16" s="22" t="s">
        <v>614</v>
      </c>
      <c r="F16" s="22">
        <v>0</v>
      </c>
      <c r="G16" s="22">
        <v>1</v>
      </c>
      <c r="H16" s="22">
        <v>1</v>
      </c>
      <c r="I16" s="22" t="s">
        <v>32</v>
      </c>
      <c r="J16" s="220"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22" t="s">
        <v>220</v>
      </c>
      <c r="L16" s="22" t="s">
        <v>221</v>
      </c>
      <c r="M16" s="22" t="s">
        <v>77</v>
      </c>
    </row>
    <row r="17" spans="1:15" x14ac:dyDescent="0.25">
      <c r="A17" s="22" t="s">
        <v>74</v>
      </c>
      <c r="B17" s="22" t="s">
        <v>286</v>
      </c>
      <c r="C17" s="22" t="s">
        <v>330</v>
      </c>
      <c r="D17" s="22" t="s">
        <v>388</v>
      </c>
      <c r="E17" s="22" t="s">
        <v>613</v>
      </c>
      <c r="F17" s="22">
        <v>0</v>
      </c>
      <c r="G17" s="22">
        <v>0.24</v>
      </c>
      <c r="H17" s="22">
        <v>5.0000000000000001E-3</v>
      </c>
      <c r="I17" s="22" t="s">
        <v>287</v>
      </c>
      <c r="J17" s="220"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Other states have established solar carve-outs. For example, Colorado has established a 3% carve-out for 2020 (though it includes non-solar on-site sources).</v>
      </c>
      <c r="K17" s="22" t="s">
        <v>288</v>
      </c>
      <c r="L17" s="22" t="s">
        <v>289</v>
      </c>
      <c r="M17" s="22" t="s">
        <v>335</v>
      </c>
      <c r="N17" s="22" t="s">
        <v>441</v>
      </c>
      <c r="O17" s="22" t="s">
        <v>1992</v>
      </c>
    </row>
    <row r="18" spans="1:15" x14ac:dyDescent="0.25">
      <c r="A18" s="22" t="s">
        <v>74</v>
      </c>
      <c r="B18" s="22" t="s">
        <v>290</v>
      </c>
      <c r="C18" s="22" t="s">
        <v>293</v>
      </c>
      <c r="D18" s="22" t="s">
        <v>388</v>
      </c>
      <c r="E18" s="22" t="s">
        <v>612</v>
      </c>
      <c r="F18" s="22">
        <v>0</v>
      </c>
      <c r="G18" s="22">
        <v>0.5</v>
      </c>
      <c r="H18" s="22">
        <v>0.01</v>
      </c>
      <c r="I18" s="22" t="s">
        <v>294</v>
      </c>
      <c r="J18" s="220"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22" t="s">
        <v>291</v>
      </c>
      <c r="L18" s="22" t="s">
        <v>292</v>
      </c>
      <c r="M18" s="22" t="s">
        <v>336</v>
      </c>
    </row>
    <row r="19" spans="1:15" x14ac:dyDescent="0.25">
      <c r="A19" s="22" t="s">
        <v>74</v>
      </c>
      <c r="B19" s="22" t="s">
        <v>13</v>
      </c>
      <c r="C19" s="22" t="s">
        <v>133</v>
      </c>
      <c r="D19" s="22" t="s">
        <v>13</v>
      </c>
      <c r="E19" s="22" t="s">
        <v>611</v>
      </c>
      <c r="F19" s="22">
        <v>0</v>
      </c>
      <c r="G19" s="22">
        <v>1</v>
      </c>
      <c r="H19" s="22">
        <v>1</v>
      </c>
      <c r="I19" s="22" t="s">
        <v>32</v>
      </c>
      <c r="J19" s="220"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22" t="s">
        <v>222</v>
      </c>
      <c r="L19" s="22" t="s">
        <v>223</v>
      </c>
      <c r="M19" s="22" t="s">
        <v>77</v>
      </c>
    </row>
    <row r="20" spans="1:15" x14ac:dyDescent="0.25">
      <c r="A20" s="22" t="s">
        <v>74</v>
      </c>
      <c r="B20" s="22" t="s">
        <v>814</v>
      </c>
      <c r="C20" s="22" t="s">
        <v>813</v>
      </c>
      <c r="D20" s="22" t="s">
        <v>16</v>
      </c>
      <c r="E20" s="22" t="s">
        <v>610</v>
      </c>
      <c r="F20" s="22">
        <v>0</v>
      </c>
      <c r="G20" s="22">
        <v>0.5</v>
      </c>
      <c r="H20" s="22">
        <v>0.01</v>
      </c>
      <c r="I20" s="22" t="s">
        <v>815</v>
      </c>
      <c r="J20" s="220"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22" t="s">
        <v>224</v>
      </c>
      <c r="L20" s="22" t="s">
        <v>225</v>
      </c>
      <c r="M20" s="22" t="s">
        <v>170</v>
      </c>
    </row>
    <row r="21" spans="1:15" x14ac:dyDescent="0.25">
      <c r="A21" s="22" t="s">
        <v>74</v>
      </c>
      <c r="B21" s="22" t="s">
        <v>12</v>
      </c>
      <c r="C21" s="22" t="s">
        <v>6</v>
      </c>
      <c r="D21" s="22" t="s">
        <v>12</v>
      </c>
      <c r="E21" s="22" t="s">
        <v>609</v>
      </c>
      <c r="F21" s="22">
        <v>0</v>
      </c>
      <c r="G21" s="22">
        <v>1</v>
      </c>
      <c r="H21" s="22">
        <v>1</v>
      </c>
      <c r="I21" s="22" t="s">
        <v>32</v>
      </c>
      <c r="J21" s="220" t="str">
        <f>INDEX(Guidance!$U:$U,MATCH('Policy Characteristics'!C21,Guidance!$E:$E,0))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K21" s="22" t="s">
        <v>226</v>
      </c>
      <c r="L21" s="22" t="s">
        <v>227</v>
      </c>
      <c r="M21" s="22" t="s">
        <v>77</v>
      </c>
    </row>
    <row r="22" spans="1:15" x14ac:dyDescent="0.25">
      <c r="A22" s="22" t="s">
        <v>8</v>
      </c>
      <c r="B22" s="22" t="s">
        <v>371</v>
      </c>
      <c r="C22" s="22" t="s">
        <v>372</v>
      </c>
      <c r="D22" s="22" t="s">
        <v>371</v>
      </c>
      <c r="E22" s="22" t="s">
        <v>608</v>
      </c>
      <c r="F22" s="22">
        <v>0</v>
      </c>
      <c r="G22" s="22">
        <v>1</v>
      </c>
      <c r="H22" s="22">
        <v>1</v>
      </c>
      <c r="I22" s="22" t="s">
        <v>32</v>
      </c>
      <c r="J22" s="220" t="str">
        <f>INDEX(Guidance!$U:$U,MATCH('Policy Characteristics'!C22,Guidance!$E:$E,0))</f>
        <v>**Description:** This policy prevents new capacity of the selected type(s) from being built or deployed.//**Guidance for setting values: **//**Hard Coal : **//**Natural Gas Nonpeaker : **//**Nuclear : **//**Hydro : **//**Natural Gas Peaker : **//**Lignite : **</v>
      </c>
      <c r="K22" s="22" t="s">
        <v>373</v>
      </c>
      <c r="L22" s="22" t="s">
        <v>374</v>
      </c>
      <c r="O22" s="22" t="s">
        <v>1993</v>
      </c>
    </row>
    <row r="23" spans="1:15" x14ac:dyDescent="0.25">
      <c r="A23" s="22" t="s">
        <v>8</v>
      </c>
      <c r="B23" s="22" t="s">
        <v>29</v>
      </c>
      <c r="C23" s="22" t="s">
        <v>1748</v>
      </c>
      <c r="D23" s="22" t="s">
        <v>1749</v>
      </c>
      <c r="E23" s="22" t="s">
        <v>1750</v>
      </c>
      <c r="F23" s="22">
        <v>0</v>
      </c>
      <c r="G23" s="22">
        <v>1</v>
      </c>
      <c r="H23" s="22">
        <v>0.01</v>
      </c>
      <c r="I23" s="22" t="s">
        <v>1238</v>
      </c>
      <c r="J23" s="220"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22" t="s">
        <v>264</v>
      </c>
      <c r="L23" s="22" t="s">
        <v>265</v>
      </c>
    </row>
    <row r="24" spans="1:15" x14ac:dyDescent="0.25">
      <c r="A24" s="22" t="s">
        <v>8</v>
      </c>
      <c r="B24" s="22" t="s">
        <v>1808</v>
      </c>
      <c r="C24" s="22" t="s">
        <v>1147</v>
      </c>
      <c r="D24" s="22" t="s">
        <v>1808</v>
      </c>
      <c r="E24" s="22" t="s">
        <v>597</v>
      </c>
      <c r="F24" s="22">
        <v>0</v>
      </c>
      <c r="G24" s="22">
        <v>1</v>
      </c>
      <c r="H24" s="22">
        <v>0.01</v>
      </c>
      <c r="I24" s="22" t="s">
        <v>37</v>
      </c>
      <c r="J24" s="220" t="str">
        <f>INDEX(Guidance!$U:$U,MATCH('Policy Characteristics'!C24,Guidance!$E:$E,0))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Nevada's RPS standard—50% renewable energy by 2030—is included in the BAU model.</v>
      </c>
      <c r="K24" s="22" t="s">
        <v>795</v>
      </c>
      <c r="L24" s="22" t="s">
        <v>796</v>
      </c>
      <c r="M24" s="22" t="s">
        <v>168</v>
      </c>
      <c r="O24" s="22" t="s">
        <v>1994</v>
      </c>
    </row>
    <row r="25" spans="1:15" x14ac:dyDescent="0.25">
      <c r="A25" s="22" t="s">
        <v>8</v>
      </c>
      <c r="B25" s="22" t="s">
        <v>295</v>
      </c>
      <c r="C25" s="22" t="s">
        <v>298</v>
      </c>
      <c r="D25" s="22" t="s">
        <v>389</v>
      </c>
      <c r="E25" s="22" t="s">
        <v>607</v>
      </c>
      <c r="F25" s="22">
        <v>-0.5</v>
      </c>
      <c r="G25" s="22">
        <v>1</v>
      </c>
      <c r="H25" s="22">
        <v>0.02</v>
      </c>
      <c r="I25" s="22" t="s">
        <v>299</v>
      </c>
      <c r="J25" s="220"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2019, Nevada exported less than 1% of it's electricity generation.</v>
      </c>
      <c r="K25" s="22" t="s">
        <v>301</v>
      </c>
      <c r="L25" s="22" t="s">
        <v>303</v>
      </c>
      <c r="M25" s="22" t="s">
        <v>337</v>
      </c>
      <c r="O25" s="22" t="s">
        <v>1995</v>
      </c>
    </row>
    <row r="26" spans="1:15" x14ac:dyDescent="0.25">
      <c r="A26" s="22" t="s">
        <v>8</v>
      </c>
      <c r="B26" s="22" t="s">
        <v>296</v>
      </c>
      <c r="C26" s="22" t="s">
        <v>297</v>
      </c>
      <c r="D26" s="22" t="s">
        <v>389</v>
      </c>
      <c r="E26" s="22" t="s">
        <v>606</v>
      </c>
      <c r="F26" s="22">
        <v>-0.5</v>
      </c>
      <c r="G26" s="22">
        <v>1</v>
      </c>
      <c r="H26" s="22">
        <v>0.02</v>
      </c>
      <c r="I26" s="22" t="s">
        <v>300</v>
      </c>
      <c r="J26" s="220"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K26" s="22" t="s">
        <v>302</v>
      </c>
      <c r="L26" s="22" t="s">
        <v>303</v>
      </c>
      <c r="M26" s="22" t="s">
        <v>337</v>
      </c>
      <c r="O26" s="22" t="s">
        <v>1995</v>
      </c>
    </row>
    <row r="27" spans="1:15" x14ac:dyDescent="0.25">
      <c r="A27" s="22" t="s">
        <v>8</v>
      </c>
      <c r="B27" s="22" t="s">
        <v>332</v>
      </c>
      <c r="C27" s="22" t="s">
        <v>331</v>
      </c>
      <c r="D27" s="22" t="s">
        <v>332</v>
      </c>
      <c r="E27" s="22" t="s">
        <v>605</v>
      </c>
      <c r="J27" s="220" t="str">
        <f>INDEX(Guidance!$U:$U,MATCH('Policy Characteristics'!C27,Guidance!$E:$E,0))</f>
        <v>**Description:**0</v>
      </c>
    </row>
    <row r="28" spans="1:15" x14ac:dyDescent="0.25">
      <c r="A28" s="22" t="s">
        <v>8</v>
      </c>
      <c r="B28" s="22" t="s">
        <v>17</v>
      </c>
      <c r="C28" s="22" t="s">
        <v>30</v>
      </c>
      <c r="D28" s="22" t="s">
        <v>17</v>
      </c>
      <c r="E28" s="22" t="s">
        <v>604</v>
      </c>
      <c r="F28" s="22">
        <v>0</v>
      </c>
      <c r="G28" s="22">
        <v>1</v>
      </c>
      <c r="H28" s="22">
        <v>0.01</v>
      </c>
      <c r="I28" s="22" t="s">
        <v>36</v>
      </c>
      <c r="J28" s="220"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578 MWs of demand response capacity in 2050 (on top of a BAU quantity of 245 MW).</v>
      </c>
      <c r="K28" s="22" t="s">
        <v>228</v>
      </c>
      <c r="L28" s="22" t="s">
        <v>229</v>
      </c>
      <c r="M28" s="22" t="s">
        <v>170</v>
      </c>
      <c r="O28" s="22" t="s">
        <v>1996</v>
      </c>
    </row>
    <row r="29" spans="1:15" x14ac:dyDescent="0.25">
      <c r="A29" s="22" t="s">
        <v>8</v>
      </c>
      <c r="B29" s="22" t="s">
        <v>135</v>
      </c>
      <c r="C29" s="22" t="s">
        <v>134</v>
      </c>
      <c r="D29" s="22" t="s">
        <v>135</v>
      </c>
      <c r="E29" s="22" t="s">
        <v>603</v>
      </c>
      <c r="F29" s="22">
        <v>0</v>
      </c>
      <c r="G29" s="22">
        <v>25000</v>
      </c>
      <c r="H29" s="22">
        <v>500</v>
      </c>
      <c r="I29" s="22" t="s">
        <v>207</v>
      </c>
      <c r="J29" s="220" t="str">
        <f>INDEX(Guidance!$U:$U,MATCH('Policy Characteristics'!C29,Guidance!$E:$E,0))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K29" s="22" t="s">
        <v>230</v>
      </c>
      <c r="L29" s="22" t="s">
        <v>231</v>
      </c>
      <c r="M29" s="22" t="s">
        <v>165</v>
      </c>
      <c r="N29" s="22" t="s">
        <v>208</v>
      </c>
      <c r="O29" s="22" t="s">
        <v>1997</v>
      </c>
    </row>
    <row r="30" spans="1:15" x14ac:dyDescent="0.25">
      <c r="A30" s="22" t="s">
        <v>8</v>
      </c>
      <c r="B30" s="22" t="s">
        <v>19</v>
      </c>
      <c r="C30" s="22" t="s">
        <v>1437</v>
      </c>
      <c r="D30" s="22" t="s">
        <v>19</v>
      </c>
      <c r="E30" s="22" t="s">
        <v>602</v>
      </c>
      <c r="F30" s="22">
        <v>0</v>
      </c>
      <c r="G30" s="22">
        <v>1</v>
      </c>
      <c r="H30" s="22">
        <v>0.01</v>
      </c>
      <c r="I30" s="22" t="s">
        <v>36</v>
      </c>
      <c r="J30" s="220" t="str">
        <f>INDEX(Guidance!$U:$U,MATCH('Policy Characteristics'!C30,Guidance!$E:$E,0))</f>
        <v xml:space="preserve">**Description:** This policy causes grid-scale electricity storage from chemical batteries to increase above the amount predicted in the BAU Scenario. // **Guidance for setting values: ** A 100% setting will allow for 100 GW additional battery storage capacity by 2050. Nevada has a target to build 1,000 MWs of storage by 2030 which is included in the Policy Reference Scenario. Total potential additional storage is 3.4 GWs by 2050. </v>
      </c>
      <c r="K30" s="22" t="s">
        <v>232</v>
      </c>
      <c r="L30" s="22" t="s">
        <v>233</v>
      </c>
      <c r="M30" s="22" t="s">
        <v>1998</v>
      </c>
      <c r="O30" s="22" t="s">
        <v>1999</v>
      </c>
    </row>
    <row r="31" spans="1:15" x14ac:dyDescent="0.25">
      <c r="A31" s="22" t="s">
        <v>8</v>
      </c>
      <c r="B31" s="22" t="s">
        <v>139</v>
      </c>
      <c r="C31" s="22" t="s">
        <v>309</v>
      </c>
      <c r="D31" s="22" t="s">
        <v>139</v>
      </c>
      <c r="E31" s="22" t="s">
        <v>601</v>
      </c>
      <c r="F31" s="22">
        <v>0</v>
      </c>
      <c r="G31" s="22">
        <v>1.1299999999999999</v>
      </c>
      <c r="H31" s="22">
        <v>0.01</v>
      </c>
      <c r="I31" s="22" t="s">
        <v>140</v>
      </c>
      <c r="J31" s="220" t="str">
        <f>INDEX(Guidance!$U:$U,MATCH('Policy Characteristics'!C31,Guidance!$E:$E,0))</f>
        <v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Nevada's transmission capacity is expected to increase by 2% in the BAU scenario. </v>
      </c>
      <c r="K31" s="22" t="s">
        <v>234</v>
      </c>
      <c r="L31" s="22" t="s">
        <v>235</v>
      </c>
      <c r="M31" s="22" t="s">
        <v>166</v>
      </c>
      <c r="N31" s="22" t="s">
        <v>446</v>
      </c>
      <c r="O31" s="22" t="s">
        <v>2000</v>
      </c>
    </row>
    <row r="32" spans="1:15" x14ac:dyDescent="0.25">
      <c r="A32" s="22" t="s">
        <v>8</v>
      </c>
      <c r="B32" s="22" t="s">
        <v>1751</v>
      </c>
      <c r="C32" s="22" t="s">
        <v>1752</v>
      </c>
      <c r="D32" s="22" t="s">
        <v>1751</v>
      </c>
      <c r="F32" s="22">
        <v>0</v>
      </c>
      <c r="G32" s="22">
        <v>1</v>
      </c>
      <c r="H32" s="22">
        <v>1</v>
      </c>
      <c r="I32" s="22" t="s">
        <v>32</v>
      </c>
      <c r="J32" s="220" t="str">
        <f>INDEX(Guidance!$U:$U,MATCH('Policy Characteristics'!C32,Guidance!$E:$E,0))</f>
        <v xml:space="preserve">**Description:** This policy uses an alternative retirement schedule for existing capacity of the selected type(s). // </v>
      </c>
    </row>
    <row r="33" spans="1:14" x14ac:dyDescent="0.25">
      <c r="A33" s="22" t="s">
        <v>8</v>
      </c>
      <c r="B33" s="22" t="s">
        <v>62</v>
      </c>
      <c r="C33" s="22" t="s">
        <v>136</v>
      </c>
      <c r="D33" s="22" t="s">
        <v>62</v>
      </c>
      <c r="F33" s="22">
        <v>0</v>
      </c>
      <c r="G33" s="22">
        <v>1</v>
      </c>
      <c r="H33" s="22">
        <v>1</v>
      </c>
      <c r="I33" s="22" t="s">
        <v>32</v>
      </c>
      <c r="J33" s="220"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22" t="s">
        <v>8</v>
      </c>
      <c r="B34" s="22" t="s">
        <v>400</v>
      </c>
      <c r="C34" s="22" t="s">
        <v>401</v>
      </c>
      <c r="D34" s="22" t="s">
        <v>400</v>
      </c>
      <c r="E34" s="22" t="s">
        <v>600</v>
      </c>
      <c r="F34" s="22">
        <v>0</v>
      </c>
      <c r="G34" s="22">
        <v>1</v>
      </c>
      <c r="H34" s="22">
        <v>1</v>
      </c>
      <c r="I34" s="22" t="s">
        <v>32</v>
      </c>
      <c r="J34" s="220"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5">
      <c r="A35" s="22" t="s">
        <v>8</v>
      </c>
      <c r="B35" s="22" t="s">
        <v>566</v>
      </c>
      <c r="C35" s="22" t="s">
        <v>565</v>
      </c>
      <c r="D35" s="22" t="s">
        <v>567</v>
      </c>
      <c r="F35" s="22">
        <v>0</v>
      </c>
      <c r="G35" s="22">
        <v>20</v>
      </c>
      <c r="H35" s="22">
        <v>1</v>
      </c>
      <c r="I35" s="22" t="s">
        <v>137</v>
      </c>
      <c r="J35" s="220" t="str">
        <f>INDEX(Guidance!$U:$U,MATCH('Policy Characteristics'!C35,Guidance!$E:$E,0))</f>
        <v>**Description:** This policy extends the lifetime of all nuclear plants by the specified number of years.//</v>
      </c>
      <c r="K35" s="22" t="s">
        <v>236</v>
      </c>
      <c r="L35" s="22" t="s">
        <v>568</v>
      </c>
      <c r="M35" s="22" t="s">
        <v>167</v>
      </c>
      <c r="N35" s="22" t="s">
        <v>167</v>
      </c>
    </row>
    <row r="36" spans="1:14" x14ac:dyDescent="0.25">
      <c r="A36" s="22" t="s">
        <v>8</v>
      </c>
      <c r="B36" s="22" t="s">
        <v>279</v>
      </c>
      <c r="C36" s="22" t="s">
        <v>280</v>
      </c>
      <c r="D36" s="22" t="s">
        <v>279</v>
      </c>
      <c r="E36" s="22" t="s">
        <v>599</v>
      </c>
      <c r="J36" s="220"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22" t="s">
        <v>8</v>
      </c>
      <c r="B37" s="22" t="s">
        <v>646</v>
      </c>
      <c r="C37" s="22" t="s">
        <v>647</v>
      </c>
      <c r="D37" s="22" t="s">
        <v>646</v>
      </c>
      <c r="E37" s="22" t="s">
        <v>648</v>
      </c>
      <c r="F37" s="22">
        <v>0</v>
      </c>
      <c r="G37" s="22">
        <v>0.9</v>
      </c>
      <c r="H37" s="22">
        <v>0.01</v>
      </c>
      <c r="I37" s="22" t="s">
        <v>649</v>
      </c>
      <c r="J37" s="220"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22" t="s">
        <v>708</v>
      </c>
      <c r="L37" s="22" t="s">
        <v>707</v>
      </c>
    </row>
    <row r="38" spans="1:14" x14ac:dyDescent="0.25">
      <c r="A38" s="22" t="s">
        <v>8</v>
      </c>
      <c r="B38" s="22" t="s">
        <v>276</v>
      </c>
      <c r="C38" s="22" t="s">
        <v>310</v>
      </c>
      <c r="D38" s="22" t="s">
        <v>390</v>
      </c>
      <c r="E38" s="22" t="s">
        <v>598</v>
      </c>
      <c r="F38" s="22">
        <v>0</v>
      </c>
      <c r="G38" s="22">
        <v>0.4</v>
      </c>
      <c r="H38" s="22">
        <v>0.01</v>
      </c>
      <c r="I38" s="22" t="s">
        <v>277</v>
      </c>
      <c r="J38" s="220"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22" t="s">
        <v>548</v>
      </c>
      <c r="L38" s="22" t="s">
        <v>278</v>
      </c>
      <c r="M38" s="22" t="s">
        <v>338</v>
      </c>
    </row>
    <row r="39" spans="1:14" x14ac:dyDescent="0.25">
      <c r="A39" s="22" t="s">
        <v>8</v>
      </c>
      <c r="B39" s="22" t="s">
        <v>1207</v>
      </c>
      <c r="C39" s="22" t="s">
        <v>1209</v>
      </c>
      <c r="D39" s="22" t="s">
        <v>1207</v>
      </c>
      <c r="E39" s="22" t="s">
        <v>1210</v>
      </c>
      <c r="F39" s="22">
        <v>0</v>
      </c>
      <c r="G39" s="22">
        <v>0.95</v>
      </c>
      <c r="H39" s="22">
        <v>0.01</v>
      </c>
      <c r="I39" s="22" t="s">
        <v>1211</v>
      </c>
      <c r="J39" s="220"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K39" s="22" t="s">
        <v>237</v>
      </c>
    </row>
    <row r="40" spans="1:14" x14ac:dyDescent="0.25">
      <c r="A40" s="22" t="s">
        <v>8</v>
      </c>
      <c r="B40" s="22" t="s">
        <v>18</v>
      </c>
      <c r="C40" s="22" t="s">
        <v>138</v>
      </c>
      <c r="D40" s="22" t="s">
        <v>18</v>
      </c>
      <c r="E40" s="22" t="s">
        <v>1208</v>
      </c>
      <c r="F40" s="200">
        <v>0</v>
      </c>
      <c r="G40" s="200">
        <v>60</v>
      </c>
      <c r="H40" s="200">
        <v>1</v>
      </c>
      <c r="I40" s="225" t="s">
        <v>158</v>
      </c>
      <c r="J40" s="220" t="str">
        <f>INDEX(Guidance!$U:$U,MATCH('Policy Characteristics'!C40,Guidance!$E:$E,0))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201" t="s">
        <v>237</v>
      </c>
      <c r="L40" s="204" t="s">
        <v>238</v>
      </c>
      <c r="M40" s="226" t="s">
        <v>169</v>
      </c>
    </row>
    <row r="41" spans="1:14" x14ac:dyDescent="0.25">
      <c r="A41" s="22" t="s">
        <v>9</v>
      </c>
      <c r="B41" s="22" t="s">
        <v>29</v>
      </c>
      <c r="C41" s="22" t="s">
        <v>1753</v>
      </c>
      <c r="D41" s="22" t="s">
        <v>1756</v>
      </c>
      <c r="E41" s="22" t="s">
        <v>1757</v>
      </c>
      <c r="F41" s="22">
        <v>0</v>
      </c>
      <c r="G41" s="22">
        <v>1</v>
      </c>
      <c r="H41" s="22">
        <v>0.01</v>
      </c>
      <c r="I41" s="22" t="s">
        <v>1238</v>
      </c>
      <c r="J41" s="220" t="str">
        <f>INDEX(Guidance!$U:$U,MATCH('Policy Characteristics'!C41,Guidance!$E:$E,0))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22" t="s">
        <v>264</v>
      </c>
      <c r="L41" s="22" t="s">
        <v>265</v>
      </c>
    </row>
    <row r="42" spans="1:14" x14ac:dyDescent="0.25">
      <c r="A42" s="22" t="s">
        <v>9</v>
      </c>
      <c r="B42" s="22" t="s">
        <v>21</v>
      </c>
      <c r="C42" s="22" t="s">
        <v>1189</v>
      </c>
      <c r="D42" s="22" t="s">
        <v>21</v>
      </c>
      <c r="E42" s="22" t="s">
        <v>1190</v>
      </c>
      <c r="F42" s="22">
        <v>0</v>
      </c>
      <c r="G42" s="22">
        <v>1</v>
      </c>
      <c r="H42" s="22">
        <v>0.01</v>
      </c>
      <c r="I42" s="22" t="s">
        <v>36</v>
      </c>
      <c r="J42" s="220"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22" t="s">
        <v>239</v>
      </c>
      <c r="L42" s="22" t="s">
        <v>240</v>
      </c>
      <c r="M42" s="22" t="s">
        <v>720</v>
      </c>
    </row>
    <row r="43" spans="1:14" x14ac:dyDescent="0.25">
      <c r="A43" s="22" t="s">
        <v>9</v>
      </c>
      <c r="B43" s="22" t="s">
        <v>25</v>
      </c>
      <c r="C43" s="22" t="s">
        <v>311</v>
      </c>
      <c r="D43" s="22" t="s">
        <v>25</v>
      </c>
      <c r="E43" s="22" t="s">
        <v>596</v>
      </c>
      <c r="F43" s="22">
        <v>0</v>
      </c>
      <c r="G43" s="22">
        <v>1</v>
      </c>
      <c r="H43" s="22">
        <v>0.01</v>
      </c>
      <c r="I43" s="22" t="s">
        <v>36</v>
      </c>
      <c r="J43" s="220"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K43" s="22" t="s">
        <v>241</v>
      </c>
      <c r="L43" s="22" t="s">
        <v>242</v>
      </c>
      <c r="M43" s="22" t="s">
        <v>170</v>
      </c>
    </row>
    <row r="44" spans="1:14" x14ac:dyDescent="0.25">
      <c r="A44" s="22" t="s">
        <v>9</v>
      </c>
      <c r="B44" s="22" t="s">
        <v>23</v>
      </c>
      <c r="C44" s="22" t="s">
        <v>61</v>
      </c>
      <c r="D44" s="22" t="s">
        <v>23</v>
      </c>
      <c r="E44" s="22" t="s">
        <v>595</v>
      </c>
      <c r="F44" s="22">
        <v>0</v>
      </c>
      <c r="G44" s="22">
        <v>1</v>
      </c>
      <c r="H44" s="22">
        <v>0.01</v>
      </c>
      <c r="I44" s="22" t="s">
        <v>36</v>
      </c>
      <c r="J44" s="220"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22" t="s">
        <v>243</v>
      </c>
      <c r="L44" s="22" t="s">
        <v>244</v>
      </c>
      <c r="M44" s="22" t="s">
        <v>170</v>
      </c>
    </row>
    <row r="45" spans="1:14" x14ac:dyDescent="0.25">
      <c r="A45" s="22" t="s">
        <v>9</v>
      </c>
      <c r="B45" s="22" t="s">
        <v>107</v>
      </c>
      <c r="C45" s="22" t="s">
        <v>312</v>
      </c>
      <c r="D45" s="22" t="s">
        <v>107</v>
      </c>
      <c r="E45" s="22" t="s">
        <v>594</v>
      </c>
      <c r="F45" s="22">
        <v>0</v>
      </c>
      <c r="G45" s="22">
        <v>0.25</v>
      </c>
      <c r="H45" s="22">
        <v>0.01</v>
      </c>
      <c r="I45" s="22" t="s">
        <v>33</v>
      </c>
      <c r="J45" s="220"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22" t="s">
        <v>245</v>
      </c>
      <c r="L45" s="22" t="s">
        <v>246</v>
      </c>
      <c r="M45" s="22" t="s">
        <v>560</v>
      </c>
      <c r="N45" s="22" t="s">
        <v>560</v>
      </c>
    </row>
    <row r="46" spans="1:14" x14ac:dyDescent="0.25">
      <c r="A46" s="22" t="s">
        <v>9</v>
      </c>
      <c r="B46" s="22" t="s">
        <v>24</v>
      </c>
      <c r="C46" s="22" t="s">
        <v>313</v>
      </c>
      <c r="D46" s="22" t="s">
        <v>24</v>
      </c>
      <c r="E46" s="22" t="s">
        <v>593</v>
      </c>
      <c r="F46" s="22">
        <v>0</v>
      </c>
      <c r="G46" s="22">
        <v>1</v>
      </c>
      <c r="H46" s="22">
        <v>0.01</v>
      </c>
      <c r="I46" s="22" t="s">
        <v>36</v>
      </c>
      <c r="J46" s="220"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22" t="s">
        <v>247</v>
      </c>
      <c r="L46" s="22" t="s">
        <v>248</v>
      </c>
      <c r="M46" s="22" t="s">
        <v>170</v>
      </c>
    </row>
    <row r="47" spans="1:14" x14ac:dyDescent="0.25">
      <c r="A47" s="22" t="s">
        <v>9</v>
      </c>
      <c r="B47" s="22" t="s">
        <v>1089</v>
      </c>
      <c r="C47" s="22" t="s">
        <v>728</v>
      </c>
      <c r="D47" s="22" t="s">
        <v>1089</v>
      </c>
      <c r="E47" s="22" t="s">
        <v>742</v>
      </c>
      <c r="F47" s="22">
        <v>0</v>
      </c>
      <c r="G47" s="22">
        <v>1</v>
      </c>
      <c r="H47" s="22">
        <v>0.01</v>
      </c>
      <c r="I47" s="22" t="s">
        <v>741</v>
      </c>
      <c r="J47" s="220"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22" t="s">
        <v>249</v>
      </c>
      <c r="L47" s="22" t="s">
        <v>1105</v>
      </c>
    </row>
    <row r="48" spans="1:14" x14ac:dyDescent="0.25">
      <c r="A48" s="22" t="s">
        <v>9</v>
      </c>
      <c r="B48" s="22" t="s">
        <v>1194</v>
      </c>
      <c r="C48" s="22" t="s">
        <v>1197</v>
      </c>
      <c r="D48" s="22" t="s">
        <v>1201</v>
      </c>
      <c r="E48" s="22" t="s">
        <v>1202</v>
      </c>
      <c r="F48" s="22">
        <v>0</v>
      </c>
      <c r="G48" s="22">
        <v>1</v>
      </c>
      <c r="H48" s="22">
        <v>0.01</v>
      </c>
      <c r="I48" s="22" t="s">
        <v>36</v>
      </c>
      <c r="J48" s="220"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22" t="s">
        <v>563</v>
      </c>
      <c r="L48" s="22" t="s">
        <v>564</v>
      </c>
      <c r="M48" s="22" t="s">
        <v>170</v>
      </c>
    </row>
    <row r="49" spans="1:15" x14ac:dyDescent="0.25">
      <c r="A49" s="22" t="s">
        <v>9</v>
      </c>
      <c r="B49" s="22" t="s">
        <v>1195</v>
      </c>
      <c r="C49" s="22" t="s">
        <v>1198</v>
      </c>
      <c r="D49" s="22" t="s">
        <v>1201</v>
      </c>
      <c r="E49" s="22" t="s">
        <v>1203</v>
      </c>
      <c r="F49" s="22">
        <v>0</v>
      </c>
      <c r="G49" s="22">
        <v>1</v>
      </c>
      <c r="H49" s="22">
        <v>0.01</v>
      </c>
      <c r="I49" s="22" t="s">
        <v>36</v>
      </c>
      <c r="J49" s="220"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22" t="s">
        <v>563</v>
      </c>
      <c r="L49" s="22" t="s">
        <v>564</v>
      </c>
    </row>
    <row r="50" spans="1:15" x14ac:dyDescent="0.25">
      <c r="A50" s="22" t="s">
        <v>9</v>
      </c>
      <c r="B50" s="22" t="s">
        <v>1196</v>
      </c>
      <c r="C50" s="22" t="s">
        <v>1199</v>
      </c>
      <c r="D50" s="22" t="s">
        <v>1201</v>
      </c>
      <c r="E50" s="22" t="s">
        <v>1204</v>
      </c>
      <c r="F50" s="22">
        <v>0</v>
      </c>
      <c r="G50" s="22">
        <v>1</v>
      </c>
      <c r="H50" s="22">
        <v>0.01</v>
      </c>
      <c r="I50" s="22" t="s">
        <v>36</v>
      </c>
      <c r="J50" s="220"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22" t="s">
        <v>563</v>
      </c>
      <c r="L50" s="22" t="s">
        <v>564</v>
      </c>
    </row>
    <row r="51" spans="1:15" x14ac:dyDescent="0.25">
      <c r="A51" s="22" t="s">
        <v>9</v>
      </c>
      <c r="B51" s="22" t="s">
        <v>1206</v>
      </c>
      <c r="C51" s="22" t="s">
        <v>1200</v>
      </c>
      <c r="D51" s="22" t="s">
        <v>1201</v>
      </c>
      <c r="E51" s="22" t="s">
        <v>1205</v>
      </c>
      <c r="F51" s="22">
        <v>0</v>
      </c>
      <c r="G51" s="22">
        <v>1</v>
      </c>
      <c r="H51" s="22">
        <v>0.01</v>
      </c>
      <c r="I51" s="22" t="s">
        <v>36</v>
      </c>
      <c r="J51" s="220"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22" t="s">
        <v>563</v>
      </c>
      <c r="L51" s="22" t="s">
        <v>564</v>
      </c>
    </row>
    <row r="52" spans="1:15" x14ac:dyDescent="0.25">
      <c r="A52" s="22" t="s">
        <v>9</v>
      </c>
      <c r="B52" s="22" t="s">
        <v>775</v>
      </c>
      <c r="C52" s="22" t="s">
        <v>774</v>
      </c>
      <c r="D52" s="22" t="s">
        <v>775</v>
      </c>
      <c r="E52" s="22" t="s">
        <v>778</v>
      </c>
      <c r="F52" s="22">
        <v>0</v>
      </c>
      <c r="G52" s="22">
        <v>1</v>
      </c>
      <c r="H52" s="22">
        <v>0.01</v>
      </c>
      <c r="I52" s="22" t="s">
        <v>779</v>
      </c>
      <c r="J52" s="220"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22" t="s">
        <v>1099</v>
      </c>
      <c r="M52" s="22" t="s">
        <v>780</v>
      </c>
    </row>
    <row r="53" spans="1:15" x14ac:dyDescent="0.25">
      <c r="A53" s="22" t="s">
        <v>9</v>
      </c>
      <c r="B53" s="22" t="s">
        <v>22</v>
      </c>
      <c r="C53" s="22" t="s">
        <v>314</v>
      </c>
      <c r="D53" s="22" t="s">
        <v>391</v>
      </c>
      <c r="E53" s="22" t="s">
        <v>592</v>
      </c>
      <c r="F53" s="22">
        <v>0</v>
      </c>
      <c r="G53" s="22">
        <v>1</v>
      </c>
      <c r="H53" s="22">
        <v>0.01</v>
      </c>
      <c r="I53" s="22" t="s">
        <v>36</v>
      </c>
      <c r="J53" s="220" t="e">
        <f>INDEX(Guidance!$U:$U,MATCH('Policy Characteristics'!C53,Guidance!$E:$E,0))</f>
        <v>#REF!</v>
      </c>
      <c r="K53" s="22" t="s">
        <v>250</v>
      </c>
      <c r="L53" s="22" t="s">
        <v>251</v>
      </c>
      <c r="M53" s="22" t="s">
        <v>170</v>
      </c>
    </row>
    <row r="54" spans="1:15" x14ac:dyDescent="0.25">
      <c r="A54" s="22" t="s">
        <v>9</v>
      </c>
      <c r="B54" s="22" t="s">
        <v>20</v>
      </c>
      <c r="C54" s="22" t="s">
        <v>315</v>
      </c>
      <c r="D54" s="22" t="s">
        <v>391</v>
      </c>
      <c r="E54" s="22" t="s">
        <v>591</v>
      </c>
      <c r="F54" s="22">
        <v>0</v>
      </c>
      <c r="G54" s="22">
        <v>1</v>
      </c>
      <c r="H54" s="22">
        <v>0.01</v>
      </c>
      <c r="I54" s="22" t="s">
        <v>36</v>
      </c>
      <c r="J54" s="220" t="e">
        <f>INDEX(Guidance!$U:$U,MATCH('Policy Characteristics'!C54,Guidance!$E:$E,0))</f>
        <v>#REF!</v>
      </c>
      <c r="K54" s="22" t="s">
        <v>252</v>
      </c>
      <c r="L54" s="22" t="s">
        <v>253</v>
      </c>
      <c r="M54" s="22" t="s">
        <v>170</v>
      </c>
    </row>
    <row r="55" spans="1:15" x14ac:dyDescent="0.25">
      <c r="A55" s="22" t="s">
        <v>9</v>
      </c>
      <c r="B55" s="22" t="s">
        <v>843</v>
      </c>
      <c r="C55" s="22" t="s">
        <v>844</v>
      </c>
      <c r="D55" s="22" t="s">
        <v>844</v>
      </c>
      <c r="E55" s="22" t="s">
        <v>845</v>
      </c>
      <c r="F55" s="22">
        <v>0</v>
      </c>
      <c r="G55" s="22">
        <v>1</v>
      </c>
      <c r="H55" s="22">
        <v>0.01</v>
      </c>
      <c r="I55" s="22" t="s">
        <v>846</v>
      </c>
      <c r="J55" s="220"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L55" s="22" t="s">
        <v>1101</v>
      </c>
      <c r="M55" s="22" t="s">
        <v>170</v>
      </c>
      <c r="O55" s="22" t="s">
        <v>2001</v>
      </c>
    </row>
    <row r="56" spans="1:15" x14ac:dyDescent="0.25">
      <c r="A56" s="22" t="s">
        <v>150</v>
      </c>
      <c r="B56" s="22" t="s">
        <v>152</v>
      </c>
      <c r="C56" s="22" t="s">
        <v>477</v>
      </c>
      <c r="D56" s="22" t="s">
        <v>152</v>
      </c>
      <c r="E56" s="22" t="s">
        <v>590</v>
      </c>
      <c r="F56" s="22">
        <v>0</v>
      </c>
      <c r="G56" s="22">
        <v>1</v>
      </c>
      <c r="H56" s="22">
        <v>0.01</v>
      </c>
      <c r="I56" s="22" t="s">
        <v>36</v>
      </c>
      <c r="J56" s="220"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K56" s="22" t="s">
        <v>254</v>
      </c>
      <c r="L56" s="22" t="s">
        <v>255</v>
      </c>
      <c r="M56" s="22" t="s">
        <v>170</v>
      </c>
      <c r="N56" s="22" t="s">
        <v>205</v>
      </c>
    </row>
    <row r="57" spans="1:15" x14ac:dyDescent="0.25">
      <c r="A57" s="22" t="s">
        <v>150</v>
      </c>
      <c r="B57" s="22" t="s">
        <v>285</v>
      </c>
      <c r="C57" s="22" t="s">
        <v>486</v>
      </c>
      <c r="D57" s="22" t="s">
        <v>285</v>
      </c>
      <c r="E57" s="22" t="s">
        <v>589</v>
      </c>
      <c r="J57" s="220" t="str">
        <f>INDEX(Guidance!$U:$U,MATCH('Policy Characteristics'!C57,Guidance!$E:$E,0))</f>
        <v>**Description:**This policy prevents the release of CO2 that accompanies deforestation. //**Guidance for setting values: **</v>
      </c>
      <c r="K57" s="22" t="s">
        <v>349</v>
      </c>
      <c r="L57" s="22" t="s">
        <v>350</v>
      </c>
    </row>
    <row r="58" spans="1:15" x14ac:dyDescent="0.25">
      <c r="A58" s="22" t="s">
        <v>150</v>
      </c>
      <c r="B58" s="22" t="s">
        <v>482</v>
      </c>
      <c r="C58" s="22" t="s">
        <v>483</v>
      </c>
      <c r="D58" s="22" t="s">
        <v>482</v>
      </c>
      <c r="E58" s="22" t="s">
        <v>588</v>
      </c>
      <c r="J58" s="220" t="str">
        <f>INDEX(Guidance!$U:$U,MATCH('Policy Characteristics'!C58,Guidance!$E:$E,0))</f>
        <v>**Description:** This policy restores degraded forest, increasing the rate of carbon sequestration of the forest.//**Guidance for setting values: **</v>
      </c>
      <c r="L58" s="22" t="s">
        <v>1106</v>
      </c>
    </row>
    <row r="59" spans="1:15" x14ac:dyDescent="0.25">
      <c r="A59" s="22" t="s">
        <v>150</v>
      </c>
      <c r="B59" s="22" t="s">
        <v>206</v>
      </c>
      <c r="C59" s="22" t="s">
        <v>478</v>
      </c>
      <c r="D59" s="22" t="s">
        <v>206</v>
      </c>
      <c r="E59" s="22" t="s">
        <v>587</v>
      </c>
      <c r="F59" s="22">
        <v>0</v>
      </c>
      <c r="G59" s="22">
        <v>1</v>
      </c>
      <c r="H59" s="22">
        <v>0.01</v>
      </c>
      <c r="I59" s="22" t="s">
        <v>36</v>
      </c>
      <c r="J59" s="220"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22" t="s">
        <v>256</v>
      </c>
      <c r="L59" s="22" t="s">
        <v>257</v>
      </c>
      <c r="M59" s="22" t="s">
        <v>170</v>
      </c>
    </row>
    <row r="60" spans="1:15" x14ac:dyDescent="0.25">
      <c r="A60" s="22" t="s">
        <v>150</v>
      </c>
      <c r="B60" s="22" t="s">
        <v>1191</v>
      </c>
      <c r="C60" s="22" t="s">
        <v>1192</v>
      </c>
      <c r="D60" s="22" t="s">
        <v>1191</v>
      </c>
      <c r="E60" s="22" t="s">
        <v>1193</v>
      </c>
      <c r="F60" s="22">
        <v>0</v>
      </c>
      <c r="G60" s="22">
        <v>1</v>
      </c>
      <c r="H60" s="22">
        <v>0.01</v>
      </c>
      <c r="I60" s="22" t="s">
        <v>36</v>
      </c>
      <c r="J60" s="220"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22" t="s">
        <v>258</v>
      </c>
      <c r="L60" s="22" t="s">
        <v>259</v>
      </c>
      <c r="M60" s="22" t="s">
        <v>170</v>
      </c>
    </row>
    <row r="61" spans="1:15" x14ac:dyDescent="0.25">
      <c r="A61" s="22" t="s">
        <v>150</v>
      </c>
      <c r="B61" s="22" t="s">
        <v>153</v>
      </c>
      <c r="C61" s="22" t="s">
        <v>479</v>
      </c>
      <c r="D61" s="22" t="s">
        <v>153</v>
      </c>
      <c r="E61" s="22" t="s">
        <v>586</v>
      </c>
      <c r="F61" s="22">
        <v>0</v>
      </c>
      <c r="G61" s="22">
        <v>1</v>
      </c>
      <c r="H61" s="22">
        <v>0.01</v>
      </c>
      <c r="I61" s="22" t="s">
        <v>36</v>
      </c>
      <c r="J61" s="220"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22" t="s">
        <v>260</v>
      </c>
      <c r="L61" s="22" t="s">
        <v>261</v>
      </c>
      <c r="M61" s="22" t="s">
        <v>170</v>
      </c>
    </row>
    <row r="62" spans="1:15" x14ac:dyDescent="0.25">
      <c r="A62" s="22" t="s">
        <v>150</v>
      </c>
      <c r="B62" s="22" t="s">
        <v>151</v>
      </c>
      <c r="C62" s="22" t="s">
        <v>1227</v>
      </c>
      <c r="D62" s="22" t="s">
        <v>151</v>
      </c>
      <c r="E62" s="22" t="s">
        <v>585</v>
      </c>
      <c r="F62" s="22">
        <v>0</v>
      </c>
      <c r="G62" s="22">
        <v>1</v>
      </c>
      <c r="H62" s="22">
        <v>0.01</v>
      </c>
      <c r="I62" s="22" t="s">
        <v>36</v>
      </c>
      <c r="J62" s="220"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22" t="s">
        <v>262</v>
      </c>
      <c r="L62" s="22" t="s">
        <v>263</v>
      </c>
      <c r="M62" s="22" t="s">
        <v>170</v>
      </c>
    </row>
    <row r="63" spans="1:15" x14ac:dyDescent="0.25">
      <c r="A63" s="22" t="s">
        <v>150</v>
      </c>
      <c r="B63" s="22" t="s">
        <v>480</v>
      </c>
      <c r="C63" s="22" t="s">
        <v>481</v>
      </c>
      <c r="D63" s="22" t="s">
        <v>480</v>
      </c>
      <c r="E63" s="22" t="s">
        <v>584</v>
      </c>
      <c r="J63" s="220" t="str">
        <f>INDEX(Guidance!$U:$U,MATCH('Policy Characteristics'!C63,Guidance!$E:$E,0))</f>
        <v>**Description:**0**Guidance for setting values: **</v>
      </c>
      <c r="L63" s="22" t="s">
        <v>1107</v>
      </c>
    </row>
    <row r="64" spans="1:15" x14ac:dyDescent="0.25">
      <c r="A64" s="22" t="s">
        <v>150</v>
      </c>
      <c r="B64" s="22" t="s">
        <v>784</v>
      </c>
      <c r="C64" s="22" t="s">
        <v>785</v>
      </c>
      <c r="D64" s="22" t="s">
        <v>784</v>
      </c>
      <c r="E64" s="22" t="s">
        <v>786</v>
      </c>
      <c r="F64" s="22">
        <v>0</v>
      </c>
      <c r="G64" s="22">
        <v>1</v>
      </c>
      <c r="H64" s="22">
        <v>0.01</v>
      </c>
      <c r="I64" s="22" t="s">
        <v>787</v>
      </c>
      <c r="J64" s="220"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22" t="s">
        <v>1102</v>
      </c>
      <c r="M64" s="22" t="s">
        <v>788</v>
      </c>
    </row>
    <row r="65" spans="1:14" x14ac:dyDescent="0.25">
      <c r="A65" s="22" t="s">
        <v>830</v>
      </c>
      <c r="B65" s="22" t="s">
        <v>834</v>
      </c>
      <c r="C65" s="22" t="s">
        <v>316</v>
      </c>
      <c r="D65" s="22" t="s">
        <v>833</v>
      </c>
      <c r="E65" s="22" t="s">
        <v>583</v>
      </c>
      <c r="F65" s="22">
        <v>0</v>
      </c>
      <c r="G65" s="22">
        <v>1</v>
      </c>
      <c r="H65" s="22">
        <v>0.01</v>
      </c>
      <c r="I65" s="22" t="s">
        <v>60</v>
      </c>
      <c r="J65" s="220"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K65" s="22" t="s">
        <v>268</v>
      </c>
      <c r="L65" s="22" t="s">
        <v>269</v>
      </c>
      <c r="M65" s="22" t="s">
        <v>170</v>
      </c>
    </row>
    <row r="66" spans="1:14" x14ac:dyDescent="0.25">
      <c r="A66" s="22" t="s">
        <v>830</v>
      </c>
      <c r="B66" s="22" t="s">
        <v>1145</v>
      </c>
      <c r="C66" s="22" t="s">
        <v>1144</v>
      </c>
      <c r="D66" s="22" t="s">
        <v>392</v>
      </c>
      <c r="E66" s="22" t="s">
        <v>1142</v>
      </c>
      <c r="F66" s="22">
        <v>0</v>
      </c>
      <c r="G66" s="22">
        <v>1</v>
      </c>
      <c r="H66" s="22">
        <v>0.01</v>
      </c>
      <c r="I66" s="22" t="s">
        <v>1143</v>
      </c>
      <c r="J66" s="220"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v>
      </c>
      <c r="K66" s="22" t="s">
        <v>385</v>
      </c>
      <c r="L66" s="22" t="s">
        <v>1103</v>
      </c>
      <c r="M66" s="22" t="s">
        <v>170</v>
      </c>
    </row>
    <row r="67" spans="1:14" x14ac:dyDescent="0.25">
      <c r="A67" s="22" t="s">
        <v>830</v>
      </c>
      <c r="B67" s="22" t="s">
        <v>831</v>
      </c>
      <c r="C67" s="22" t="s">
        <v>832</v>
      </c>
      <c r="D67" s="22" t="s">
        <v>835</v>
      </c>
      <c r="E67" s="22" t="s">
        <v>836</v>
      </c>
      <c r="F67" s="22">
        <v>0</v>
      </c>
      <c r="G67" s="22">
        <v>1</v>
      </c>
      <c r="H67" s="22">
        <v>0.01</v>
      </c>
      <c r="I67" s="22" t="s">
        <v>837</v>
      </c>
      <c r="J67" s="220"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22" t="s">
        <v>1104</v>
      </c>
    </row>
    <row r="68" spans="1:14" x14ac:dyDescent="0.25">
      <c r="A68" s="22" t="s">
        <v>10</v>
      </c>
      <c r="B68" s="22" t="s">
        <v>1871</v>
      </c>
      <c r="C68" s="22" t="s">
        <v>749</v>
      </c>
      <c r="D68" s="22" t="s">
        <v>1871</v>
      </c>
      <c r="E68" s="22" t="s">
        <v>582</v>
      </c>
      <c r="F68" s="22">
        <v>0</v>
      </c>
      <c r="G68" s="22">
        <v>300</v>
      </c>
      <c r="H68" s="22">
        <v>5</v>
      </c>
      <c r="I68" s="22" t="s">
        <v>156</v>
      </c>
      <c r="J68" s="220"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22" t="s">
        <v>266</v>
      </c>
      <c r="L68" s="22" t="s">
        <v>267</v>
      </c>
      <c r="M68" s="22" t="s">
        <v>718</v>
      </c>
      <c r="N68" s="22" t="s">
        <v>443</v>
      </c>
    </row>
    <row r="69" spans="1:14" x14ac:dyDescent="0.25">
      <c r="A69" s="22" t="s">
        <v>10</v>
      </c>
      <c r="B69" s="22" t="s">
        <v>28</v>
      </c>
      <c r="C69" s="22" t="s">
        <v>157</v>
      </c>
      <c r="D69" s="22" t="s">
        <v>28</v>
      </c>
      <c r="E69" s="22" t="s">
        <v>581</v>
      </c>
      <c r="J69" s="220"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22" t="s">
        <v>10</v>
      </c>
      <c r="B70" s="22" t="s">
        <v>789</v>
      </c>
      <c r="C70" s="22" t="s">
        <v>791</v>
      </c>
      <c r="D70" s="22" t="s">
        <v>792</v>
      </c>
      <c r="E70" s="22" t="s">
        <v>794</v>
      </c>
      <c r="J70" s="220" t="str">
        <f>INDEX(Guidance!$U:$U,MATCH('Policy Characteristics'!C70,Guidance!$E:$E,0))</f>
        <v>**Description:**0</v>
      </c>
    </row>
    <row r="71" spans="1:14" x14ac:dyDescent="0.25">
      <c r="A71" s="22" t="s">
        <v>10</v>
      </c>
      <c r="B71" s="22" t="s">
        <v>1440</v>
      </c>
      <c r="C71" s="22" t="s">
        <v>790</v>
      </c>
      <c r="D71" s="22" t="s">
        <v>943</v>
      </c>
      <c r="E71" s="22" t="s">
        <v>793</v>
      </c>
      <c r="F71" s="22">
        <v>0</v>
      </c>
      <c r="G71" s="22">
        <v>1</v>
      </c>
      <c r="H71" s="22">
        <v>1</v>
      </c>
      <c r="I71" s="22" t="s">
        <v>32</v>
      </c>
      <c r="J71" s="220" t="str">
        <f>INDEX(Guidance!$U:$U,MATCH('Policy Characteristics'!C71,Guidance!$E:$E,0))</f>
        <v>**Description:** This policy prevents the carbon tax from being levied on process emissions (non-energy greenhouse gas emissions from industrial and agricultural operations).</v>
      </c>
      <c r="K71" s="22" t="s">
        <v>266</v>
      </c>
      <c r="L71" s="22" t="s">
        <v>267</v>
      </c>
    </row>
    <row r="72" spans="1:14" x14ac:dyDescent="0.25">
      <c r="A72" s="22" t="s">
        <v>10</v>
      </c>
      <c r="B72" s="22" t="s">
        <v>1118</v>
      </c>
      <c r="C72" s="22" t="s">
        <v>1117</v>
      </c>
      <c r="D72" s="22" t="s">
        <v>1118</v>
      </c>
      <c r="E72" s="22" t="s">
        <v>1119</v>
      </c>
      <c r="J72" s="220" t="str">
        <f>INDEX(Guidance!$U:$U,MATCH('Policy Characteristics'!C72,Guidance!$E:$E,0))</f>
        <v>**Description:**0</v>
      </c>
    </row>
    <row r="73" spans="1:14" x14ac:dyDescent="0.25">
      <c r="A73" s="22" t="s">
        <v>10</v>
      </c>
      <c r="B73" s="22" t="s">
        <v>1608</v>
      </c>
      <c r="C73" s="22" t="s">
        <v>1117</v>
      </c>
      <c r="D73" s="22" t="s">
        <v>1608</v>
      </c>
      <c r="E73" s="22" t="s">
        <v>1119</v>
      </c>
      <c r="J73" s="220" t="str">
        <f>INDEX(Guidance!$U:$U,MATCH('Policy Characteristics'!C73,Guidance!$E:$E,0))</f>
        <v>**Description:**0</v>
      </c>
    </row>
    <row r="74" spans="1:14" x14ac:dyDescent="0.25">
      <c r="A74" s="22" t="s">
        <v>10</v>
      </c>
      <c r="B74" s="22" t="s">
        <v>1172</v>
      </c>
      <c r="C74" s="22" t="s">
        <v>1172</v>
      </c>
      <c r="D74" s="22" t="s">
        <v>1172</v>
      </c>
      <c r="E74" s="22" t="s">
        <v>1173</v>
      </c>
      <c r="F74" s="22">
        <v>0</v>
      </c>
      <c r="G74" s="22">
        <v>1</v>
      </c>
      <c r="H74" s="22">
        <v>0.01</v>
      </c>
      <c r="I74" s="22" t="s">
        <v>1174</v>
      </c>
      <c r="J74" s="220">
        <f>INDEX(Guidance!$U:$U,MATCH('Policy Characteristics'!C74,Guidance!$E:$E,0))</f>
        <v>0</v>
      </c>
      <c r="K74" s="22" t="s">
        <v>1361</v>
      </c>
    </row>
    <row r="75" spans="1:14" x14ac:dyDescent="0.25">
      <c r="A75" s="22" t="s">
        <v>10</v>
      </c>
      <c r="B75" s="22" t="s">
        <v>26</v>
      </c>
      <c r="C75" s="22" t="s">
        <v>317</v>
      </c>
      <c r="D75" s="22" t="s">
        <v>26</v>
      </c>
      <c r="E75" s="22" t="s">
        <v>580</v>
      </c>
      <c r="F75" s="22">
        <v>0</v>
      </c>
      <c r="G75" s="22">
        <v>0.2</v>
      </c>
      <c r="H75" s="22">
        <v>5.0000000000000001E-3</v>
      </c>
      <c r="I75" s="22" t="s">
        <v>159</v>
      </c>
      <c r="J75" s="220"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K75" s="22" t="s">
        <v>272</v>
      </c>
      <c r="L75" s="22" t="s">
        <v>273</v>
      </c>
      <c r="M75" s="22" t="s">
        <v>171</v>
      </c>
    </row>
    <row r="76" spans="1:14" x14ac:dyDescent="0.25">
      <c r="A76" s="22" t="s">
        <v>1059</v>
      </c>
      <c r="B76" s="22" t="s">
        <v>351</v>
      </c>
      <c r="C76" s="22" t="s">
        <v>318</v>
      </c>
      <c r="D76" s="22" t="s">
        <v>393</v>
      </c>
      <c r="E76" s="22" t="s">
        <v>579</v>
      </c>
      <c r="F76" s="22">
        <v>0</v>
      </c>
      <c r="G76" s="22">
        <v>0.4</v>
      </c>
      <c r="H76" s="22">
        <v>0.01</v>
      </c>
      <c r="I76" s="22" t="s">
        <v>34</v>
      </c>
      <c r="J76" s="220"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2" t="s">
        <v>274</v>
      </c>
      <c r="L76" s="22" t="s">
        <v>275</v>
      </c>
      <c r="M76" s="22" t="s">
        <v>77</v>
      </c>
    </row>
    <row r="77" spans="1:14" x14ac:dyDescent="0.25">
      <c r="A77" s="22" t="s">
        <v>1059</v>
      </c>
      <c r="B77" s="22" t="s">
        <v>351</v>
      </c>
      <c r="C77" s="22" t="s">
        <v>319</v>
      </c>
      <c r="D77" s="22" t="s">
        <v>393</v>
      </c>
      <c r="E77" s="22" t="s">
        <v>578</v>
      </c>
      <c r="F77" s="22">
        <v>0</v>
      </c>
      <c r="G77" s="22">
        <v>0.4</v>
      </c>
      <c r="H77" s="22">
        <v>0.01</v>
      </c>
      <c r="I77" s="22" t="s">
        <v>34</v>
      </c>
      <c r="J77" s="220"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2" t="s">
        <v>274</v>
      </c>
      <c r="L77" s="22" t="s">
        <v>275</v>
      </c>
      <c r="M77" s="22" t="s">
        <v>77</v>
      </c>
    </row>
    <row r="78" spans="1:14" x14ac:dyDescent="0.25">
      <c r="A78" s="22" t="s">
        <v>1059</v>
      </c>
      <c r="B78" s="22" t="s">
        <v>351</v>
      </c>
      <c r="C78" s="22" t="s">
        <v>320</v>
      </c>
      <c r="D78" s="22" t="s">
        <v>393</v>
      </c>
      <c r="E78" s="22" t="s">
        <v>577</v>
      </c>
      <c r="F78" s="22">
        <v>0</v>
      </c>
      <c r="G78" s="22">
        <v>0.4</v>
      </c>
      <c r="H78" s="22">
        <v>0.01</v>
      </c>
      <c r="I78" s="22" t="s">
        <v>34</v>
      </c>
      <c r="J78" s="220"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2" t="s">
        <v>274</v>
      </c>
      <c r="L78" s="22" t="s">
        <v>275</v>
      </c>
      <c r="M78" s="22" t="s">
        <v>77</v>
      </c>
    </row>
    <row r="79" spans="1:14" x14ac:dyDescent="0.25">
      <c r="A79" s="22" t="s">
        <v>1059</v>
      </c>
      <c r="B79" s="22" t="s">
        <v>351</v>
      </c>
      <c r="C79" s="22" t="s">
        <v>321</v>
      </c>
      <c r="D79" s="22" t="s">
        <v>393</v>
      </c>
      <c r="E79" s="22" t="s">
        <v>576</v>
      </c>
      <c r="F79" s="22">
        <v>0</v>
      </c>
      <c r="G79" s="22">
        <v>0.4</v>
      </c>
      <c r="H79" s="22">
        <v>0.01</v>
      </c>
      <c r="I79" s="22" t="s">
        <v>34</v>
      </c>
      <c r="J79" s="220"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2" t="s">
        <v>274</v>
      </c>
      <c r="L79" s="22" t="s">
        <v>275</v>
      </c>
      <c r="M79" s="22" t="s">
        <v>77</v>
      </c>
    </row>
    <row r="80" spans="1:14" x14ac:dyDescent="0.25">
      <c r="A80" s="22" t="s">
        <v>1059</v>
      </c>
      <c r="B80" s="22" t="s">
        <v>351</v>
      </c>
      <c r="C80" s="22" t="s">
        <v>322</v>
      </c>
      <c r="D80" s="22" t="s">
        <v>393</v>
      </c>
      <c r="E80" s="22" t="s">
        <v>575</v>
      </c>
      <c r="F80" s="22">
        <v>0</v>
      </c>
      <c r="G80" s="22">
        <v>0.4</v>
      </c>
      <c r="H80" s="22">
        <v>0.01</v>
      </c>
      <c r="I80" s="22" t="s">
        <v>34</v>
      </c>
      <c r="J80" s="220"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2" t="s">
        <v>274</v>
      </c>
      <c r="L80" s="22" t="s">
        <v>275</v>
      </c>
      <c r="M80" s="22" t="s">
        <v>77</v>
      </c>
    </row>
    <row r="81" spans="1:13" x14ac:dyDescent="0.25">
      <c r="A81" s="22" t="s">
        <v>1059</v>
      </c>
      <c r="B81" s="22" t="s">
        <v>1225</v>
      </c>
      <c r="C81" s="22" t="s">
        <v>1226</v>
      </c>
      <c r="D81" s="22" t="s">
        <v>1225</v>
      </c>
      <c r="E81" s="22" t="s">
        <v>1228</v>
      </c>
      <c r="F81" s="22">
        <v>0</v>
      </c>
      <c r="G81" s="22">
        <v>1</v>
      </c>
      <c r="H81" s="22">
        <v>0.01</v>
      </c>
      <c r="I81" s="22" t="s">
        <v>36</v>
      </c>
      <c r="J81" s="220"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22" t="s">
        <v>1231</v>
      </c>
      <c r="L81" s="22" t="s">
        <v>1230</v>
      </c>
      <c r="M81" s="22" t="s">
        <v>1229</v>
      </c>
    </row>
    <row r="82" spans="1:13" x14ac:dyDescent="0.25">
      <c r="A82" s="22" t="s">
        <v>1059</v>
      </c>
      <c r="B82" s="22" t="s">
        <v>370</v>
      </c>
      <c r="C82" s="22" t="s">
        <v>323</v>
      </c>
      <c r="D82" s="22" t="s">
        <v>394</v>
      </c>
      <c r="E82" s="22" t="s">
        <v>574</v>
      </c>
      <c r="F82" s="22">
        <v>0</v>
      </c>
      <c r="G82" s="22">
        <v>0.4</v>
      </c>
      <c r="H82" s="22">
        <v>0.01</v>
      </c>
      <c r="I82" s="22" t="s">
        <v>35</v>
      </c>
      <c r="J82" s="220"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2" t="s">
        <v>274</v>
      </c>
      <c r="L82" s="22" t="s">
        <v>275</v>
      </c>
      <c r="M82" s="22" t="s">
        <v>77</v>
      </c>
    </row>
    <row r="83" spans="1:13" x14ac:dyDescent="0.25">
      <c r="A83" s="22" t="s">
        <v>1059</v>
      </c>
      <c r="B83" s="22" t="s">
        <v>370</v>
      </c>
      <c r="C83" s="22" t="s">
        <v>324</v>
      </c>
      <c r="D83" s="22" t="s">
        <v>394</v>
      </c>
      <c r="E83" s="22" t="s">
        <v>573</v>
      </c>
      <c r="F83" s="22">
        <v>0</v>
      </c>
      <c r="G83" s="22">
        <v>0.4</v>
      </c>
      <c r="H83" s="22">
        <v>0.01</v>
      </c>
      <c r="I83" s="22" t="s">
        <v>35</v>
      </c>
      <c r="J83" s="220"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2" t="s">
        <v>274</v>
      </c>
      <c r="L83" s="22" t="s">
        <v>275</v>
      </c>
      <c r="M83" s="22" t="s">
        <v>77</v>
      </c>
    </row>
    <row r="84" spans="1:13" x14ac:dyDescent="0.25">
      <c r="A84" s="22" t="s">
        <v>1059</v>
      </c>
      <c r="B84" s="22" t="s">
        <v>370</v>
      </c>
      <c r="C84" s="22" t="s">
        <v>325</v>
      </c>
      <c r="D84" s="22" t="s">
        <v>394</v>
      </c>
      <c r="E84" s="22" t="s">
        <v>572</v>
      </c>
      <c r="F84" s="22">
        <v>0</v>
      </c>
      <c r="G84" s="22">
        <v>0.4</v>
      </c>
      <c r="H84" s="22">
        <v>0.01</v>
      </c>
      <c r="I84" s="22" t="s">
        <v>35</v>
      </c>
      <c r="J84" s="220"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2" t="s">
        <v>274</v>
      </c>
      <c r="L84" s="22" t="s">
        <v>275</v>
      </c>
      <c r="M84" s="22" t="s">
        <v>77</v>
      </c>
    </row>
    <row r="85" spans="1:13" x14ac:dyDescent="0.25">
      <c r="A85" s="22" t="s">
        <v>1059</v>
      </c>
      <c r="B85" s="22" t="s">
        <v>370</v>
      </c>
      <c r="C85" s="22" t="s">
        <v>326</v>
      </c>
      <c r="D85" s="22" t="s">
        <v>394</v>
      </c>
      <c r="E85" s="22" t="s">
        <v>571</v>
      </c>
      <c r="F85" s="22">
        <v>0</v>
      </c>
      <c r="G85" s="22">
        <v>0.4</v>
      </c>
      <c r="H85" s="22">
        <v>0.01</v>
      </c>
      <c r="I85" s="22" t="s">
        <v>35</v>
      </c>
      <c r="J85" s="220"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2" t="s">
        <v>274</v>
      </c>
      <c r="L85" s="22" t="s">
        <v>275</v>
      </c>
      <c r="M85" s="22" t="s">
        <v>77</v>
      </c>
    </row>
    <row r="86" spans="1:13" x14ac:dyDescent="0.25">
      <c r="A86" s="22" t="s">
        <v>1059</v>
      </c>
      <c r="B86" s="22" t="s">
        <v>370</v>
      </c>
      <c r="C86" s="22" t="s">
        <v>327</v>
      </c>
      <c r="D86" s="22" t="s">
        <v>394</v>
      </c>
      <c r="E86" s="22" t="s">
        <v>570</v>
      </c>
      <c r="F86" s="22">
        <v>0</v>
      </c>
      <c r="G86" s="22">
        <v>0.4</v>
      </c>
      <c r="H86" s="22">
        <v>0.01</v>
      </c>
      <c r="I86" s="22" t="s">
        <v>35</v>
      </c>
      <c r="J86" s="220"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2" t="s">
        <v>274</v>
      </c>
      <c r="L86" s="22" t="s">
        <v>275</v>
      </c>
      <c r="M86" s="22" t="s">
        <v>77</v>
      </c>
    </row>
    <row r="87" spans="1:13" x14ac:dyDescent="0.25">
      <c r="A87" s="22" t="s">
        <v>1247</v>
      </c>
      <c r="B87" s="22" t="s">
        <v>1248</v>
      </c>
      <c r="C87" s="22" t="s">
        <v>1252</v>
      </c>
      <c r="E87" s="22" t="s">
        <v>1249</v>
      </c>
      <c r="F87" s="22">
        <v>-0.08</v>
      </c>
      <c r="G87" s="22">
        <v>0.02</v>
      </c>
      <c r="H87" s="22">
        <v>1E-3</v>
      </c>
      <c r="I87" s="22" t="s">
        <v>1256</v>
      </c>
      <c r="J87" s="220"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22" t="s">
        <v>1250</v>
      </c>
    </row>
    <row r="88" spans="1:13" x14ac:dyDescent="0.25">
      <c r="A88" s="22" t="s">
        <v>1398</v>
      </c>
      <c r="B88" s="22" t="s">
        <v>1399</v>
      </c>
      <c r="C88" s="22" t="s">
        <v>1406</v>
      </c>
      <c r="E88" s="22" t="s">
        <v>1599</v>
      </c>
      <c r="F88" s="22">
        <v>0</v>
      </c>
      <c r="G88" s="22">
        <v>10</v>
      </c>
      <c r="H88" s="22">
        <v>1</v>
      </c>
      <c r="I88" s="22" t="s">
        <v>1374</v>
      </c>
      <c r="J88" s="220"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22" t="s">
        <v>1375</v>
      </c>
    </row>
    <row r="89" spans="1:13" x14ac:dyDescent="0.25">
      <c r="A89" s="22" t="s">
        <v>1398</v>
      </c>
      <c r="B89" s="22" t="s">
        <v>1400</v>
      </c>
      <c r="C89" s="22" t="s">
        <v>1407</v>
      </c>
      <c r="E89" s="22" t="s">
        <v>1600</v>
      </c>
      <c r="F89" s="22">
        <v>0</v>
      </c>
      <c r="G89" s="22">
        <v>10</v>
      </c>
      <c r="H89" s="22">
        <v>1</v>
      </c>
      <c r="I89" s="22" t="s">
        <v>1374</v>
      </c>
      <c r="J89" s="220"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22" t="s">
        <v>1375</v>
      </c>
    </row>
    <row r="90" spans="1:13" x14ac:dyDescent="0.25">
      <c r="A90" s="22" t="s">
        <v>1398</v>
      </c>
      <c r="B90" s="22" t="s">
        <v>508</v>
      </c>
      <c r="C90" s="22" t="s">
        <v>1408</v>
      </c>
      <c r="E90" s="22" t="s">
        <v>1601</v>
      </c>
      <c r="F90" s="22">
        <v>0</v>
      </c>
      <c r="G90" s="22">
        <v>10</v>
      </c>
      <c r="H90" s="22">
        <v>1</v>
      </c>
      <c r="I90" s="22" t="s">
        <v>1374</v>
      </c>
      <c r="J90" s="220"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22" t="s">
        <v>1375</v>
      </c>
    </row>
    <row r="91" spans="1:13" x14ac:dyDescent="0.25">
      <c r="A91" s="22" t="s">
        <v>1398</v>
      </c>
      <c r="B91" s="22" t="s">
        <v>1401</v>
      </c>
      <c r="C91" s="22" t="s">
        <v>1409</v>
      </c>
      <c r="E91" s="22" t="s">
        <v>1602</v>
      </c>
      <c r="F91" s="22">
        <v>0</v>
      </c>
      <c r="G91" s="22">
        <v>10</v>
      </c>
      <c r="H91" s="22">
        <v>1</v>
      </c>
      <c r="I91" s="22" t="s">
        <v>1374</v>
      </c>
      <c r="J91" s="220"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22" t="s">
        <v>1375</v>
      </c>
    </row>
    <row r="92" spans="1:13" x14ac:dyDescent="0.25">
      <c r="A92" s="22" t="s">
        <v>1398</v>
      </c>
      <c r="B92" s="22" t="s">
        <v>1402</v>
      </c>
      <c r="C92" s="22" t="s">
        <v>1410</v>
      </c>
      <c r="E92" s="22" t="s">
        <v>1603</v>
      </c>
      <c r="F92" s="22">
        <v>0</v>
      </c>
      <c r="G92" s="22">
        <v>10</v>
      </c>
      <c r="H92" s="22">
        <v>1</v>
      </c>
      <c r="I92" s="22" t="s">
        <v>1374</v>
      </c>
      <c r="J92" s="220"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22" t="s">
        <v>1375</v>
      </c>
    </row>
    <row r="93" spans="1:13" x14ac:dyDescent="0.25">
      <c r="A93" s="22" t="s">
        <v>1398</v>
      </c>
      <c r="B93" s="22" t="s">
        <v>290</v>
      </c>
      <c r="C93" s="22" t="s">
        <v>1411</v>
      </c>
      <c r="E93" s="22" t="s">
        <v>1604</v>
      </c>
      <c r="F93" s="22">
        <v>0</v>
      </c>
      <c r="G93" s="22">
        <v>10</v>
      </c>
      <c r="H93" s="22">
        <v>1</v>
      </c>
      <c r="I93" s="22" t="s">
        <v>1374</v>
      </c>
      <c r="J93" s="220"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22" t="s">
        <v>1375</v>
      </c>
    </row>
    <row r="94" spans="1:13" x14ac:dyDescent="0.25">
      <c r="A94" s="22" t="s">
        <v>1398</v>
      </c>
      <c r="B94" s="22" t="s">
        <v>1403</v>
      </c>
      <c r="C94" s="22" t="s">
        <v>1412</v>
      </c>
      <c r="E94" s="22" t="s">
        <v>1605</v>
      </c>
      <c r="F94" s="22">
        <v>0</v>
      </c>
      <c r="G94" s="22">
        <v>10</v>
      </c>
      <c r="H94" s="22">
        <v>1</v>
      </c>
      <c r="I94" s="22" t="s">
        <v>1374</v>
      </c>
      <c r="J94" s="220"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22" t="s">
        <v>1375</v>
      </c>
    </row>
    <row r="95" spans="1:13" x14ac:dyDescent="0.25">
      <c r="A95" s="22" t="s">
        <v>1398</v>
      </c>
      <c r="B95" s="22" t="s">
        <v>1404</v>
      </c>
      <c r="C95" s="22" t="s">
        <v>1413</v>
      </c>
      <c r="E95" s="22" t="s">
        <v>1606</v>
      </c>
      <c r="F95" s="22">
        <v>0</v>
      </c>
      <c r="G95" s="22">
        <v>10</v>
      </c>
      <c r="H95" s="22">
        <v>1</v>
      </c>
      <c r="I95" s="22" t="s">
        <v>1374</v>
      </c>
      <c r="J95" s="220"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22" t="s">
        <v>1375</v>
      </c>
    </row>
    <row r="96" spans="1:13" x14ac:dyDescent="0.25">
      <c r="A96" s="22" t="s">
        <v>1398</v>
      </c>
      <c r="B96" s="22" t="s">
        <v>1405</v>
      </c>
      <c r="C96" s="22" t="s">
        <v>1414</v>
      </c>
      <c r="E96" s="22" t="s">
        <v>1607</v>
      </c>
      <c r="F96" s="22">
        <v>0</v>
      </c>
      <c r="G96" s="22">
        <v>10</v>
      </c>
      <c r="H96" s="22">
        <v>1</v>
      </c>
      <c r="I96" s="22" t="s">
        <v>1374</v>
      </c>
      <c r="J96" s="220"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22" t="s">
        <v>1375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5F95-3CB9-4570-B8D3-AA148A8ACA72}">
  <sheetPr>
    <tabColor theme="8" tint="-0.249977111117893"/>
  </sheetPr>
  <dimension ref="A1:E106"/>
  <sheetViews>
    <sheetView topLeftCell="B51" workbookViewId="0">
      <selection activeCell="E65" sqref="E65"/>
    </sheetView>
  </sheetViews>
  <sheetFormatPr defaultRowHeight="15" x14ac:dyDescent="0.25"/>
  <cols>
    <col min="1" max="1" width="20.140625" style="22" customWidth="1"/>
    <col min="2" max="2" width="43.7109375" style="22" customWidth="1"/>
    <col min="3" max="3" width="44.7109375" style="22" customWidth="1"/>
    <col min="4" max="4" width="14" style="22" customWidth="1"/>
    <col min="5" max="5" width="158.140625" style="2" customWidth="1"/>
    <col min="6" max="16384" width="9.140625" style="22"/>
  </cols>
  <sheetData>
    <row r="1" spans="1:5" x14ac:dyDescent="0.25">
      <c r="A1" s="27" t="s">
        <v>1909</v>
      </c>
    </row>
    <row r="2" spans="1:5" x14ac:dyDescent="0.25">
      <c r="A2" s="83" t="s">
        <v>1910</v>
      </c>
    </row>
    <row r="3" spans="1:5" x14ac:dyDescent="0.25">
      <c r="A3" s="219" t="s">
        <v>3</v>
      </c>
      <c r="B3" s="219" t="s">
        <v>0</v>
      </c>
      <c r="C3" s="219" t="s">
        <v>1</v>
      </c>
      <c r="D3" s="219" t="s">
        <v>1911</v>
      </c>
      <c r="E3" s="67" t="s">
        <v>1912</v>
      </c>
    </row>
    <row r="4" spans="1:5" ht="30" x14ac:dyDescent="0.25">
      <c r="A4" s="22" t="s">
        <v>4</v>
      </c>
      <c r="B4" s="22" t="s">
        <v>717</v>
      </c>
      <c r="C4" s="22" t="s">
        <v>712</v>
      </c>
      <c r="D4" s="220" t="s">
        <v>1913</v>
      </c>
      <c r="E4" s="221" t="s">
        <v>1914</v>
      </c>
    </row>
    <row r="5" spans="1:5" ht="30" x14ac:dyDescent="0.25">
      <c r="A5" s="22" t="s">
        <v>4</v>
      </c>
      <c r="B5" s="22" t="s">
        <v>802</v>
      </c>
      <c r="C5" s="22" t="s">
        <v>803</v>
      </c>
      <c r="D5" s="220" t="s">
        <v>1913</v>
      </c>
      <c r="E5" s="221" t="s">
        <v>1915</v>
      </c>
    </row>
    <row r="6" spans="1:5" ht="45" x14ac:dyDescent="0.25">
      <c r="A6" s="22" t="s">
        <v>4</v>
      </c>
      <c r="B6" s="22" t="s">
        <v>798</v>
      </c>
      <c r="C6" s="22" t="s">
        <v>799</v>
      </c>
      <c r="D6" s="220" t="s">
        <v>1913</v>
      </c>
      <c r="E6" s="221" t="s">
        <v>1916</v>
      </c>
    </row>
    <row r="7" spans="1:5" ht="45" x14ac:dyDescent="0.25">
      <c r="A7" s="22" t="s">
        <v>4</v>
      </c>
      <c r="B7" s="22" t="s">
        <v>1780</v>
      </c>
      <c r="C7" s="22" t="s">
        <v>515</v>
      </c>
      <c r="D7" s="220" t="s">
        <v>1913</v>
      </c>
      <c r="E7" s="221" t="s">
        <v>1917</v>
      </c>
    </row>
    <row r="8" spans="1:5" ht="30" x14ac:dyDescent="0.25">
      <c r="A8" s="22" t="s">
        <v>4</v>
      </c>
      <c r="B8" s="22" t="s">
        <v>514</v>
      </c>
      <c r="C8" s="22" t="s">
        <v>509</v>
      </c>
      <c r="D8" s="220" t="s">
        <v>1913</v>
      </c>
      <c r="E8" s="221" t="s">
        <v>1918</v>
      </c>
    </row>
    <row r="9" spans="1:5" ht="30" x14ac:dyDescent="0.25">
      <c r="A9" s="22" t="s">
        <v>4</v>
      </c>
      <c r="B9" s="22" t="s">
        <v>11</v>
      </c>
      <c r="C9" s="22" t="s">
        <v>117</v>
      </c>
      <c r="D9" s="220" t="s">
        <v>1913</v>
      </c>
      <c r="E9" s="221" t="s">
        <v>1919</v>
      </c>
    </row>
    <row r="10" spans="1:5" ht="30" x14ac:dyDescent="0.25">
      <c r="A10" s="22" t="s">
        <v>4</v>
      </c>
      <c r="B10" s="22" t="s">
        <v>5</v>
      </c>
      <c r="C10" s="22" t="s">
        <v>328</v>
      </c>
      <c r="D10" s="220" t="s">
        <v>1913</v>
      </c>
      <c r="E10" s="221" t="s">
        <v>1920</v>
      </c>
    </row>
    <row r="11" spans="1:5" ht="45" x14ac:dyDescent="0.25">
      <c r="A11" s="22" t="s">
        <v>4</v>
      </c>
      <c r="B11" s="22" t="s">
        <v>1797</v>
      </c>
      <c r="C11" s="22" t="s">
        <v>847</v>
      </c>
      <c r="D11" s="220" t="s">
        <v>1913</v>
      </c>
      <c r="E11" s="221" t="s">
        <v>1921</v>
      </c>
    </row>
    <row r="12" spans="1:5" ht="30" x14ac:dyDescent="0.25">
      <c r="A12" s="22" t="s">
        <v>4</v>
      </c>
      <c r="B12" s="22" t="s">
        <v>520</v>
      </c>
      <c r="C12" s="22" t="s">
        <v>521</v>
      </c>
      <c r="D12" s="220" t="s">
        <v>1913</v>
      </c>
      <c r="E12" s="221" t="s">
        <v>1922</v>
      </c>
    </row>
    <row r="13" spans="1:5" x14ac:dyDescent="0.25">
      <c r="A13" s="22" t="s">
        <v>4</v>
      </c>
      <c r="B13" s="22" t="s">
        <v>1575</v>
      </c>
      <c r="C13" s="22" t="s">
        <v>1576</v>
      </c>
      <c r="D13" s="220" t="s">
        <v>1913</v>
      </c>
      <c r="E13" s="221" t="s">
        <v>1923</v>
      </c>
    </row>
    <row r="14" spans="1:5" ht="30" x14ac:dyDescent="0.25">
      <c r="A14" s="22" t="s">
        <v>74</v>
      </c>
      <c r="B14" s="22" t="s">
        <v>15</v>
      </c>
      <c r="C14" s="22" t="s">
        <v>839</v>
      </c>
      <c r="D14" s="220" t="s">
        <v>1913</v>
      </c>
      <c r="E14" s="221" t="s">
        <v>1924</v>
      </c>
    </row>
    <row r="15" spans="1:5" ht="30" x14ac:dyDescent="0.25">
      <c r="A15" s="22" t="s">
        <v>74</v>
      </c>
      <c r="B15" s="22" t="s">
        <v>106</v>
      </c>
      <c r="C15" s="22" t="s">
        <v>329</v>
      </c>
      <c r="D15" s="220" t="s">
        <v>1913</v>
      </c>
      <c r="E15" s="221" t="s">
        <v>1925</v>
      </c>
    </row>
    <row r="16" spans="1:5" ht="45" x14ac:dyDescent="0.25">
      <c r="A16" s="22" t="s">
        <v>74</v>
      </c>
      <c r="B16" s="22" t="s">
        <v>14</v>
      </c>
      <c r="C16" s="22" t="s">
        <v>7</v>
      </c>
      <c r="D16" s="220" t="s">
        <v>1913</v>
      </c>
      <c r="E16" s="221" t="s">
        <v>1926</v>
      </c>
    </row>
    <row r="17" spans="1:5" ht="30" x14ac:dyDescent="0.25">
      <c r="A17" s="22" t="s">
        <v>74</v>
      </c>
      <c r="B17" s="22" t="s">
        <v>286</v>
      </c>
      <c r="C17" s="22" t="s">
        <v>330</v>
      </c>
      <c r="D17" s="220" t="s">
        <v>1913</v>
      </c>
      <c r="E17" s="221" t="s">
        <v>1927</v>
      </c>
    </row>
    <row r="18" spans="1:5" x14ac:dyDescent="0.25">
      <c r="A18" s="22" t="s">
        <v>74</v>
      </c>
      <c r="B18" s="22" t="s">
        <v>290</v>
      </c>
      <c r="C18" s="22" t="s">
        <v>293</v>
      </c>
      <c r="D18" s="220" t="s">
        <v>1913</v>
      </c>
      <c r="E18" s="221" t="s">
        <v>1928</v>
      </c>
    </row>
    <row r="19" spans="1:5" ht="30" x14ac:dyDescent="0.25">
      <c r="A19" s="22" t="s">
        <v>74</v>
      </c>
      <c r="B19" s="22" t="s">
        <v>13</v>
      </c>
      <c r="C19" s="22" t="s">
        <v>133</v>
      </c>
      <c r="D19" s="220" t="s">
        <v>1913</v>
      </c>
      <c r="E19" s="221" t="s">
        <v>1929</v>
      </c>
    </row>
    <row r="20" spans="1:5" ht="30" x14ac:dyDescent="0.25">
      <c r="A20" s="22" t="s">
        <v>74</v>
      </c>
      <c r="B20" s="22" t="s">
        <v>814</v>
      </c>
      <c r="C20" s="22" t="s">
        <v>813</v>
      </c>
      <c r="D20" s="220" t="s">
        <v>1913</v>
      </c>
      <c r="E20" s="221" t="s">
        <v>1930</v>
      </c>
    </row>
    <row r="21" spans="1:5" ht="30" x14ac:dyDescent="0.25">
      <c r="A21" s="22" t="s">
        <v>74</v>
      </c>
      <c r="B21" s="22" t="s">
        <v>12</v>
      </c>
      <c r="C21" s="22" t="s">
        <v>6</v>
      </c>
      <c r="D21" s="220" t="s">
        <v>1913</v>
      </c>
      <c r="E21" s="221" t="s">
        <v>1931</v>
      </c>
    </row>
    <row r="22" spans="1:5" x14ac:dyDescent="0.25">
      <c r="A22" s="22" t="s">
        <v>8</v>
      </c>
      <c r="B22" s="22" t="s">
        <v>371</v>
      </c>
      <c r="C22" s="22" t="s">
        <v>372</v>
      </c>
      <c r="D22" s="220" t="s">
        <v>1913</v>
      </c>
      <c r="E22" s="221" t="s">
        <v>1932</v>
      </c>
    </row>
    <row r="23" spans="1:5" x14ac:dyDescent="0.25">
      <c r="A23" s="22" t="s">
        <v>8</v>
      </c>
      <c r="B23" s="22" t="s">
        <v>29</v>
      </c>
      <c r="C23" s="22" t="s">
        <v>1748</v>
      </c>
      <c r="D23" s="220" t="s">
        <v>1913</v>
      </c>
      <c r="E23" s="221" t="s">
        <v>1933</v>
      </c>
    </row>
    <row r="24" spans="1:5" ht="75" x14ac:dyDescent="0.25">
      <c r="A24" s="22" t="s">
        <v>8</v>
      </c>
      <c r="B24" s="22" t="s">
        <v>1146</v>
      </c>
      <c r="C24" s="22" t="s">
        <v>1147</v>
      </c>
      <c r="D24" s="220" t="s">
        <v>1913</v>
      </c>
      <c r="E24" s="221" t="s">
        <v>1934</v>
      </c>
    </row>
    <row r="25" spans="1:5" ht="30" x14ac:dyDescent="0.25">
      <c r="A25" s="22" t="s">
        <v>8</v>
      </c>
      <c r="B25" s="22" t="s">
        <v>295</v>
      </c>
      <c r="C25" s="22" t="s">
        <v>298</v>
      </c>
      <c r="D25" s="220" t="s">
        <v>1913</v>
      </c>
      <c r="E25" s="221" t="s">
        <v>1935</v>
      </c>
    </row>
    <row r="26" spans="1:5" ht="30" x14ac:dyDescent="0.25">
      <c r="A26" s="22" t="s">
        <v>8</v>
      </c>
      <c r="B26" s="22" t="s">
        <v>296</v>
      </c>
      <c r="C26" s="22" t="s">
        <v>297</v>
      </c>
      <c r="D26" s="220" t="s">
        <v>1913</v>
      </c>
      <c r="E26" s="221" t="s">
        <v>1936</v>
      </c>
    </row>
    <row r="27" spans="1:5" x14ac:dyDescent="0.25">
      <c r="A27" s="22" t="s">
        <v>8</v>
      </c>
      <c r="B27" s="22" t="s">
        <v>332</v>
      </c>
      <c r="C27" s="22" t="s">
        <v>331</v>
      </c>
      <c r="D27" s="220" t="s">
        <v>1913</v>
      </c>
      <c r="E27" s="222"/>
    </row>
    <row r="28" spans="1:5" ht="30" x14ac:dyDescent="0.25">
      <c r="A28" s="22" t="s">
        <v>8</v>
      </c>
      <c r="B28" s="22" t="s">
        <v>17</v>
      </c>
      <c r="C28" s="22" t="s">
        <v>30</v>
      </c>
      <c r="D28" s="220" t="s">
        <v>1913</v>
      </c>
      <c r="E28" s="221" t="s">
        <v>1937</v>
      </c>
    </row>
    <row r="29" spans="1:5" x14ac:dyDescent="0.25">
      <c r="A29" s="22" t="s">
        <v>8</v>
      </c>
      <c r="B29" s="22" t="s">
        <v>135</v>
      </c>
      <c r="C29" s="22" t="s">
        <v>134</v>
      </c>
      <c r="D29" s="220" t="s">
        <v>1913</v>
      </c>
      <c r="E29" s="221" t="s">
        <v>1938</v>
      </c>
    </row>
    <row r="30" spans="1:5" x14ac:dyDescent="0.25">
      <c r="A30" s="22" t="s">
        <v>8</v>
      </c>
      <c r="B30" s="22" t="s">
        <v>19</v>
      </c>
      <c r="C30" s="22" t="s">
        <v>1437</v>
      </c>
      <c r="D30" s="220" t="s">
        <v>1913</v>
      </c>
      <c r="E30" s="221" t="s">
        <v>1939</v>
      </c>
    </row>
    <row r="31" spans="1:5" ht="30" x14ac:dyDescent="0.25">
      <c r="A31" s="22" t="s">
        <v>8</v>
      </c>
      <c r="B31" s="22" t="s">
        <v>139</v>
      </c>
      <c r="C31" s="22" t="s">
        <v>309</v>
      </c>
      <c r="D31" s="220" t="s">
        <v>1913</v>
      </c>
      <c r="E31" s="221" t="s">
        <v>1940</v>
      </c>
    </row>
    <row r="32" spans="1:5" x14ac:dyDescent="0.25">
      <c r="A32" s="22" t="s">
        <v>8</v>
      </c>
      <c r="B32" s="22" t="s">
        <v>1751</v>
      </c>
      <c r="C32" s="22" t="s">
        <v>1752</v>
      </c>
      <c r="D32" s="220" t="s">
        <v>1913</v>
      </c>
      <c r="E32" s="222" t="s">
        <v>1941</v>
      </c>
    </row>
    <row r="33" spans="1:5" ht="30" x14ac:dyDescent="0.25">
      <c r="A33" s="22" t="s">
        <v>8</v>
      </c>
      <c r="B33" s="22" t="s">
        <v>62</v>
      </c>
      <c r="C33" s="22" t="s">
        <v>136</v>
      </c>
      <c r="D33" s="220" t="s">
        <v>1913</v>
      </c>
      <c r="E33" s="222" t="s">
        <v>1942</v>
      </c>
    </row>
    <row r="34" spans="1:5" x14ac:dyDescent="0.25">
      <c r="A34" s="22" t="s">
        <v>8</v>
      </c>
      <c r="B34" s="22" t="s">
        <v>400</v>
      </c>
      <c r="C34" s="22" t="s">
        <v>401</v>
      </c>
      <c r="D34" s="220" t="s">
        <v>1913</v>
      </c>
      <c r="E34" s="221" t="s">
        <v>1943</v>
      </c>
    </row>
    <row r="35" spans="1:5" x14ac:dyDescent="0.25">
      <c r="A35" s="22" t="s">
        <v>8</v>
      </c>
      <c r="B35" s="22" t="s">
        <v>566</v>
      </c>
      <c r="C35" s="22" t="s">
        <v>565</v>
      </c>
      <c r="D35" s="220" t="s">
        <v>1913</v>
      </c>
      <c r="E35" s="221" t="s">
        <v>1944</v>
      </c>
    </row>
    <row r="36" spans="1:5" ht="30" x14ac:dyDescent="0.25">
      <c r="A36" s="22" t="s">
        <v>8</v>
      </c>
      <c r="B36" s="22" t="s">
        <v>279</v>
      </c>
      <c r="C36" s="22" t="s">
        <v>280</v>
      </c>
      <c r="D36" s="220" t="s">
        <v>1913</v>
      </c>
      <c r="E36" s="222" t="s">
        <v>1945</v>
      </c>
    </row>
    <row r="37" spans="1:5" ht="30" x14ac:dyDescent="0.25">
      <c r="A37" s="22" t="s">
        <v>8</v>
      </c>
      <c r="B37" s="22" t="s">
        <v>646</v>
      </c>
      <c r="C37" s="22" t="s">
        <v>647</v>
      </c>
      <c r="D37" s="220" t="s">
        <v>1913</v>
      </c>
      <c r="E37" s="221" t="s">
        <v>1946</v>
      </c>
    </row>
    <row r="38" spans="1:5" x14ac:dyDescent="0.25">
      <c r="A38" s="22" t="s">
        <v>8</v>
      </c>
      <c r="B38" s="22" t="s">
        <v>276</v>
      </c>
      <c r="C38" s="22" t="s">
        <v>310</v>
      </c>
      <c r="D38" s="220" t="s">
        <v>1913</v>
      </c>
      <c r="E38" s="221" t="s">
        <v>1947</v>
      </c>
    </row>
    <row r="39" spans="1:5" ht="30" x14ac:dyDescent="0.25">
      <c r="A39" s="22" t="s">
        <v>8</v>
      </c>
      <c r="B39" s="22" t="s">
        <v>1207</v>
      </c>
      <c r="C39" s="22" t="s">
        <v>1209</v>
      </c>
      <c r="D39" s="220" t="s">
        <v>1913</v>
      </c>
      <c r="E39" s="222" t="s">
        <v>1948</v>
      </c>
    </row>
    <row r="40" spans="1:5" x14ac:dyDescent="0.25">
      <c r="A40" s="22" t="s">
        <v>8</v>
      </c>
      <c r="B40" s="22" t="s">
        <v>18</v>
      </c>
      <c r="C40" s="22" t="s">
        <v>138</v>
      </c>
      <c r="D40" s="220" t="s">
        <v>1913</v>
      </c>
      <c r="E40" s="222" t="s">
        <v>1949</v>
      </c>
    </row>
    <row r="41" spans="1:5" x14ac:dyDescent="0.25">
      <c r="A41" s="22" t="s">
        <v>9</v>
      </c>
      <c r="B41" s="22" t="s">
        <v>29</v>
      </c>
      <c r="C41" s="22" t="s">
        <v>1753</v>
      </c>
      <c r="D41" s="220" t="s">
        <v>1913</v>
      </c>
      <c r="E41" s="222" t="s">
        <v>1950</v>
      </c>
    </row>
    <row r="42" spans="1:5" x14ac:dyDescent="0.25">
      <c r="A42" s="22" t="s">
        <v>9</v>
      </c>
      <c r="B42" s="22" t="s">
        <v>21</v>
      </c>
      <c r="C42" s="22" t="s">
        <v>1189</v>
      </c>
      <c r="D42" s="220" t="s">
        <v>1913</v>
      </c>
      <c r="E42" s="221" t="s">
        <v>1951</v>
      </c>
    </row>
    <row r="43" spans="1:5" ht="30" x14ac:dyDescent="0.25">
      <c r="A43" s="22" t="s">
        <v>9</v>
      </c>
      <c r="B43" s="22" t="s">
        <v>25</v>
      </c>
      <c r="C43" s="22" t="s">
        <v>311</v>
      </c>
      <c r="D43" s="220" t="s">
        <v>1913</v>
      </c>
      <c r="E43" s="221" t="s">
        <v>1952</v>
      </c>
    </row>
    <row r="44" spans="1:5" ht="45" x14ac:dyDescent="0.25">
      <c r="A44" s="22" t="s">
        <v>9</v>
      </c>
      <c r="B44" s="22" t="s">
        <v>23</v>
      </c>
      <c r="C44" s="22" t="s">
        <v>61</v>
      </c>
      <c r="D44" s="220" t="s">
        <v>1913</v>
      </c>
      <c r="E44" s="221" t="s">
        <v>1953</v>
      </c>
    </row>
    <row r="45" spans="1:5" ht="30" x14ac:dyDescent="0.25">
      <c r="A45" s="22" t="s">
        <v>9</v>
      </c>
      <c r="B45" s="22" t="s">
        <v>107</v>
      </c>
      <c r="C45" s="22" t="s">
        <v>312</v>
      </c>
      <c r="D45" s="220" t="s">
        <v>1913</v>
      </c>
      <c r="E45" s="221" t="s">
        <v>1954</v>
      </c>
    </row>
    <row r="46" spans="1:5" x14ac:dyDescent="0.25">
      <c r="A46" s="22" t="s">
        <v>9</v>
      </c>
      <c r="B46" s="22" t="s">
        <v>24</v>
      </c>
      <c r="C46" s="22" t="s">
        <v>313</v>
      </c>
      <c r="D46" s="220" t="s">
        <v>1913</v>
      </c>
      <c r="E46" s="221" t="s">
        <v>1955</v>
      </c>
    </row>
    <row r="47" spans="1:5" ht="30" x14ac:dyDescent="0.25">
      <c r="A47" s="22" t="s">
        <v>9</v>
      </c>
      <c r="B47" s="22" t="s">
        <v>1089</v>
      </c>
      <c r="C47" s="22" t="s">
        <v>728</v>
      </c>
      <c r="D47" s="220" t="s">
        <v>1913</v>
      </c>
      <c r="E47" s="221" t="s">
        <v>1956</v>
      </c>
    </row>
    <row r="48" spans="1:5" x14ac:dyDescent="0.25">
      <c r="A48" s="22" t="s">
        <v>9</v>
      </c>
      <c r="B48" s="22" t="s">
        <v>1194</v>
      </c>
      <c r="C48" s="22" t="s">
        <v>1197</v>
      </c>
      <c r="D48" s="220" t="s">
        <v>1913</v>
      </c>
      <c r="E48" s="221" t="s">
        <v>1957</v>
      </c>
    </row>
    <row r="49" spans="1:5" ht="30" x14ac:dyDescent="0.25">
      <c r="A49" s="22" t="s">
        <v>9</v>
      </c>
      <c r="B49" s="22" t="s">
        <v>1195</v>
      </c>
      <c r="C49" s="22" t="s">
        <v>1198</v>
      </c>
      <c r="D49" s="220" t="s">
        <v>1913</v>
      </c>
      <c r="E49" s="221" t="s">
        <v>1958</v>
      </c>
    </row>
    <row r="50" spans="1:5" ht="30" x14ac:dyDescent="0.25">
      <c r="A50" s="22" t="s">
        <v>9</v>
      </c>
      <c r="B50" s="22" t="s">
        <v>1196</v>
      </c>
      <c r="C50" s="22" t="s">
        <v>1199</v>
      </c>
      <c r="D50" s="220" t="s">
        <v>1913</v>
      </c>
      <c r="E50" s="221" t="s">
        <v>1959</v>
      </c>
    </row>
    <row r="51" spans="1:5" ht="30" x14ac:dyDescent="0.25">
      <c r="A51" s="22" t="s">
        <v>9</v>
      </c>
      <c r="B51" s="22" t="s">
        <v>1206</v>
      </c>
      <c r="C51" s="22" t="s">
        <v>1200</v>
      </c>
      <c r="D51" s="220" t="s">
        <v>1913</v>
      </c>
      <c r="E51" s="221" t="s">
        <v>1960</v>
      </c>
    </row>
    <row r="52" spans="1:5" x14ac:dyDescent="0.25">
      <c r="A52" s="22" t="s">
        <v>9</v>
      </c>
      <c r="B52" s="22" t="s">
        <v>775</v>
      </c>
      <c r="C52" s="22" t="s">
        <v>774</v>
      </c>
      <c r="D52" s="220" t="s">
        <v>1913</v>
      </c>
      <c r="E52" s="221"/>
    </row>
    <row r="53" spans="1:5" ht="30" x14ac:dyDescent="0.25">
      <c r="A53" s="22" t="s">
        <v>9</v>
      </c>
      <c r="B53" s="22" t="s">
        <v>22</v>
      </c>
      <c r="C53" s="22" t="s">
        <v>314</v>
      </c>
      <c r="D53" s="220" t="s">
        <v>1913</v>
      </c>
      <c r="E53" s="221" t="s">
        <v>1961</v>
      </c>
    </row>
    <row r="54" spans="1:5" ht="30" x14ac:dyDescent="0.25">
      <c r="A54" s="22" t="s">
        <v>9</v>
      </c>
      <c r="B54" s="22" t="s">
        <v>20</v>
      </c>
      <c r="C54" s="22" t="s">
        <v>315</v>
      </c>
      <c r="D54" s="220" t="s">
        <v>1913</v>
      </c>
      <c r="E54" s="221" t="s">
        <v>1962</v>
      </c>
    </row>
    <row r="55" spans="1:5" ht="30" x14ac:dyDescent="0.25">
      <c r="A55" s="22" t="s">
        <v>9</v>
      </c>
      <c r="B55" s="22" t="s">
        <v>843</v>
      </c>
      <c r="C55" s="22" t="s">
        <v>844</v>
      </c>
      <c r="D55" s="220" t="s">
        <v>1913</v>
      </c>
      <c r="E55" s="221" t="s">
        <v>1963</v>
      </c>
    </row>
    <row r="56" spans="1:5" x14ac:dyDescent="0.25">
      <c r="A56" s="22" t="s">
        <v>150</v>
      </c>
      <c r="B56" s="22" t="s">
        <v>152</v>
      </c>
      <c r="C56" s="22" t="s">
        <v>477</v>
      </c>
      <c r="D56" s="220" t="s">
        <v>1913</v>
      </c>
      <c r="E56" s="221" t="s">
        <v>1964</v>
      </c>
    </row>
    <row r="57" spans="1:5" x14ac:dyDescent="0.25">
      <c r="A57" s="22" t="s">
        <v>150</v>
      </c>
      <c r="B57" s="22" t="s">
        <v>285</v>
      </c>
      <c r="C57" s="22" t="s">
        <v>486</v>
      </c>
      <c r="D57" s="220" t="s">
        <v>1913</v>
      </c>
      <c r="E57" s="221" t="s">
        <v>1965</v>
      </c>
    </row>
    <row r="58" spans="1:5" x14ac:dyDescent="0.25">
      <c r="A58" s="22" t="s">
        <v>150</v>
      </c>
      <c r="B58" s="22" t="s">
        <v>482</v>
      </c>
      <c r="C58" s="22" t="s">
        <v>483</v>
      </c>
      <c r="D58" s="220" t="s">
        <v>1913</v>
      </c>
      <c r="E58" s="221" t="s">
        <v>1966</v>
      </c>
    </row>
    <row r="59" spans="1:5" x14ac:dyDescent="0.25">
      <c r="A59" s="22" t="s">
        <v>150</v>
      </c>
      <c r="B59" s="22" t="s">
        <v>206</v>
      </c>
      <c r="C59" s="22" t="s">
        <v>478</v>
      </c>
      <c r="D59" s="220" t="s">
        <v>1913</v>
      </c>
      <c r="E59" s="221" t="s">
        <v>1967</v>
      </c>
    </row>
    <row r="60" spans="1:5" ht="45" x14ac:dyDescent="0.25">
      <c r="A60" s="22" t="s">
        <v>150</v>
      </c>
      <c r="B60" s="22" t="s">
        <v>1191</v>
      </c>
      <c r="C60" s="22" t="s">
        <v>1192</v>
      </c>
      <c r="D60" s="220" t="s">
        <v>1913</v>
      </c>
      <c r="E60" s="221" t="s">
        <v>1968</v>
      </c>
    </row>
    <row r="61" spans="1:5" x14ac:dyDescent="0.25">
      <c r="A61" s="22" t="s">
        <v>150</v>
      </c>
      <c r="B61" s="22" t="s">
        <v>153</v>
      </c>
      <c r="C61" s="22" t="s">
        <v>479</v>
      </c>
      <c r="D61" s="220" t="s">
        <v>1913</v>
      </c>
      <c r="E61" s="221" t="s">
        <v>1969</v>
      </c>
    </row>
    <row r="62" spans="1:5" ht="30" x14ac:dyDescent="0.25">
      <c r="A62" s="22" t="s">
        <v>150</v>
      </c>
      <c r="B62" s="22" t="s">
        <v>151</v>
      </c>
      <c r="C62" s="22" t="s">
        <v>1227</v>
      </c>
      <c r="D62" s="220" t="s">
        <v>1913</v>
      </c>
      <c r="E62" s="221" t="s">
        <v>1970</v>
      </c>
    </row>
    <row r="63" spans="1:5" x14ac:dyDescent="0.25">
      <c r="A63" s="22" t="s">
        <v>150</v>
      </c>
      <c r="B63" s="22" t="s">
        <v>480</v>
      </c>
      <c r="C63" s="22" t="s">
        <v>481</v>
      </c>
      <c r="D63" s="220" t="s">
        <v>1913</v>
      </c>
      <c r="E63" s="221"/>
    </row>
    <row r="64" spans="1:5" ht="60" x14ac:dyDescent="0.25">
      <c r="A64" s="22" t="s">
        <v>150</v>
      </c>
      <c r="B64" s="22" t="s">
        <v>784</v>
      </c>
      <c r="C64" s="22" t="s">
        <v>785</v>
      </c>
      <c r="D64" s="220" t="s">
        <v>1913</v>
      </c>
      <c r="E64" s="221" t="s">
        <v>1971</v>
      </c>
    </row>
    <row r="65" spans="1:5" ht="30" x14ac:dyDescent="0.25">
      <c r="A65" s="22" t="s">
        <v>830</v>
      </c>
      <c r="B65" s="22" t="s">
        <v>834</v>
      </c>
      <c r="C65" s="22" t="s">
        <v>316</v>
      </c>
      <c r="D65" s="220" t="s">
        <v>1913</v>
      </c>
      <c r="E65" s="221" t="s">
        <v>1972</v>
      </c>
    </row>
    <row r="66" spans="1:5" x14ac:dyDescent="0.25">
      <c r="A66" s="22" t="s">
        <v>830</v>
      </c>
      <c r="B66" s="22" t="s">
        <v>1145</v>
      </c>
      <c r="C66" s="22" t="s">
        <v>1144</v>
      </c>
      <c r="D66" s="220" t="s">
        <v>1913</v>
      </c>
      <c r="E66" s="221" t="s">
        <v>1973</v>
      </c>
    </row>
    <row r="67" spans="1:5" ht="30" x14ac:dyDescent="0.25">
      <c r="A67" s="22" t="s">
        <v>830</v>
      </c>
      <c r="B67" s="22" t="s">
        <v>831</v>
      </c>
      <c r="C67" s="22" t="s">
        <v>832</v>
      </c>
      <c r="D67" s="220" t="s">
        <v>1913</v>
      </c>
      <c r="E67" s="221" t="s">
        <v>1974</v>
      </c>
    </row>
    <row r="68" spans="1:5" ht="60" x14ac:dyDescent="0.25">
      <c r="A68" s="22" t="s">
        <v>10</v>
      </c>
      <c r="B68" s="22" t="s">
        <v>27</v>
      </c>
      <c r="C68" s="22" t="s">
        <v>749</v>
      </c>
      <c r="D68" s="220" t="s">
        <v>1913</v>
      </c>
      <c r="E68" s="221" t="s">
        <v>1975</v>
      </c>
    </row>
    <row r="69" spans="1:5" x14ac:dyDescent="0.25">
      <c r="A69" s="22" t="s">
        <v>10</v>
      </c>
      <c r="B69" s="22" t="s">
        <v>28</v>
      </c>
      <c r="C69" s="22" t="s">
        <v>157</v>
      </c>
      <c r="D69" s="220" t="s">
        <v>1913</v>
      </c>
      <c r="E69" s="221" t="s">
        <v>1976</v>
      </c>
    </row>
    <row r="70" spans="1:5" x14ac:dyDescent="0.25">
      <c r="A70" s="22" t="s">
        <v>10</v>
      </c>
      <c r="B70" s="22" t="s">
        <v>789</v>
      </c>
      <c r="C70" s="22" t="s">
        <v>791</v>
      </c>
      <c r="D70" s="220" t="s">
        <v>1913</v>
      </c>
      <c r="E70" s="221"/>
    </row>
    <row r="71" spans="1:5" x14ac:dyDescent="0.25">
      <c r="A71" s="22" t="s">
        <v>10</v>
      </c>
      <c r="B71" s="22" t="s">
        <v>1440</v>
      </c>
      <c r="C71" s="22" t="s">
        <v>790</v>
      </c>
      <c r="D71" s="220" t="s">
        <v>1913</v>
      </c>
      <c r="E71" s="221" t="s">
        <v>1977</v>
      </c>
    </row>
    <row r="72" spans="1:5" x14ac:dyDescent="0.25">
      <c r="A72" s="22" t="s">
        <v>10</v>
      </c>
      <c r="B72" s="22" t="s">
        <v>1118</v>
      </c>
      <c r="C72" s="22" t="s">
        <v>1117</v>
      </c>
      <c r="D72" s="220" t="s">
        <v>1913</v>
      </c>
      <c r="E72" s="221"/>
    </row>
    <row r="73" spans="1:5" x14ac:dyDescent="0.25">
      <c r="A73" s="22" t="s">
        <v>10</v>
      </c>
      <c r="B73" s="22" t="s">
        <v>1608</v>
      </c>
      <c r="C73" s="22" t="s">
        <v>1117</v>
      </c>
      <c r="D73" s="220" t="s">
        <v>1913</v>
      </c>
      <c r="E73" s="221"/>
    </row>
    <row r="74" spans="1:5" x14ac:dyDescent="0.25">
      <c r="A74" s="22" t="s">
        <v>10</v>
      </c>
      <c r="B74" s="22" t="s">
        <v>1172</v>
      </c>
      <c r="C74" s="22" t="s">
        <v>1172</v>
      </c>
      <c r="D74" s="220" t="s">
        <v>1913</v>
      </c>
      <c r="E74" s="221" t="s">
        <v>1978</v>
      </c>
    </row>
    <row r="75" spans="1:5" x14ac:dyDescent="0.25">
      <c r="A75" s="22" t="s">
        <v>10</v>
      </c>
      <c r="B75" s="22" t="s">
        <v>26</v>
      </c>
      <c r="C75" s="22" t="s">
        <v>317</v>
      </c>
      <c r="D75" s="220" t="s">
        <v>1913</v>
      </c>
      <c r="E75" s="221" t="s">
        <v>1979</v>
      </c>
    </row>
    <row r="76" spans="1:5" ht="45" x14ac:dyDescent="0.25">
      <c r="A76" s="22" t="s">
        <v>1059</v>
      </c>
      <c r="B76" s="22" t="s">
        <v>351</v>
      </c>
      <c r="C76" s="22" t="s">
        <v>318</v>
      </c>
      <c r="D76" s="220" t="s">
        <v>1913</v>
      </c>
      <c r="E76" s="221" t="s">
        <v>1980</v>
      </c>
    </row>
    <row r="77" spans="1:5" ht="45" x14ac:dyDescent="0.25">
      <c r="A77" s="22" t="s">
        <v>1059</v>
      </c>
      <c r="B77" s="22" t="s">
        <v>351</v>
      </c>
      <c r="C77" s="22" t="s">
        <v>319</v>
      </c>
      <c r="D77" s="220" t="s">
        <v>1913</v>
      </c>
      <c r="E77" s="221" t="s">
        <v>1980</v>
      </c>
    </row>
    <row r="78" spans="1:5" ht="45" x14ac:dyDescent="0.25">
      <c r="A78" s="22" t="s">
        <v>1059</v>
      </c>
      <c r="B78" s="22" t="s">
        <v>351</v>
      </c>
      <c r="C78" s="22" t="s">
        <v>320</v>
      </c>
      <c r="D78" s="220" t="s">
        <v>1913</v>
      </c>
      <c r="E78" s="221" t="s">
        <v>1980</v>
      </c>
    </row>
    <row r="79" spans="1:5" ht="45" x14ac:dyDescent="0.25">
      <c r="A79" s="22" t="s">
        <v>1059</v>
      </c>
      <c r="B79" s="22" t="s">
        <v>351</v>
      </c>
      <c r="C79" s="22" t="s">
        <v>321</v>
      </c>
      <c r="D79" s="220" t="s">
        <v>1913</v>
      </c>
      <c r="E79" s="221" t="s">
        <v>1980</v>
      </c>
    </row>
    <row r="80" spans="1:5" ht="45" x14ac:dyDescent="0.25">
      <c r="A80" s="22" t="s">
        <v>1059</v>
      </c>
      <c r="B80" s="22" t="s">
        <v>351</v>
      </c>
      <c r="C80" s="22" t="s">
        <v>322</v>
      </c>
      <c r="D80" s="220" t="s">
        <v>1913</v>
      </c>
      <c r="E80" s="221" t="s">
        <v>1980</v>
      </c>
    </row>
    <row r="81" spans="1:5" ht="75" x14ac:dyDescent="0.25">
      <c r="A81" s="22" t="s">
        <v>1059</v>
      </c>
      <c r="B81" s="22" t="s">
        <v>1225</v>
      </c>
      <c r="C81" s="22" t="s">
        <v>1226</v>
      </c>
      <c r="D81" s="220" t="s">
        <v>1913</v>
      </c>
      <c r="E81" s="221" t="s">
        <v>1981</v>
      </c>
    </row>
    <row r="82" spans="1:5" ht="45" x14ac:dyDescent="0.25">
      <c r="A82" s="22" t="s">
        <v>1059</v>
      </c>
      <c r="B82" s="22" t="s">
        <v>370</v>
      </c>
      <c r="C82" s="22" t="s">
        <v>323</v>
      </c>
      <c r="D82" s="220" t="s">
        <v>1913</v>
      </c>
      <c r="E82" s="221" t="s">
        <v>1982</v>
      </c>
    </row>
    <row r="83" spans="1:5" ht="45" x14ac:dyDescent="0.25">
      <c r="A83" s="22" t="s">
        <v>1059</v>
      </c>
      <c r="B83" s="22" t="s">
        <v>370</v>
      </c>
      <c r="C83" s="22" t="s">
        <v>324</v>
      </c>
      <c r="D83" s="220" t="s">
        <v>1913</v>
      </c>
      <c r="E83" s="221" t="s">
        <v>1982</v>
      </c>
    </row>
    <row r="84" spans="1:5" ht="45" x14ac:dyDescent="0.25">
      <c r="A84" s="22" t="s">
        <v>1059</v>
      </c>
      <c r="B84" s="22" t="s">
        <v>370</v>
      </c>
      <c r="C84" s="22" t="s">
        <v>325</v>
      </c>
      <c r="D84" s="220" t="s">
        <v>1913</v>
      </c>
      <c r="E84" s="221" t="s">
        <v>1982</v>
      </c>
    </row>
    <row r="85" spans="1:5" ht="45" x14ac:dyDescent="0.25">
      <c r="A85" s="22" t="s">
        <v>1059</v>
      </c>
      <c r="B85" s="22" t="s">
        <v>370</v>
      </c>
      <c r="C85" s="22" t="s">
        <v>326</v>
      </c>
      <c r="D85" s="220" t="s">
        <v>1913</v>
      </c>
      <c r="E85" s="221" t="s">
        <v>1982</v>
      </c>
    </row>
    <row r="86" spans="1:5" ht="45" x14ac:dyDescent="0.25">
      <c r="A86" s="22" t="s">
        <v>1059</v>
      </c>
      <c r="B86" s="22" t="s">
        <v>370</v>
      </c>
      <c r="C86" s="22" t="s">
        <v>327</v>
      </c>
      <c r="D86" s="220" t="s">
        <v>1913</v>
      </c>
      <c r="E86" s="221" t="s">
        <v>1982</v>
      </c>
    </row>
    <row r="87" spans="1:5" ht="45" x14ac:dyDescent="0.25">
      <c r="A87" s="22" t="s">
        <v>1247</v>
      </c>
      <c r="B87" s="22" t="s">
        <v>1248</v>
      </c>
      <c r="C87" s="22" t="s">
        <v>1252</v>
      </c>
      <c r="D87" s="220" t="s">
        <v>1913</v>
      </c>
      <c r="E87" s="221" t="s">
        <v>1983</v>
      </c>
    </row>
    <row r="88" spans="1:5" ht="105" x14ac:dyDescent="0.25">
      <c r="A88" s="22" t="s">
        <v>1398</v>
      </c>
      <c r="B88" s="22" t="s">
        <v>1399</v>
      </c>
      <c r="C88" s="22" t="s">
        <v>1406</v>
      </c>
      <c r="D88" s="220" t="s">
        <v>1913</v>
      </c>
      <c r="E88" s="221" t="s">
        <v>1984</v>
      </c>
    </row>
    <row r="89" spans="1:5" ht="105" x14ac:dyDescent="0.25">
      <c r="A89" s="22" t="s">
        <v>1398</v>
      </c>
      <c r="B89" s="22" t="s">
        <v>1400</v>
      </c>
      <c r="C89" s="22" t="s">
        <v>1407</v>
      </c>
      <c r="D89" s="220" t="s">
        <v>1913</v>
      </c>
      <c r="E89" s="221" t="s">
        <v>1984</v>
      </c>
    </row>
    <row r="90" spans="1:5" ht="105" x14ac:dyDescent="0.25">
      <c r="A90" s="22" t="s">
        <v>1398</v>
      </c>
      <c r="B90" s="22" t="s">
        <v>508</v>
      </c>
      <c r="C90" s="22" t="s">
        <v>1408</v>
      </c>
      <c r="D90" s="220" t="s">
        <v>1913</v>
      </c>
      <c r="E90" s="221" t="s">
        <v>1984</v>
      </c>
    </row>
    <row r="91" spans="1:5" ht="105" x14ac:dyDescent="0.25">
      <c r="A91" s="22" t="s">
        <v>1398</v>
      </c>
      <c r="B91" s="22" t="s">
        <v>1401</v>
      </c>
      <c r="C91" s="22" t="s">
        <v>1409</v>
      </c>
      <c r="D91" s="220" t="s">
        <v>1913</v>
      </c>
      <c r="E91" s="221" t="s">
        <v>1984</v>
      </c>
    </row>
    <row r="92" spans="1:5" ht="105" x14ac:dyDescent="0.25">
      <c r="A92" s="22" t="s">
        <v>1398</v>
      </c>
      <c r="B92" s="22" t="s">
        <v>1402</v>
      </c>
      <c r="C92" s="22" t="s">
        <v>1410</v>
      </c>
      <c r="D92" s="220" t="s">
        <v>1913</v>
      </c>
      <c r="E92" s="221" t="s">
        <v>1984</v>
      </c>
    </row>
    <row r="93" spans="1:5" ht="105" x14ac:dyDescent="0.25">
      <c r="A93" s="22" t="s">
        <v>1398</v>
      </c>
      <c r="B93" s="22" t="s">
        <v>290</v>
      </c>
      <c r="C93" s="22" t="s">
        <v>1411</v>
      </c>
      <c r="D93" s="220" t="s">
        <v>1913</v>
      </c>
      <c r="E93" s="221" t="s">
        <v>1984</v>
      </c>
    </row>
    <row r="94" spans="1:5" ht="105" x14ac:dyDescent="0.25">
      <c r="A94" s="22" t="s">
        <v>1398</v>
      </c>
      <c r="B94" s="22" t="s">
        <v>1403</v>
      </c>
      <c r="C94" s="22" t="s">
        <v>1412</v>
      </c>
      <c r="D94" s="220" t="s">
        <v>1913</v>
      </c>
      <c r="E94" s="221" t="s">
        <v>1984</v>
      </c>
    </row>
    <row r="95" spans="1:5" ht="105" x14ac:dyDescent="0.25">
      <c r="A95" s="22" t="s">
        <v>1398</v>
      </c>
      <c r="B95" s="22" t="s">
        <v>1404</v>
      </c>
      <c r="C95" s="22" t="s">
        <v>1413</v>
      </c>
      <c r="D95" s="220" t="s">
        <v>1913</v>
      </c>
      <c r="E95" s="221" t="s">
        <v>1984</v>
      </c>
    </row>
    <row r="96" spans="1:5" ht="105" x14ac:dyDescent="0.25">
      <c r="A96" s="22" t="s">
        <v>1398</v>
      </c>
      <c r="B96" s="22" t="s">
        <v>1405</v>
      </c>
      <c r="C96" s="22" t="s">
        <v>1414</v>
      </c>
      <c r="D96" s="220" t="s">
        <v>1913</v>
      </c>
      <c r="E96" s="221" t="s">
        <v>1984</v>
      </c>
    </row>
    <row r="99" spans="4:4" x14ac:dyDescent="0.25">
      <c r="D99" s="203"/>
    </row>
    <row r="100" spans="4:4" x14ac:dyDescent="0.25">
      <c r="D100" s="203"/>
    </row>
    <row r="101" spans="4:4" x14ac:dyDescent="0.25">
      <c r="D101" s="203"/>
    </row>
    <row r="102" spans="4:4" x14ac:dyDescent="0.25">
      <c r="D102" s="203"/>
    </row>
    <row r="103" spans="4:4" x14ac:dyDescent="0.25">
      <c r="D103" s="203"/>
    </row>
    <row r="104" spans="4:4" x14ac:dyDescent="0.25">
      <c r="D104" s="203"/>
    </row>
    <row r="105" spans="4:4" x14ac:dyDescent="0.25">
      <c r="D105" s="203"/>
    </row>
    <row r="106" spans="4:4" x14ac:dyDescent="0.25">
      <c r="D106" s="203"/>
    </row>
  </sheetData>
  <conditionalFormatting sqref="C1:C1048576">
    <cfRule type="duplicateValues" dxfId="205"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8B0E5-DCFE-46C0-8A49-8DD9320F3CC5}">
  <sheetPr>
    <tabColor theme="8" tint="-0.249977111117893"/>
  </sheetPr>
  <dimension ref="A1:Y837"/>
  <sheetViews>
    <sheetView zoomScale="80" zoomScaleNormal="80" workbookViewId="0">
      <pane ySplit="2" topLeftCell="A541" activePane="bottomLeft" state="frozen"/>
      <selection activeCell="D1" sqref="D1"/>
      <selection pane="bottomLeft" activeCell="L541" sqref="L541"/>
    </sheetView>
  </sheetViews>
  <sheetFormatPr defaultRowHeight="15" x14ac:dyDescent="0.25"/>
  <cols>
    <col min="1" max="1" width="17.140625" style="187" customWidth="1"/>
    <col min="2" max="2" width="7" style="188" customWidth="1"/>
    <col min="3" max="3" width="15.42578125" style="187" customWidth="1"/>
    <col min="4" max="4" width="38.5703125" style="187" customWidth="1"/>
    <col min="5" max="5" width="26.5703125" style="187" customWidth="1"/>
    <col min="6" max="10" width="9.140625" style="187" customWidth="1"/>
    <col min="11" max="11" width="6.7109375" style="187" customWidth="1"/>
    <col min="12" max="12" width="31.5703125" style="187" customWidth="1"/>
    <col min="13" max="13" width="11.5703125" style="188" customWidth="1"/>
    <col min="14" max="14" width="13.42578125" style="187" customWidth="1"/>
    <col min="15" max="15" width="53.85546875" style="187" customWidth="1"/>
    <col min="16" max="17" width="11" style="187" customWidth="1"/>
    <col min="18" max="18" width="21.28515625" style="187" customWidth="1"/>
    <col min="19" max="19" width="26.42578125" style="187" customWidth="1"/>
    <col min="20" max="20" width="30.7109375" style="187" customWidth="1"/>
    <col min="21" max="21" width="166.28515625" style="205" customWidth="1"/>
    <col min="22" max="16384" width="9.140625" style="187"/>
  </cols>
  <sheetData>
    <row r="1" spans="1:21" x14ac:dyDescent="0.25">
      <c r="C1" s="189" t="s">
        <v>1760</v>
      </c>
      <c r="D1" s="188"/>
      <c r="E1" s="188"/>
      <c r="F1" s="188"/>
      <c r="G1" s="188"/>
      <c r="H1" s="188"/>
      <c r="I1" s="188"/>
      <c r="J1" s="188"/>
      <c r="K1" s="188"/>
      <c r="L1" s="188" t="s">
        <v>1761</v>
      </c>
      <c r="N1" s="190" t="s">
        <v>1762</v>
      </c>
      <c r="O1" s="190" t="s">
        <v>1762</v>
      </c>
      <c r="P1" s="190" t="s">
        <v>1762</v>
      </c>
      <c r="Q1" s="190" t="s">
        <v>1763</v>
      </c>
      <c r="R1" s="190" t="s">
        <v>1764</v>
      </c>
      <c r="S1" s="190"/>
      <c r="T1" s="190" t="s">
        <v>1765</v>
      </c>
      <c r="U1" s="227" t="s">
        <v>1766</v>
      </c>
    </row>
    <row r="2" spans="1:21" s="191" customFormat="1" x14ac:dyDescent="0.25">
      <c r="B2" s="189"/>
      <c r="C2" s="192" t="s">
        <v>3</v>
      </c>
      <c r="D2" s="192" t="s">
        <v>0</v>
      </c>
      <c r="E2" s="192" t="s">
        <v>1</v>
      </c>
      <c r="F2" s="192" t="s">
        <v>38</v>
      </c>
      <c r="G2" s="192" t="s">
        <v>39</v>
      </c>
      <c r="H2" s="192" t="s">
        <v>86</v>
      </c>
      <c r="I2" s="192" t="s">
        <v>87</v>
      </c>
      <c r="J2" s="192" t="s">
        <v>506</v>
      </c>
      <c r="K2" s="192" t="s">
        <v>71</v>
      </c>
      <c r="L2" s="192" t="s">
        <v>1767</v>
      </c>
      <c r="M2" s="193"/>
      <c r="N2" s="192" t="s">
        <v>1768</v>
      </c>
      <c r="O2" s="192" t="s">
        <v>1769</v>
      </c>
      <c r="P2" s="192" t="s">
        <v>1770</v>
      </c>
      <c r="Q2" s="192" t="s">
        <v>1771</v>
      </c>
      <c r="R2" s="192" t="s">
        <v>1772</v>
      </c>
      <c r="S2" s="192"/>
      <c r="T2" s="192" t="s">
        <v>1773</v>
      </c>
      <c r="U2" s="227"/>
    </row>
    <row r="3" spans="1:21" s="196" customFormat="1" x14ac:dyDescent="0.25">
      <c r="A3" s="194" t="s">
        <v>1774</v>
      </c>
      <c r="B3" s="195"/>
      <c r="C3" s="194" t="s">
        <v>4</v>
      </c>
      <c r="D3" s="194" t="s">
        <v>717</v>
      </c>
      <c r="E3" s="196" t="str">
        <f>E4</f>
        <v>Percentage Reduction of Separately Regulated Pollutants</v>
      </c>
      <c r="M3" s="197"/>
      <c r="N3" s="196" t="s">
        <v>1775</v>
      </c>
      <c r="O3" s="19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96" t="s">
        <v>1776</v>
      </c>
      <c r="Q3" s="196" t="s">
        <v>46</v>
      </c>
      <c r="U3" s="196"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98" t="s">
        <v>1777</v>
      </c>
      <c r="B4" s="199"/>
      <c r="C4" s="137" t="s">
        <v>4</v>
      </c>
      <c r="D4" s="137" t="s">
        <v>717</v>
      </c>
      <c r="E4" s="137" t="s">
        <v>712</v>
      </c>
      <c r="F4" s="137" t="s">
        <v>40</v>
      </c>
      <c r="G4" s="137" t="s">
        <v>538</v>
      </c>
      <c r="H4" s="137" t="s">
        <v>40</v>
      </c>
      <c r="I4" s="137" t="s">
        <v>765</v>
      </c>
      <c r="J4" s="138">
        <v>300</v>
      </c>
      <c r="K4" s="170" t="s">
        <v>46</v>
      </c>
      <c r="L4" s="228" t="s">
        <v>1778</v>
      </c>
      <c r="N4" s="198" t="s">
        <v>1775</v>
      </c>
      <c r="O4" s="198"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202" t="s">
        <v>1776</v>
      </c>
      <c r="Q4" s="202" t="s">
        <v>46</v>
      </c>
      <c r="R4" s="202" t="str">
        <f t="shared" ref="R4:R63" si="0">I4&amp;" emitted by "&amp;H4</f>
        <v>VOCs emitted by LDVs</v>
      </c>
      <c r="S4" s="202" t="str">
        <f>IF(R4="","","//**"&amp;R4&amp;": **")</f>
        <v>//**VOCs emitted by LDVs: **</v>
      </c>
      <c r="T4" s="187"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98" t="s">
        <v>1777</v>
      </c>
      <c r="B5" s="199"/>
      <c r="C5" s="144" t="s">
        <v>4</v>
      </c>
      <c r="D5" s="144" t="s">
        <v>717</v>
      </c>
      <c r="E5" s="144" t="s">
        <v>712</v>
      </c>
      <c r="F5" s="137" t="s">
        <v>40</v>
      </c>
      <c r="G5" s="137" t="s">
        <v>532</v>
      </c>
      <c r="H5" s="137" t="s">
        <v>40</v>
      </c>
      <c r="I5" s="137" t="s">
        <v>532</v>
      </c>
      <c r="J5" s="138">
        <v>301</v>
      </c>
      <c r="K5" s="170" t="s">
        <v>46</v>
      </c>
      <c r="L5" s="228" t="s">
        <v>1778</v>
      </c>
      <c r="N5" s="198" t="s">
        <v>1775</v>
      </c>
      <c r="O5" s="198"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202" t="s">
        <v>1776</v>
      </c>
      <c r="Q5" s="202" t="s">
        <v>46</v>
      </c>
      <c r="R5" s="202" t="str">
        <f t="shared" si="0"/>
        <v>CO emitted by LDVs</v>
      </c>
      <c r="S5" s="202" t="str">
        <f t="shared" ref="S5:S68" si="2">IF(R5="","","//**"&amp;R5&amp;": **")</f>
        <v>//**CO emitted by LDVs: **</v>
      </c>
      <c r="T5" s="187"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98" t="s">
        <v>1777</v>
      </c>
      <c r="B6" s="199"/>
      <c r="C6" s="144" t="s">
        <v>4</v>
      </c>
      <c r="D6" s="144" t="s">
        <v>717</v>
      </c>
      <c r="E6" s="144" t="s">
        <v>712</v>
      </c>
      <c r="F6" s="137" t="s">
        <v>40</v>
      </c>
      <c r="G6" s="137" t="s">
        <v>539</v>
      </c>
      <c r="H6" s="137" t="s">
        <v>40</v>
      </c>
      <c r="I6" s="137" t="s">
        <v>539</v>
      </c>
      <c r="J6" s="138">
        <v>302</v>
      </c>
      <c r="K6" s="170" t="s">
        <v>46</v>
      </c>
      <c r="L6" s="228" t="s">
        <v>1778</v>
      </c>
      <c r="N6" s="198" t="s">
        <v>1775</v>
      </c>
      <c r="O6" s="198"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202" t="s">
        <v>1776</v>
      </c>
      <c r="Q6" s="202" t="s">
        <v>46</v>
      </c>
      <c r="R6" s="202" t="str">
        <f t="shared" si="0"/>
        <v>NOx emitted by LDVs</v>
      </c>
      <c r="S6" s="202" t="str">
        <f t="shared" si="2"/>
        <v>//**NOx emitted by LDVs: **</v>
      </c>
      <c r="T6" s="187"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98" t="s">
        <v>1777</v>
      </c>
      <c r="B7" s="199"/>
      <c r="C7" s="144" t="s">
        <v>4</v>
      </c>
      <c r="D7" s="144" t="s">
        <v>717</v>
      </c>
      <c r="E7" s="144" t="s">
        <v>712</v>
      </c>
      <c r="F7" s="137" t="s">
        <v>40</v>
      </c>
      <c r="G7" s="137" t="s">
        <v>540</v>
      </c>
      <c r="H7" s="137" t="s">
        <v>40</v>
      </c>
      <c r="I7" s="137" t="s">
        <v>540</v>
      </c>
      <c r="J7" s="138">
        <v>303</v>
      </c>
      <c r="K7" s="170" t="s">
        <v>46</v>
      </c>
      <c r="L7" s="228" t="s">
        <v>1778</v>
      </c>
      <c r="N7" s="198" t="s">
        <v>1775</v>
      </c>
      <c r="O7" s="198"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202" t="s">
        <v>1776</v>
      </c>
      <c r="Q7" s="202" t="s">
        <v>46</v>
      </c>
      <c r="R7" s="202" t="str">
        <f t="shared" si="0"/>
        <v>PM10 emitted by LDVs</v>
      </c>
      <c r="S7" s="202" t="str">
        <f t="shared" si="2"/>
        <v>//**PM10 emitted by LDVs: **</v>
      </c>
      <c r="T7" s="187"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98" t="s">
        <v>1777</v>
      </c>
      <c r="B8" s="199"/>
      <c r="C8" s="144" t="s">
        <v>4</v>
      </c>
      <c r="D8" s="144" t="s">
        <v>717</v>
      </c>
      <c r="E8" s="144" t="s">
        <v>712</v>
      </c>
      <c r="F8" s="137" t="s">
        <v>40</v>
      </c>
      <c r="G8" s="137" t="s">
        <v>541</v>
      </c>
      <c r="H8" s="137" t="s">
        <v>40</v>
      </c>
      <c r="I8" s="137" t="s">
        <v>630</v>
      </c>
      <c r="J8" s="138">
        <v>304</v>
      </c>
      <c r="K8" s="170" t="s">
        <v>46</v>
      </c>
      <c r="L8" s="228" t="s">
        <v>1778</v>
      </c>
      <c r="N8" s="198" t="s">
        <v>1775</v>
      </c>
      <c r="O8" s="198"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202" t="s">
        <v>1776</v>
      </c>
      <c r="Q8" s="202" t="s">
        <v>46</v>
      </c>
      <c r="R8" s="202" t="str">
        <f t="shared" si="0"/>
        <v>PM2.5 emitted by LDVs</v>
      </c>
      <c r="S8" s="202" t="str">
        <f t="shared" si="2"/>
        <v>//**PM2.5 emitted by LDVs: **</v>
      </c>
      <c r="T8" s="187"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98" t="s">
        <v>1777</v>
      </c>
      <c r="B9" s="199"/>
      <c r="C9" s="144" t="s">
        <v>4</v>
      </c>
      <c r="D9" s="144" t="s">
        <v>717</v>
      </c>
      <c r="E9" s="144" t="s">
        <v>712</v>
      </c>
      <c r="F9" s="137" t="s">
        <v>40</v>
      </c>
      <c r="G9" s="137" t="s">
        <v>542</v>
      </c>
      <c r="H9" s="137" t="s">
        <v>40</v>
      </c>
      <c r="I9" s="137" t="s">
        <v>542</v>
      </c>
      <c r="J9" s="138">
        <v>305</v>
      </c>
      <c r="K9" s="170" t="s">
        <v>46</v>
      </c>
      <c r="L9" s="228" t="s">
        <v>1778</v>
      </c>
      <c r="N9" s="198" t="s">
        <v>1775</v>
      </c>
      <c r="O9" s="198"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202" t="s">
        <v>1776</v>
      </c>
      <c r="Q9" s="202" t="s">
        <v>46</v>
      </c>
      <c r="R9" s="202" t="str">
        <f t="shared" si="0"/>
        <v>SOx emitted by LDVs</v>
      </c>
      <c r="S9" s="202" t="str">
        <f t="shared" si="2"/>
        <v>//**SOx emitted by LDVs: **</v>
      </c>
      <c r="T9" s="187"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98" t="s">
        <v>1777</v>
      </c>
      <c r="B10" s="199"/>
      <c r="C10" s="144" t="s">
        <v>4</v>
      </c>
      <c r="D10" s="144" t="s">
        <v>717</v>
      </c>
      <c r="E10" s="144" t="s">
        <v>712</v>
      </c>
      <c r="F10" s="137" t="s">
        <v>40</v>
      </c>
      <c r="G10" s="137" t="s">
        <v>543</v>
      </c>
      <c r="H10" s="137" t="s">
        <v>40</v>
      </c>
      <c r="I10" s="137" t="s">
        <v>543</v>
      </c>
      <c r="J10" s="138">
        <v>306</v>
      </c>
      <c r="K10" s="170" t="s">
        <v>46</v>
      </c>
      <c r="L10" s="228" t="s">
        <v>1778</v>
      </c>
      <c r="N10" s="198" t="s">
        <v>1775</v>
      </c>
      <c r="O10" s="198"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202" t="s">
        <v>1776</v>
      </c>
      <c r="Q10" s="202" t="s">
        <v>46</v>
      </c>
      <c r="R10" s="202" t="str">
        <f t="shared" si="0"/>
        <v>BC emitted by LDVs</v>
      </c>
      <c r="S10" s="202" t="str">
        <f t="shared" si="2"/>
        <v>//**BC emitted by LDVs: **</v>
      </c>
      <c r="T10" s="187"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98" t="s">
        <v>1777</v>
      </c>
      <c r="B11" s="199"/>
      <c r="C11" s="144" t="s">
        <v>4</v>
      </c>
      <c r="D11" s="144" t="s">
        <v>717</v>
      </c>
      <c r="E11" s="144" t="s">
        <v>712</v>
      </c>
      <c r="F11" s="137" t="s">
        <v>40</v>
      </c>
      <c r="G11" s="137" t="s">
        <v>544</v>
      </c>
      <c r="H11" s="137" t="s">
        <v>40</v>
      </c>
      <c r="I11" s="137" t="s">
        <v>544</v>
      </c>
      <c r="J11" s="138">
        <v>307</v>
      </c>
      <c r="K11" s="170" t="s">
        <v>46</v>
      </c>
      <c r="L11" s="228" t="s">
        <v>1778</v>
      </c>
      <c r="N11" s="198" t="s">
        <v>1775</v>
      </c>
      <c r="O11" s="198"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202" t="s">
        <v>1776</v>
      </c>
      <c r="Q11" s="202" t="s">
        <v>46</v>
      </c>
      <c r="R11" s="202" t="str">
        <f t="shared" si="0"/>
        <v>OC emitted by LDVs</v>
      </c>
      <c r="S11" s="202" t="str">
        <f t="shared" si="2"/>
        <v>//**OC emitted by LDVs: **</v>
      </c>
      <c r="T11" s="187"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98" t="s">
        <v>1777</v>
      </c>
      <c r="B12" s="199"/>
      <c r="C12" s="144" t="s">
        <v>4</v>
      </c>
      <c r="D12" s="144" t="s">
        <v>717</v>
      </c>
      <c r="E12" s="144" t="s">
        <v>712</v>
      </c>
      <c r="F12" s="137" t="s">
        <v>40</v>
      </c>
      <c r="G12" s="137" t="s">
        <v>545</v>
      </c>
      <c r="H12" s="137" t="s">
        <v>40</v>
      </c>
      <c r="I12" s="137" t="s">
        <v>545</v>
      </c>
      <c r="J12" s="138">
        <v>308</v>
      </c>
      <c r="K12" s="171" t="s">
        <v>47</v>
      </c>
      <c r="L12" s="228"/>
      <c r="N12" s="198" t="s">
        <v>1775</v>
      </c>
      <c r="O12" s="198"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202" t="s">
        <v>1776</v>
      </c>
      <c r="Q12" s="202" t="s">
        <v>46</v>
      </c>
      <c r="R12" s="202" t="str">
        <f t="shared" si="0"/>
        <v>CH4 emitted by LDVs</v>
      </c>
      <c r="S12" s="202" t="str">
        <f t="shared" si="2"/>
        <v>//**CH4 emitted by LDVs: **</v>
      </c>
      <c r="T12" s="187" t="str">
        <f t="shared" si="1"/>
        <v/>
      </c>
    </row>
    <row r="13" spans="1:21" x14ac:dyDescent="0.25">
      <c r="A13" s="198" t="s">
        <v>1777</v>
      </c>
      <c r="B13" s="199"/>
      <c r="C13" s="144" t="s">
        <v>4</v>
      </c>
      <c r="D13" s="144" t="s">
        <v>717</v>
      </c>
      <c r="E13" s="144" t="s">
        <v>712</v>
      </c>
      <c r="F13" s="137" t="s">
        <v>40</v>
      </c>
      <c r="G13" s="137" t="s">
        <v>546</v>
      </c>
      <c r="H13" s="137" t="s">
        <v>40</v>
      </c>
      <c r="I13" s="137" t="s">
        <v>546</v>
      </c>
      <c r="J13" s="138">
        <v>309</v>
      </c>
      <c r="K13" s="171" t="s">
        <v>47</v>
      </c>
      <c r="L13" s="228"/>
      <c r="N13" s="198" t="s">
        <v>1775</v>
      </c>
      <c r="O13" s="198"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202" t="s">
        <v>1776</v>
      </c>
      <c r="Q13" s="202" t="s">
        <v>46</v>
      </c>
      <c r="R13" s="202" t="str">
        <f t="shared" si="0"/>
        <v>N2O emitted by LDVs</v>
      </c>
      <c r="S13" s="202" t="str">
        <f t="shared" si="2"/>
        <v>//**N2O emitted by LDVs: **</v>
      </c>
      <c r="T13" s="187" t="str">
        <f t="shared" si="1"/>
        <v/>
      </c>
    </row>
    <row r="14" spans="1:21" x14ac:dyDescent="0.25">
      <c r="A14" s="198" t="s">
        <v>1777</v>
      </c>
      <c r="B14" s="199"/>
      <c r="C14" s="144" t="s">
        <v>4</v>
      </c>
      <c r="D14" s="144" t="s">
        <v>717</v>
      </c>
      <c r="E14" s="144" t="s">
        <v>712</v>
      </c>
      <c r="F14" s="137" t="s">
        <v>41</v>
      </c>
      <c r="G14" s="137" t="s">
        <v>538</v>
      </c>
      <c r="H14" s="137" t="s">
        <v>41</v>
      </c>
      <c r="I14" s="137" t="s">
        <v>765</v>
      </c>
      <c r="J14" s="138">
        <v>310</v>
      </c>
      <c r="K14" s="170" t="s">
        <v>46</v>
      </c>
      <c r="L14" s="228" t="s">
        <v>1778</v>
      </c>
      <c r="N14" s="198" t="s">
        <v>1775</v>
      </c>
      <c r="O14" s="198"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202" t="s">
        <v>1776</v>
      </c>
      <c r="Q14" s="202" t="s">
        <v>46</v>
      </c>
      <c r="R14" s="202" t="str">
        <f t="shared" si="0"/>
        <v>VOCs emitted by HDVs</v>
      </c>
      <c r="S14" s="202" t="str">
        <f t="shared" si="2"/>
        <v>//**VOCs emitted by HDVs: **</v>
      </c>
      <c r="T14" s="187"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98" t="s">
        <v>1777</v>
      </c>
      <c r="B15" s="199"/>
      <c r="C15" s="144" t="s">
        <v>4</v>
      </c>
      <c r="D15" s="144" t="s">
        <v>717</v>
      </c>
      <c r="E15" s="144" t="s">
        <v>712</v>
      </c>
      <c r="F15" s="137" t="s">
        <v>41</v>
      </c>
      <c r="G15" s="137" t="s">
        <v>532</v>
      </c>
      <c r="H15" s="137" t="s">
        <v>41</v>
      </c>
      <c r="I15" s="137" t="s">
        <v>532</v>
      </c>
      <c r="J15" s="138">
        <v>311</v>
      </c>
      <c r="K15" s="170" t="s">
        <v>46</v>
      </c>
      <c r="L15" s="228" t="s">
        <v>1778</v>
      </c>
      <c r="N15" s="198" t="s">
        <v>1775</v>
      </c>
      <c r="O15" s="198"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202" t="s">
        <v>1776</v>
      </c>
      <c r="Q15" s="202" t="s">
        <v>46</v>
      </c>
      <c r="R15" s="202" t="str">
        <f t="shared" si="0"/>
        <v>CO emitted by HDVs</v>
      </c>
      <c r="S15" s="202" t="str">
        <f t="shared" si="2"/>
        <v>//**CO emitted by HDVs: **</v>
      </c>
      <c r="T15" s="187"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98" t="s">
        <v>1777</v>
      </c>
      <c r="B16" s="199"/>
      <c r="C16" s="144" t="s">
        <v>4</v>
      </c>
      <c r="D16" s="144" t="s">
        <v>717</v>
      </c>
      <c r="E16" s="144" t="s">
        <v>712</v>
      </c>
      <c r="F16" s="137" t="s">
        <v>41</v>
      </c>
      <c r="G16" s="137" t="s">
        <v>539</v>
      </c>
      <c r="H16" s="137" t="s">
        <v>41</v>
      </c>
      <c r="I16" s="137" t="s">
        <v>539</v>
      </c>
      <c r="J16" s="138">
        <v>312</v>
      </c>
      <c r="K16" s="170" t="s">
        <v>46</v>
      </c>
      <c r="L16" s="228" t="s">
        <v>1778</v>
      </c>
      <c r="N16" s="198" t="s">
        <v>1775</v>
      </c>
      <c r="O16" s="198"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202" t="s">
        <v>1776</v>
      </c>
      <c r="Q16" s="202" t="s">
        <v>46</v>
      </c>
      <c r="R16" s="202" t="str">
        <f t="shared" si="0"/>
        <v>NOx emitted by HDVs</v>
      </c>
      <c r="S16" s="202" t="str">
        <f t="shared" si="2"/>
        <v>//**NOx emitted by HDVs: **</v>
      </c>
      <c r="T16" s="187" t="str">
        <f t="shared" si="1"/>
        <v>//**NOx emitted by HDVs: ** In the United States, since 1997, the 24-hour national ambient air quality standard (NAAQS) for PM2.5, the most harmful type of particulate for human health, declined from 65 µg/m^3 to 35 µg/m^3, a reduction of 46%.</v>
      </c>
    </row>
    <row r="17" spans="1:20" s="205" customFormat="1" x14ac:dyDescent="0.25">
      <c r="A17" s="198" t="s">
        <v>1777</v>
      </c>
      <c r="B17" s="199"/>
      <c r="C17" s="144" t="s">
        <v>4</v>
      </c>
      <c r="D17" s="144" t="s">
        <v>717</v>
      </c>
      <c r="E17" s="144" t="s">
        <v>712</v>
      </c>
      <c r="F17" s="137" t="s">
        <v>41</v>
      </c>
      <c r="G17" s="137" t="s">
        <v>540</v>
      </c>
      <c r="H17" s="137" t="s">
        <v>41</v>
      </c>
      <c r="I17" s="137" t="s">
        <v>540</v>
      </c>
      <c r="J17" s="138">
        <v>313</v>
      </c>
      <c r="K17" s="170" t="s">
        <v>46</v>
      </c>
      <c r="L17" s="228" t="s">
        <v>1778</v>
      </c>
      <c r="M17" s="188"/>
      <c r="N17" s="198" t="s">
        <v>1775</v>
      </c>
      <c r="O17" s="198"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202" t="s">
        <v>1776</v>
      </c>
      <c r="Q17" s="202" t="s">
        <v>46</v>
      </c>
      <c r="R17" s="202" t="str">
        <f t="shared" si="0"/>
        <v>PM10 emitted by HDVs</v>
      </c>
      <c r="S17" s="202" t="str">
        <f t="shared" si="2"/>
        <v>//**PM10 emitted by HDVs: **</v>
      </c>
      <c r="T17" s="187" t="str">
        <f t="shared" si="1"/>
        <v>//**PM10 emitted by HDVs: ** In the United States, since 1997, the 24-hour national ambient air quality standard (NAAQS) for PM2.5, the most harmful type of particulate for human health, declined from 65 µg/m^3 to 35 µg/m^3, a reduction of 46%.</v>
      </c>
    </row>
    <row r="18" spans="1:20" s="205" customFormat="1" x14ac:dyDescent="0.25">
      <c r="A18" s="198" t="s">
        <v>1777</v>
      </c>
      <c r="B18" s="199"/>
      <c r="C18" s="144" t="s">
        <v>4</v>
      </c>
      <c r="D18" s="144" t="s">
        <v>717</v>
      </c>
      <c r="E18" s="144" t="s">
        <v>712</v>
      </c>
      <c r="F18" s="137" t="s">
        <v>41</v>
      </c>
      <c r="G18" s="137" t="s">
        <v>541</v>
      </c>
      <c r="H18" s="137" t="s">
        <v>41</v>
      </c>
      <c r="I18" s="137" t="s">
        <v>630</v>
      </c>
      <c r="J18" s="138">
        <v>314</v>
      </c>
      <c r="K18" s="170" t="s">
        <v>46</v>
      </c>
      <c r="L18" s="228" t="s">
        <v>1778</v>
      </c>
      <c r="M18" s="188"/>
      <c r="N18" s="198" t="s">
        <v>1775</v>
      </c>
      <c r="O18" s="198"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202" t="s">
        <v>1776</v>
      </c>
      <c r="Q18" s="202" t="s">
        <v>46</v>
      </c>
      <c r="R18" s="202" t="str">
        <f t="shared" si="0"/>
        <v>PM2.5 emitted by HDVs</v>
      </c>
      <c r="S18" s="202" t="str">
        <f t="shared" si="2"/>
        <v>//**PM2.5 emitted by HDVs: **</v>
      </c>
      <c r="T18" s="187" t="str">
        <f t="shared" si="1"/>
        <v>//**PM2.5 emitted by HDVs: ** In the United States, since 1997, the 24-hour national ambient air quality standard (NAAQS) for PM2.5, the most harmful type of particulate for human health, declined from 65 µg/m^3 to 35 µg/m^3, a reduction of 46%.</v>
      </c>
    </row>
    <row r="19" spans="1:20" s="205" customFormat="1" x14ac:dyDescent="0.25">
      <c r="A19" s="198" t="s">
        <v>1777</v>
      </c>
      <c r="B19" s="199"/>
      <c r="C19" s="144" t="s">
        <v>4</v>
      </c>
      <c r="D19" s="144" t="s">
        <v>717</v>
      </c>
      <c r="E19" s="144" t="s">
        <v>712</v>
      </c>
      <c r="F19" s="137" t="s">
        <v>41</v>
      </c>
      <c r="G19" s="137" t="s">
        <v>542</v>
      </c>
      <c r="H19" s="137" t="s">
        <v>41</v>
      </c>
      <c r="I19" s="137" t="s">
        <v>542</v>
      </c>
      <c r="J19" s="138">
        <v>315</v>
      </c>
      <c r="K19" s="170" t="s">
        <v>46</v>
      </c>
      <c r="L19" s="228" t="s">
        <v>1778</v>
      </c>
      <c r="M19" s="188"/>
      <c r="N19" s="198" t="s">
        <v>1775</v>
      </c>
      <c r="O19" s="198"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202" t="s">
        <v>1776</v>
      </c>
      <c r="Q19" s="202" t="s">
        <v>46</v>
      </c>
      <c r="R19" s="202" t="str">
        <f t="shared" si="0"/>
        <v>SOx emitted by HDVs</v>
      </c>
      <c r="S19" s="202" t="str">
        <f t="shared" si="2"/>
        <v>//**SOx emitted by HDVs: **</v>
      </c>
      <c r="T19" s="187" t="str">
        <f t="shared" si="1"/>
        <v>//**SOx emitted by HDVs: ** In the United States, since 1997, the 24-hour national ambient air quality standard (NAAQS) for PM2.5, the most harmful type of particulate for human health, declined from 65 µg/m^3 to 35 µg/m^3, a reduction of 46%.</v>
      </c>
    </row>
    <row r="20" spans="1:20" s="205" customFormat="1" x14ac:dyDescent="0.25">
      <c r="A20" s="198" t="s">
        <v>1777</v>
      </c>
      <c r="B20" s="199"/>
      <c r="C20" s="144" t="s">
        <v>4</v>
      </c>
      <c r="D20" s="144" t="s">
        <v>717</v>
      </c>
      <c r="E20" s="144" t="s">
        <v>712</v>
      </c>
      <c r="F20" s="137" t="s">
        <v>41</v>
      </c>
      <c r="G20" s="137" t="s">
        <v>543</v>
      </c>
      <c r="H20" s="137" t="s">
        <v>41</v>
      </c>
      <c r="I20" s="137" t="s">
        <v>543</v>
      </c>
      <c r="J20" s="138">
        <v>316</v>
      </c>
      <c r="K20" s="170" t="s">
        <v>46</v>
      </c>
      <c r="L20" s="228" t="s">
        <v>1778</v>
      </c>
      <c r="M20" s="188"/>
      <c r="N20" s="198" t="s">
        <v>1775</v>
      </c>
      <c r="O20" s="198"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202" t="s">
        <v>1776</v>
      </c>
      <c r="Q20" s="202" t="s">
        <v>46</v>
      </c>
      <c r="R20" s="202" t="str">
        <f t="shared" si="0"/>
        <v>BC emitted by HDVs</v>
      </c>
      <c r="S20" s="202" t="str">
        <f t="shared" si="2"/>
        <v>//**BC emitted by HDVs: **</v>
      </c>
      <c r="T20" s="187" t="str">
        <f t="shared" si="1"/>
        <v>//**BC emitted by HDVs: ** In the United States, since 1997, the 24-hour national ambient air quality standard (NAAQS) for PM2.5, the most harmful type of particulate for human health, declined from 65 µg/m^3 to 35 µg/m^3, a reduction of 46%.</v>
      </c>
    </row>
    <row r="21" spans="1:20" s="205" customFormat="1" x14ac:dyDescent="0.25">
      <c r="A21" s="198" t="s">
        <v>1777</v>
      </c>
      <c r="B21" s="199"/>
      <c r="C21" s="144" t="s">
        <v>4</v>
      </c>
      <c r="D21" s="144" t="s">
        <v>717</v>
      </c>
      <c r="E21" s="144" t="s">
        <v>712</v>
      </c>
      <c r="F21" s="137" t="s">
        <v>41</v>
      </c>
      <c r="G21" s="137" t="s">
        <v>544</v>
      </c>
      <c r="H21" s="137" t="s">
        <v>41</v>
      </c>
      <c r="I21" s="137" t="s">
        <v>544</v>
      </c>
      <c r="J21" s="138">
        <v>317</v>
      </c>
      <c r="K21" s="170" t="s">
        <v>46</v>
      </c>
      <c r="L21" s="228" t="s">
        <v>1778</v>
      </c>
      <c r="M21" s="188"/>
      <c r="N21" s="198" t="s">
        <v>1775</v>
      </c>
      <c r="O21" s="198"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202" t="s">
        <v>1776</v>
      </c>
      <c r="Q21" s="202" t="s">
        <v>46</v>
      </c>
      <c r="R21" s="202" t="str">
        <f t="shared" si="0"/>
        <v>OC emitted by HDVs</v>
      </c>
      <c r="S21" s="202" t="str">
        <f t="shared" si="2"/>
        <v>//**OC emitted by HDVs: **</v>
      </c>
      <c r="T21" s="187" t="str">
        <f t="shared" si="1"/>
        <v>//**OC emitted by HDVs: ** In the United States, since 1997, the 24-hour national ambient air quality standard (NAAQS) for PM2.5, the most harmful type of particulate for human health, declined from 65 µg/m^3 to 35 µg/m^3, a reduction of 46%.</v>
      </c>
    </row>
    <row r="22" spans="1:20" s="205" customFormat="1" x14ac:dyDescent="0.25">
      <c r="A22" s="198" t="s">
        <v>1777</v>
      </c>
      <c r="B22" s="199"/>
      <c r="C22" s="144" t="s">
        <v>4</v>
      </c>
      <c r="D22" s="144" t="s">
        <v>717</v>
      </c>
      <c r="E22" s="144" t="s">
        <v>712</v>
      </c>
      <c r="F22" s="137" t="s">
        <v>41</v>
      </c>
      <c r="G22" s="137" t="s">
        <v>545</v>
      </c>
      <c r="H22" s="137" t="s">
        <v>41</v>
      </c>
      <c r="I22" s="137" t="s">
        <v>545</v>
      </c>
      <c r="J22" s="138">
        <v>318</v>
      </c>
      <c r="K22" s="171" t="s">
        <v>47</v>
      </c>
      <c r="L22" s="228"/>
      <c r="M22" s="188"/>
      <c r="N22" s="198" t="s">
        <v>1775</v>
      </c>
      <c r="O22" s="198"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202" t="s">
        <v>1776</v>
      </c>
      <c r="Q22" s="202" t="s">
        <v>46</v>
      </c>
      <c r="R22" s="202" t="str">
        <f t="shared" si="0"/>
        <v>CH4 emitted by HDVs</v>
      </c>
      <c r="S22" s="202" t="str">
        <f t="shared" si="2"/>
        <v>//**CH4 emitted by HDVs: **</v>
      </c>
      <c r="T22" s="187" t="str">
        <f t="shared" si="1"/>
        <v/>
      </c>
    </row>
    <row r="23" spans="1:20" s="205" customFormat="1" x14ac:dyDescent="0.25">
      <c r="A23" s="198" t="s">
        <v>1777</v>
      </c>
      <c r="B23" s="199"/>
      <c r="C23" s="144" t="s">
        <v>4</v>
      </c>
      <c r="D23" s="144" t="s">
        <v>717</v>
      </c>
      <c r="E23" s="144" t="s">
        <v>712</v>
      </c>
      <c r="F23" s="137" t="s">
        <v>41</v>
      </c>
      <c r="G23" s="137" t="s">
        <v>546</v>
      </c>
      <c r="H23" s="137" t="s">
        <v>41</v>
      </c>
      <c r="I23" s="137" t="s">
        <v>546</v>
      </c>
      <c r="J23" s="138">
        <v>319</v>
      </c>
      <c r="K23" s="171" t="s">
        <v>47</v>
      </c>
      <c r="L23" s="228"/>
      <c r="M23" s="188"/>
      <c r="N23" s="198" t="s">
        <v>1775</v>
      </c>
      <c r="O23" s="198"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202" t="s">
        <v>1776</v>
      </c>
      <c r="Q23" s="202" t="s">
        <v>46</v>
      </c>
      <c r="R23" s="202" t="str">
        <f t="shared" si="0"/>
        <v>N2O emitted by HDVs</v>
      </c>
      <c r="S23" s="202" t="str">
        <f t="shared" si="2"/>
        <v>//**N2O emitted by HDVs: **</v>
      </c>
      <c r="T23" s="187" t="str">
        <f t="shared" si="1"/>
        <v/>
      </c>
    </row>
    <row r="24" spans="1:20" s="205" customFormat="1" x14ac:dyDescent="0.25">
      <c r="A24" s="198" t="s">
        <v>1777</v>
      </c>
      <c r="B24" s="199"/>
      <c r="C24" s="144" t="s">
        <v>4</v>
      </c>
      <c r="D24" s="144" t="s">
        <v>717</v>
      </c>
      <c r="E24" s="144" t="s">
        <v>712</v>
      </c>
      <c r="F24" s="137" t="s">
        <v>42</v>
      </c>
      <c r="G24" s="137" t="s">
        <v>538</v>
      </c>
      <c r="H24" s="137" t="s">
        <v>42</v>
      </c>
      <c r="I24" s="137" t="s">
        <v>765</v>
      </c>
      <c r="J24" s="138">
        <v>320</v>
      </c>
      <c r="K24" s="170" t="s">
        <v>46</v>
      </c>
      <c r="L24" s="228" t="s">
        <v>1778</v>
      </c>
      <c r="M24" s="188"/>
      <c r="N24" s="198" t="s">
        <v>1775</v>
      </c>
      <c r="O24" s="198"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202" t="s">
        <v>1776</v>
      </c>
      <c r="Q24" s="202" t="s">
        <v>46</v>
      </c>
      <c r="R24" s="202" t="str">
        <f t="shared" si="0"/>
        <v>VOCs emitted by aircraft</v>
      </c>
      <c r="S24" s="202" t="str">
        <f t="shared" si="2"/>
        <v>//**VOCs emitted by aircraft: **</v>
      </c>
      <c r="T24" s="187" t="str">
        <f t="shared" si="1"/>
        <v>//**VOCs emitted by aircraft: ** In the United States, since 1997, the 24-hour national ambient air quality standard (NAAQS) for PM2.5, the most harmful type of particulate for human health, declined from 65 µg/m^3 to 35 µg/m^3, a reduction of 46%.</v>
      </c>
    </row>
    <row r="25" spans="1:20" s="205" customFormat="1" x14ac:dyDescent="0.25">
      <c r="A25" s="198" t="s">
        <v>1777</v>
      </c>
      <c r="B25" s="199"/>
      <c r="C25" s="144" t="s">
        <v>4</v>
      </c>
      <c r="D25" s="144" t="s">
        <v>717</v>
      </c>
      <c r="E25" s="144" t="s">
        <v>712</v>
      </c>
      <c r="F25" s="137" t="s">
        <v>42</v>
      </c>
      <c r="G25" s="137" t="s">
        <v>532</v>
      </c>
      <c r="H25" s="137" t="s">
        <v>42</v>
      </c>
      <c r="I25" s="137" t="s">
        <v>532</v>
      </c>
      <c r="J25" s="138">
        <v>321</v>
      </c>
      <c r="K25" s="171" t="s">
        <v>47</v>
      </c>
      <c r="L25" s="228"/>
      <c r="M25" s="188"/>
      <c r="N25" s="198" t="s">
        <v>1775</v>
      </c>
      <c r="O25" s="198"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202" t="s">
        <v>1776</v>
      </c>
      <c r="Q25" s="202" t="s">
        <v>46</v>
      </c>
      <c r="R25" s="202" t="str">
        <f t="shared" si="0"/>
        <v>CO emitted by aircraft</v>
      </c>
      <c r="S25" s="202" t="str">
        <f t="shared" si="2"/>
        <v>//**CO emitted by aircraft: **</v>
      </c>
      <c r="T25" s="187" t="str">
        <f t="shared" si="1"/>
        <v/>
      </c>
    </row>
    <row r="26" spans="1:20" s="205" customFormat="1" x14ac:dyDescent="0.25">
      <c r="A26" s="198" t="s">
        <v>1777</v>
      </c>
      <c r="B26" s="199"/>
      <c r="C26" s="144" t="s">
        <v>4</v>
      </c>
      <c r="D26" s="144" t="s">
        <v>717</v>
      </c>
      <c r="E26" s="144" t="s">
        <v>712</v>
      </c>
      <c r="F26" s="137" t="s">
        <v>42</v>
      </c>
      <c r="G26" s="137" t="s">
        <v>539</v>
      </c>
      <c r="H26" s="137" t="s">
        <v>42</v>
      </c>
      <c r="I26" s="137" t="s">
        <v>539</v>
      </c>
      <c r="J26" s="138">
        <v>322</v>
      </c>
      <c r="K26" s="170" t="s">
        <v>46</v>
      </c>
      <c r="L26" s="228" t="s">
        <v>1778</v>
      </c>
      <c r="M26" s="188"/>
      <c r="N26" s="198" t="s">
        <v>1775</v>
      </c>
      <c r="O26" s="198"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202" t="s">
        <v>1776</v>
      </c>
      <c r="Q26" s="202" t="s">
        <v>46</v>
      </c>
      <c r="R26" s="202" t="str">
        <f t="shared" si="0"/>
        <v>NOx emitted by aircraft</v>
      </c>
      <c r="S26" s="202" t="str">
        <f t="shared" si="2"/>
        <v>//**NOx emitted by aircraft: **</v>
      </c>
      <c r="T26" s="187" t="str">
        <f t="shared" si="1"/>
        <v>//**NOx emitted by aircraft: ** In the United States, since 1997, the 24-hour national ambient air quality standard (NAAQS) for PM2.5, the most harmful type of particulate for human health, declined from 65 µg/m^3 to 35 µg/m^3, a reduction of 46%.</v>
      </c>
    </row>
    <row r="27" spans="1:20" s="205" customFormat="1" x14ac:dyDescent="0.25">
      <c r="A27" s="198" t="s">
        <v>1777</v>
      </c>
      <c r="B27" s="199"/>
      <c r="C27" s="144" t="s">
        <v>4</v>
      </c>
      <c r="D27" s="144" t="s">
        <v>717</v>
      </c>
      <c r="E27" s="144" t="s">
        <v>712</v>
      </c>
      <c r="F27" s="137" t="s">
        <v>42</v>
      </c>
      <c r="G27" s="137" t="s">
        <v>540</v>
      </c>
      <c r="H27" s="137" t="s">
        <v>42</v>
      </c>
      <c r="I27" s="137" t="s">
        <v>540</v>
      </c>
      <c r="J27" s="138">
        <v>323</v>
      </c>
      <c r="K27" s="171" t="s">
        <v>47</v>
      </c>
      <c r="L27" s="228"/>
      <c r="M27" s="188"/>
      <c r="N27" s="198" t="s">
        <v>1775</v>
      </c>
      <c r="O27" s="198"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202" t="s">
        <v>1776</v>
      </c>
      <c r="Q27" s="202" t="s">
        <v>46</v>
      </c>
      <c r="R27" s="202" t="str">
        <f t="shared" si="0"/>
        <v>PM10 emitted by aircraft</v>
      </c>
      <c r="S27" s="202" t="str">
        <f t="shared" si="2"/>
        <v>//**PM10 emitted by aircraft: **</v>
      </c>
      <c r="T27" s="187" t="str">
        <f t="shared" si="1"/>
        <v/>
      </c>
    </row>
    <row r="28" spans="1:20" s="205" customFormat="1" x14ac:dyDescent="0.25">
      <c r="A28" s="198" t="s">
        <v>1777</v>
      </c>
      <c r="B28" s="199"/>
      <c r="C28" s="144" t="s">
        <v>4</v>
      </c>
      <c r="D28" s="144" t="s">
        <v>717</v>
      </c>
      <c r="E28" s="144" t="s">
        <v>712</v>
      </c>
      <c r="F28" s="137" t="s">
        <v>42</v>
      </c>
      <c r="G28" s="137" t="s">
        <v>541</v>
      </c>
      <c r="H28" s="137" t="s">
        <v>42</v>
      </c>
      <c r="I28" s="137" t="s">
        <v>630</v>
      </c>
      <c r="J28" s="138">
        <v>324</v>
      </c>
      <c r="K28" s="171" t="s">
        <v>47</v>
      </c>
      <c r="L28" s="228"/>
      <c r="M28" s="188"/>
      <c r="N28" s="198" t="s">
        <v>1775</v>
      </c>
      <c r="O28" s="198"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202" t="s">
        <v>1776</v>
      </c>
      <c r="Q28" s="202" t="s">
        <v>46</v>
      </c>
      <c r="R28" s="202" t="str">
        <f t="shared" si="0"/>
        <v>PM2.5 emitted by aircraft</v>
      </c>
      <c r="S28" s="202" t="str">
        <f t="shared" si="2"/>
        <v>//**PM2.5 emitted by aircraft: **</v>
      </c>
      <c r="T28" s="187" t="str">
        <f t="shared" si="1"/>
        <v/>
      </c>
    </row>
    <row r="29" spans="1:20" s="205" customFormat="1" x14ac:dyDescent="0.25">
      <c r="A29" s="198" t="s">
        <v>1777</v>
      </c>
      <c r="B29" s="199"/>
      <c r="C29" s="144" t="s">
        <v>4</v>
      </c>
      <c r="D29" s="144" t="s">
        <v>717</v>
      </c>
      <c r="E29" s="144" t="s">
        <v>712</v>
      </c>
      <c r="F29" s="137" t="s">
        <v>42</v>
      </c>
      <c r="G29" s="137" t="s">
        <v>542</v>
      </c>
      <c r="H29" s="137" t="s">
        <v>42</v>
      </c>
      <c r="I29" s="137" t="s">
        <v>542</v>
      </c>
      <c r="J29" s="138">
        <v>325</v>
      </c>
      <c r="K29" s="171" t="s">
        <v>47</v>
      </c>
      <c r="L29" s="228"/>
      <c r="M29" s="188"/>
      <c r="N29" s="198" t="s">
        <v>1775</v>
      </c>
      <c r="O29" s="198"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202" t="s">
        <v>1776</v>
      </c>
      <c r="Q29" s="202" t="s">
        <v>46</v>
      </c>
      <c r="R29" s="202" t="str">
        <f t="shared" si="0"/>
        <v>SOx emitted by aircraft</v>
      </c>
      <c r="S29" s="202" t="str">
        <f t="shared" si="2"/>
        <v>//**SOx emitted by aircraft: **</v>
      </c>
      <c r="T29" s="187" t="str">
        <f t="shared" si="1"/>
        <v/>
      </c>
    </row>
    <row r="30" spans="1:20" s="205" customFormat="1" x14ac:dyDescent="0.25">
      <c r="A30" s="198" t="s">
        <v>1777</v>
      </c>
      <c r="B30" s="199"/>
      <c r="C30" s="144" t="s">
        <v>4</v>
      </c>
      <c r="D30" s="144" t="s">
        <v>717</v>
      </c>
      <c r="E30" s="144" t="s">
        <v>712</v>
      </c>
      <c r="F30" s="137" t="s">
        <v>42</v>
      </c>
      <c r="G30" s="137" t="s">
        <v>543</v>
      </c>
      <c r="H30" s="137" t="s">
        <v>42</v>
      </c>
      <c r="I30" s="137" t="s">
        <v>543</v>
      </c>
      <c r="J30" s="138">
        <v>326</v>
      </c>
      <c r="K30" s="171" t="s">
        <v>47</v>
      </c>
      <c r="L30" s="228"/>
      <c r="M30" s="188"/>
      <c r="N30" s="198" t="s">
        <v>1775</v>
      </c>
      <c r="O30" s="198"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202" t="s">
        <v>1776</v>
      </c>
      <c r="Q30" s="202" t="s">
        <v>46</v>
      </c>
      <c r="R30" s="202" t="str">
        <f t="shared" si="0"/>
        <v>BC emitted by aircraft</v>
      </c>
      <c r="S30" s="202" t="str">
        <f t="shared" si="2"/>
        <v>//**BC emitted by aircraft: **</v>
      </c>
      <c r="T30" s="187" t="str">
        <f t="shared" si="1"/>
        <v/>
      </c>
    </row>
    <row r="31" spans="1:20" s="205" customFormat="1" x14ac:dyDescent="0.25">
      <c r="A31" s="198" t="s">
        <v>1777</v>
      </c>
      <c r="B31" s="199"/>
      <c r="C31" s="144" t="s">
        <v>4</v>
      </c>
      <c r="D31" s="144" t="s">
        <v>717</v>
      </c>
      <c r="E31" s="144" t="s">
        <v>712</v>
      </c>
      <c r="F31" s="137" t="s">
        <v>42</v>
      </c>
      <c r="G31" s="137" t="s">
        <v>544</v>
      </c>
      <c r="H31" s="137" t="s">
        <v>42</v>
      </c>
      <c r="I31" s="137" t="s">
        <v>544</v>
      </c>
      <c r="J31" s="138">
        <v>327</v>
      </c>
      <c r="K31" s="171" t="s">
        <v>47</v>
      </c>
      <c r="L31" s="228"/>
      <c r="M31" s="188"/>
      <c r="N31" s="198" t="s">
        <v>1775</v>
      </c>
      <c r="O31" s="198"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202" t="s">
        <v>1776</v>
      </c>
      <c r="Q31" s="202" t="s">
        <v>46</v>
      </c>
      <c r="R31" s="202" t="str">
        <f t="shared" si="0"/>
        <v>OC emitted by aircraft</v>
      </c>
      <c r="S31" s="202" t="str">
        <f t="shared" si="2"/>
        <v>//**OC emitted by aircraft: **</v>
      </c>
      <c r="T31" s="187" t="str">
        <f t="shared" si="1"/>
        <v/>
      </c>
    </row>
    <row r="32" spans="1:20" s="205" customFormat="1" x14ac:dyDescent="0.25">
      <c r="A32" s="198" t="s">
        <v>1777</v>
      </c>
      <c r="B32" s="199"/>
      <c r="C32" s="144" t="s">
        <v>4</v>
      </c>
      <c r="D32" s="144" t="s">
        <v>717</v>
      </c>
      <c r="E32" s="144" t="s">
        <v>712</v>
      </c>
      <c r="F32" s="137" t="s">
        <v>42</v>
      </c>
      <c r="G32" s="137" t="s">
        <v>545</v>
      </c>
      <c r="H32" s="137" t="s">
        <v>42</v>
      </c>
      <c r="I32" s="137" t="s">
        <v>545</v>
      </c>
      <c r="J32" s="138">
        <v>328</v>
      </c>
      <c r="K32" s="171" t="s">
        <v>47</v>
      </c>
      <c r="L32" s="228"/>
      <c r="M32" s="188"/>
      <c r="N32" s="198" t="s">
        <v>1775</v>
      </c>
      <c r="O32" s="198"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202" t="s">
        <v>1776</v>
      </c>
      <c r="Q32" s="202" t="s">
        <v>46</v>
      </c>
      <c r="R32" s="202" t="str">
        <f t="shared" si="0"/>
        <v>CH4 emitted by aircraft</v>
      </c>
      <c r="S32" s="202" t="str">
        <f t="shared" si="2"/>
        <v>//**CH4 emitted by aircraft: **</v>
      </c>
      <c r="T32" s="187" t="str">
        <f t="shared" si="1"/>
        <v/>
      </c>
    </row>
    <row r="33" spans="1:20" s="205" customFormat="1" x14ac:dyDescent="0.25">
      <c r="A33" s="198" t="s">
        <v>1777</v>
      </c>
      <c r="B33" s="199"/>
      <c r="C33" s="144" t="s">
        <v>4</v>
      </c>
      <c r="D33" s="144" t="s">
        <v>717</v>
      </c>
      <c r="E33" s="144" t="s">
        <v>712</v>
      </c>
      <c r="F33" s="137" t="s">
        <v>42</v>
      </c>
      <c r="G33" s="137" t="s">
        <v>546</v>
      </c>
      <c r="H33" s="137" t="s">
        <v>42</v>
      </c>
      <c r="I33" s="137" t="s">
        <v>546</v>
      </c>
      <c r="J33" s="138">
        <v>329</v>
      </c>
      <c r="K33" s="171" t="s">
        <v>47</v>
      </c>
      <c r="L33" s="228"/>
      <c r="M33" s="188"/>
      <c r="N33" s="198" t="s">
        <v>1775</v>
      </c>
      <c r="O33" s="198"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202" t="s">
        <v>1776</v>
      </c>
      <c r="Q33" s="202" t="s">
        <v>46</v>
      </c>
      <c r="R33" s="202" t="str">
        <f t="shared" si="0"/>
        <v>N2O emitted by aircraft</v>
      </c>
      <c r="S33" s="202" t="str">
        <f t="shared" si="2"/>
        <v>//**N2O emitted by aircraft: **</v>
      </c>
      <c r="T33" s="187" t="str">
        <f t="shared" si="1"/>
        <v/>
      </c>
    </row>
    <row r="34" spans="1:20" s="205" customFormat="1" x14ac:dyDescent="0.25">
      <c r="A34" s="198" t="s">
        <v>1777</v>
      </c>
      <c r="B34" s="199"/>
      <c r="C34" s="144" t="s">
        <v>4</v>
      </c>
      <c r="D34" s="144" t="s">
        <v>717</v>
      </c>
      <c r="E34" s="144" t="s">
        <v>712</v>
      </c>
      <c r="F34" s="137" t="s">
        <v>43</v>
      </c>
      <c r="G34" s="137" t="s">
        <v>538</v>
      </c>
      <c r="H34" s="137" t="s">
        <v>43</v>
      </c>
      <c r="I34" s="137" t="s">
        <v>765</v>
      </c>
      <c r="J34" s="138">
        <v>330</v>
      </c>
      <c r="K34" s="170" t="s">
        <v>46</v>
      </c>
      <c r="L34" s="228" t="s">
        <v>1778</v>
      </c>
      <c r="M34" s="188"/>
      <c r="N34" s="198" t="s">
        <v>1775</v>
      </c>
      <c r="O34" s="198"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202" t="s">
        <v>1776</v>
      </c>
      <c r="Q34" s="202" t="s">
        <v>46</v>
      </c>
      <c r="R34" s="202" t="str">
        <f t="shared" si="0"/>
        <v>VOCs emitted by rail</v>
      </c>
      <c r="S34" s="202" t="str">
        <f t="shared" si="2"/>
        <v>//**VOCs emitted by rail: **</v>
      </c>
      <c r="T34" s="187" t="str">
        <f t="shared" si="1"/>
        <v>//**VOCs emitted by rail: ** In the United States, since 1997, the 24-hour national ambient air quality standard (NAAQS) for PM2.5, the most harmful type of particulate for human health, declined from 65 µg/m^3 to 35 µg/m^3, a reduction of 46%.</v>
      </c>
    </row>
    <row r="35" spans="1:20" s="205" customFormat="1" x14ac:dyDescent="0.25">
      <c r="A35" s="198" t="s">
        <v>1777</v>
      </c>
      <c r="B35" s="199"/>
      <c r="C35" s="144" t="s">
        <v>4</v>
      </c>
      <c r="D35" s="144" t="s">
        <v>717</v>
      </c>
      <c r="E35" s="144" t="s">
        <v>712</v>
      </c>
      <c r="F35" s="137" t="s">
        <v>43</v>
      </c>
      <c r="G35" s="137" t="s">
        <v>532</v>
      </c>
      <c r="H35" s="137" t="s">
        <v>43</v>
      </c>
      <c r="I35" s="137" t="s">
        <v>532</v>
      </c>
      <c r="J35" s="138">
        <v>331</v>
      </c>
      <c r="K35" s="170" t="s">
        <v>46</v>
      </c>
      <c r="L35" s="228" t="s">
        <v>1778</v>
      </c>
      <c r="M35" s="188"/>
      <c r="N35" s="198" t="s">
        <v>1775</v>
      </c>
      <c r="O35" s="198"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202" t="s">
        <v>1776</v>
      </c>
      <c r="Q35" s="202" t="s">
        <v>46</v>
      </c>
      <c r="R35" s="202" t="str">
        <f t="shared" si="0"/>
        <v>CO emitted by rail</v>
      </c>
      <c r="S35" s="202" t="str">
        <f t="shared" si="2"/>
        <v>//**CO emitted by rail: **</v>
      </c>
      <c r="T35" s="187" t="str">
        <f t="shared" si="1"/>
        <v>//**CO emitted by rail: ** In the United States, since 1997, the 24-hour national ambient air quality standard (NAAQS) for PM2.5, the most harmful type of particulate for human health, declined from 65 µg/m^3 to 35 µg/m^3, a reduction of 46%.</v>
      </c>
    </row>
    <row r="36" spans="1:20" s="205" customFormat="1" x14ac:dyDescent="0.25">
      <c r="A36" s="198" t="s">
        <v>1777</v>
      </c>
      <c r="B36" s="199"/>
      <c r="C36" s="144" t="s">
        <v>4</v>
      </c>
      <c r="D36" s="144" t="s">
        <v>717</v>
      </c>
      <c r="E36" s="144" t="s">
        <v>712</v>
      </c>
      <c r="F36" s="137" t="s">
        <v>43</v>
      </c>
      <c r="G36" s="137" t="s">
        <v>539</v>
      </c>
      <c r="H36" s="137" t="s">
        <v>43</v>
      </c>
      <c r="I36" s="137" t="s">
        <v>539</v>
      </c>
      <c r="J36" s="138">
        <v>332</v>
      </c>
      <c r="K36" s="170" t="s">
        <v>46</v>
      </c>
      <c r="L36" s="228" t="s">
        <v>1778</v>
      </c>
      <c r="M36" s="188"/>
      <c r="N36" s="198" t="s">
        <v>1775</v>
      </c>
      <c r="O36" s="198"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202" t="s">
        <v>1776</v>
      </c>
      <c r="Q36" s="202" t="s">
        <v>46</v>
      </c>
      <c r="R36" s="202" t="str">
        <f t="shared" si="0"/>
        <v>NOx emitted by rail</v>
      </c>
      <c r="S36" s="202" t="str">
        <f t="shared" si="2"/>
        <v>//**NOx emitted by rail: **</v>
      </c>
      <c r="T36" s="187" t="str">
        <f t="shared" si="1"/>
        <v>//**NOx emitted by rail: ** In the United States, since 1997, the 24-hour national ambient air quality standard (NAAQS) for PM2.5, the most harmful type of particulate for human health, declined from 65 µg/m^3 to 35 µg/m^3, a reduction of 46%.</v>
      </c>
    </row>
    <row r="37" spans="1:20" s="205" customFormat="1" x14ac:dyDescent="0.25">
      <c r="A37" s="198" t="s">
        <v>1777</v>
      </c>
      <c r="B37" s="199"/>
      <c r="C37" s="144" t="s">
        <v>4</v>
      </c>
      <c r="D37" s="144" t="s">
        <v>717</v>
      </c>
      <c r="E37" s="144" t="s">
        <v>712</v>
      </c>
      <c r="F37" s="137" t="s">
        <v>43</v>
      </c>
      <c r="G37" s="137" t="s">
        <v>540</v>
      </c>
      <c r="H37" s="137" t="s">
        <v>43</v>
      </c>
      <c r="I37" s="137" t="s">
        <v>540</v>
      </c>
      <c r="J37" s="138">
        <v>333</v>
      </c>
      <c r="K37" s="170" t="s">
        <v>46</v>
      </c>
      <c r="L37" s="228" t="s">
        <v>1778</v>
      </c>
      <c r="M37" s="188"/>
      <c r="N37" s="198" t="s">
        <v>1775</v>
      </c>
      <c r="O37" s="198"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202" t="s">
        <v>1776</v>
      </c>
      <c r="Q37" s="202" t="s">
        <v>46</v>
      </c>
      <c r="R37" s="202" t="str">
        <f t="shared" si="0"/>
        <v>PM10 emitted by rail</v>
      </c>
      <c r="S37" s="202" t="str">
        <f t="shared" si="2"/>
        <v>//**PM10 emitted by rail: **</v>
      </c>
      <c r="T37" s="187" t="str">
        <f t="shared" si="1"/>
        <v>//**PM10 emitted by rail: ** In the United States, since 1997, the 24-hour national ambient air quality standard (NAAQS) for PM2.5, the most harmful type of particulate for human health, declined from 65 µg/m^3 to 35 µg/m^3, a reduction of 46%.</v>
      </c>
    </row>
    <row r="38" spans="1:20" s="205" customFormat="1" x14ac:dyDescent="0.25">
      <c r="A38" s="198" t="s">
        <v>1777</v>
      </c>
      <c r="B38" s="199"/>
      <c r="C38" s="144" t="s">
        <v>4</v>
      </c>
      <c r="D38" s="144" t="s">
        <v>717</v>
      </c>
      <c r="E38" s="144" t="s">
        <v>712</v>
      </c>
      <c r="F38" s="137" t="s">
        <v>43</v>
      </c>
      <c r="G38" s="137" t="s">
        <v>541</v>
      </c>
      <c r="H38" s="137" t="s">
        <v>43</v>
      </c>
      <c r="I38" s="137" t="s">
        <v>630</v>
      </c>
      <c r="J38" s="138">
        <v>334</v>
      </c>
      <c r="K38" s="170" t="s">
        <v>46</v>
      </c>
      <c r="L38" s="228" t="s">
        <v>1778</v>
      </c>
      <c r="M38" s="188"/>
      <c r="N38" s="198" t="s">
        <v>1775</v>
      </c>
      <c r="O38" s="198"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202" t="s">
        <v>1776</v>
      </c>
      <c r="Q38" s="202" t="s">
        <v>46</v>
      </c>
      <c r="R38" s="202" t="str">
        <f t="shared" si="0"/>
        <v>PM2.5 emitted by rail</v>
      </c>
      <c r="S38" s="202" t="str">
        <f t="shared" si="2"/>
        <v>//**PM2.5 emitted by rail: **</v>
      </c>
      <c r="T38" s="187" t="str">
        <f t="shared" si="1"/>
        <v>//**PM2.5 emitted by rail: ** In the United States, since 1997, the 24-hour national ambient air quality standard (NAAQS) for PM2.5, the most harmful type of particulate for human health, declined from 65 µg/m^3 to 35 µg/m^3, a reduction of 46%.</v>
      </c>
    </row>
    <row r="39" spans="1:20" s="205" customFormat="1" x14ac:dyDescent="0.25">
      <c r="A39" s="198" t="s">
        <v>1777</v>
      </c>
      <c r="B39" s="199"/>
      <c r="C39" s="144" t="s">
        <v>4</v>
      </c>
      <c r="D39" s="144" t="s">
        <v>717</v>
      </c>
      <c r="E39" s="144" t="s">
        <v>712</v>
      </c>
      <c r="F39" s="137" t="s">
        <v>43</v>
      </c>
      <c r="G39" s="137" t="s">
        <v>542</v>
      </c>
      <c r="H39" s="137" t="s">
        <v>43</v>
      </c>
      <c r="I39" s="137" t="s">
        <v>542</v>
      </c>
      <c r="J39" s="138">
        <v>335</v>
      </c>
      <c r="K39" s="171" t="s">
        <v>47</v>
      </c>
      <c r="L39" s="228"/>
      <c r="M39" s="188"/>
      <c r="N39" s="198" t="s">
        <v>1775</v>
      </c>
      <c r="O39" s="198"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202" t="s">
        <v>1776</v>
      </c>
      <c r="Q39" s="202" t="s">
        <v>46</v>
      </c>
      <c r="R39" s="202" t="str">
        <f t="shared" si="0"/>
        <v>SOx emitted by rail</v>
      </c>
      <c r="S39" s="202" t="str">
        <f t="shared" si="2"/>
        <v>//**SOx emitted by rail: **</v>
      </c>
      <c r="T39" s="187" t="str">
        <f t="shared" si="1"/>
        <v/>
      </c>
    </row>
    <row r="40" spans="1:20" s="205" customFormat="1" x14ac:dyDescent="0.25">
      <c r="A40" s="198" t="s">
        <v>1777</v>
      </c>
      <c r="B40" s="199"/>
      <c r="C40" s="144" t="s">
        <v>4</v>
      </c>
      <c r="D40" s="144" t="s">
        <v>717</v>
      </c>
      <c r="E40" s="144" t="s">
        <v>712</v>
      </c>
      <c r="F40" s="137" t="s">
        <v>43</v>
      </c>
      <c r="G40" s="137" t="s">
        <v>543</v>
      </c>
      <c r="H40" s="137" t="s">
        <v>43</v>
      </c>
      <c r="I40" s="137" t="s">
        <v>543</v>
      </c>
      <c r="J40" s="138">
        <v>336</v>
      </c>
      <c r="K40" s="170" t="s">
        <v>46</v>
      </c>
      <c r="L40" s="228" t="s">
        <v>1778</v>
      </c>
      <c r="M40" s="188"/>
      <c r="N40" s="198" t="s">
        <v>1775</v>
      </c>
      <c r="O40" s="198"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202" t="s">
        <v>1776</v>
      </c>
      <c r="Q40" s="202" t="s">
        <v>46</v>
      </c>
      <c r="R40" s="202" t="str">
        <f t="shared" si="0"/>
        <v>BC emitted by rail</v>
      </c>
      <c r="S40" s="202" t="str">
        <f t="shared" si="2"/>
        <v>//**BC emitted by rail: **</v>
      </c>
      <c r="T40" s="187" t="str">
        <f t="shared" si="1"/>
        <v>//**BC emitted by rail: ** In the United States, since 1997, the 24-hour national ambient air quality standard (NAAQS) for PM2.5, the most harmful type of particulate for human health, declined from 65 µg/m^3 to 35 µg/m^3, a reduction of 46%.</v>
      </c>
    </row>
    <row r="41" spans="1:20" s="205" customFormat="1" x14ac:dyDescent="0.25">
      <c r="A41" s="198" t="s">
        <v>1777</v>
      </c>
      <c r="B41" s="199"/>
      <c r="C41" s="144" t="s">
        <v>4</v>
      </c>
      <c r="D41" s="144" t="s">
        <v>717</v>
      </c>
      <c r="E41" s="144" t="s">
        <v>712</v>
      </c>
      <c r="F41" s="137" t="s">
        <v>43</v>
      </c>
      <c r="G41" s="137" t="s">
        <v>544</v>
      </c>
      <c r="H41" s="137" t="s">
        <v>43</v>
      </c>
      <c r="I41" s="137" t="s">
        <v>544</v>
      </c>
      <c r="J41" s="138">
        <v>337</v>
      </c>
      <c r="K41" s="170" t="s">
        <v>46</v>
      </c>
      <c r="L41" s="228" t="s">
        <v>1778</v>
      </c>
      <c r="M41" s="188"/>
      <c r="N41" s="198" t="s">
        <v>1775</v>
      </c>
      <c r="O41" s="198"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202" t="s">
        <v>1776</v>
      </c>
      <c r="Q41" s="202" t="s">
        <v>46</v>
      </c>
      <c r="R41" s="202" t="str">
        <f t="shared" si="0"/>
        <v>OC emitted by rail</v>
      </c>
      <c r="S41" s="202" t="str">
        <f t="shared" si="2"/>
        <v>//**OC emitted by rail: **</v>
      </c>
      <c r="T41" s="187" t="str">
        <f t="shared" si="1"/>
        <v>//**OC emitted by rail: ** In the United States, since 1997, the 24-hour national ambient air quality standard (NAAQS) for PM2.5, the most harmful type of particulate for human health, declined from 65 µg/m^3 to 35 µg/m^3, a reduction of 46%.</v>
      </c>
    </row>
    <row r="42" spans="1:20" s="205" customFormat="1" x14ac:dyDescent="0.25">
      <c r="A42" s="198" t="s">
        <v>1777</v>
      </c>
      <c r="B42" s="199"/>
      <c r="C42" s="144" t="s">
        <v>4</v>
      </c>
      <c r="D42" s="144" t="s">
        <v>717</v>
      </c>
      <c r="E42" s="144" t="s">
        <v>712</v>
      </c>
      <c r="F42" s="137" t="s">
        <v>43</v>
      </c>
      <c r="G42" s="137" t="s">
        <v>545</v>
      </c>
      <c r="H42" s="137" t="s">
        <v>43</v>
      </c>
      <c r="I42" s="137" t="s">
        <v>545</v>
      </c>
      <c r="J42" s="138">
        <v>338</v>
      </c>
      <c r="K42" s="171" t="s">
        <v>47</v>
      </c>
      <c r="L42" s="228"/>
      <c r="M42" s="188"/>
      <c r="N42" s="198" t="s">
        <v>1775</v>
      </c>
      <c r="O42" s="198"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202" t="s">
        <v>1776</v>
      </c>
      <c r="Q42" s="202" t="s">
        <v>46</v>
      </c>
      <c r="R42" s="202" t="str">
        <f t="shared" si="0"/>
        <v>CH4 emitted by rail</v>
      </c>
      <c r="S42" s="202" t="str">
        <f t="shared" si="2"/>
        <v>//**CH4 emitted by rail: **</v>
      </c>
      <c r="T42" s="187" t="str">
        <f t="shared" si="1"/>
        <v/>
      </c>
    </row>
    <row r="43" spans="1:20" s="205" customFormat="1" x14ac:dyDescent="0.25">
      <c r="A43" s="198" t="s">
        <v>1777</v>
      </c>
      <c r="B43" s="199"/>
      <c r="C43" s="144" t="s">
        <v>4</v>
      </c>
      <c r="D43" s="144" t="s">
        <v>717</v>
      </c>
      <c r="E43" s="144" t="s">
        <v>712</v>
      </c>
      <c r="F43" s="137" t="s">
        <v>43</v>
      </c>
      <c r="G43" s="137" t="s">
        <v>546</v>
      </c>
      <c r="H43" s="137" t="s">
        <v>43</v>
      </c>
      <c r="I43" s="137" t="s">
        <v>546</v>
      </c>
      <c r="J43" s="138">
        <v>339</v>
      </c>
      <c r="K43" s="171" t="s">
        <v>47</v>
      </c>
      <c r="L43" s="228"/>
      <c r="M43" s="188"/>
      <c r="N43" s="198" t="s">
        <v>1775</v>
      </c>
      <c r="O43" s="198"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202" t="s">
        <v>1776</v>
      </c>
      <c r="Q43" s="202" t="s">
        <v>46</v>
      </c>
      <c r="R43" s="202" t="str">
        <f t="shared" si="0"/>
        <v>N2O emitted by rail</v>
      </c>
      <c r="S43" s="202" t="str">
        <f t="shared" si="2"/>
        <v>//**N2O emitted by rail: **</v>
      </c>
      <c r="T43" s="187" t="str">
        <f t="shared" si="1"/>
        <v/>
      </c>
    </row>
    <row r="44" spans="1:20" s="205" customFormat="1" x14ac:dyDescent="0.25">
      <c r="A44" s="198" t="s">
        <v>1777</v>
      </c>
      <c r="B44" s="199"/>
      <c r="C44" s="144" t="s">
        <v>4</v>
      </c>
      <c r="D44" s="144" t="s">
        <v>717</v>
      </c>
      <c r="E44" s="144" t="s">
        <v>712</v>
      </c>
      <c r="F44" s="137" t="s">
        <v>44</v>
      </c>
      <c r="G44" s="137" t="s">
        <v>538</v>
      </c>
      <c r="H44" s="137" t="s">
        <v>44</v>
      </c>
      <c r="I44" s="137" t="s">
        <v>765</v>
      </c>
      <c r="J44" s="138">
        <v>340</v>
      </c>
      <c r="K44" s="170" t="s">
        <v>46</v>
      </c>
      <c r="L44" s="228" t="s">
        <v>1778</v>
      </c>
      <c r="M44" s="188"/>
      <c r="N44" s="198" t="s">
        <v>1775</v>
      </c>
      <c r="O44" s="198"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202" t="s">
        <v>1776</v>
      </c>
      <c r="Q44" s="202" t="s">
        <v>46</v>
      </c>
      <c r="R44" s="202" t="str">
        <f t="shared" si="0"/>
        <v>VOCs emitted by ships</v>
      </c>
      <c r="S44" s="202" t="str">
        <f t="shared" si="2"/>
        <v>//**VOCs emitted by ships: **</v>
      </c>
      <c r="T44" s="187" t="str">
        <f t="shared" si="1"/>
        <v>//**VOCs emitted by ships: ** In the United States, since 1997, the 24-hour national ambient air quality standard (NAAQS) for PM2.5, the most harmful type of particulate for human health, declined from 65 µg/m^3 to 35 µg/m^3, a reduction of 46%.</v>
      </c>
    </row>
    <row r="45" spans="1:20" s="205" customFormat="1" x14ac:dyDescent="0.25">
      <c r="A45" s="198" t="s">
        <v>1777</v>
      </c>
      <c r="B45" s="199"/>
      <c r="C45" s="144" t="s">
        <v>4</v>
      </c>
      <c r="D45" s="144" t="s">
        <v>717</v>
      </c>
      <c r="E45" s="144" t="s">
        <v>712</v>
      </c>
      <c r="F45" s="137" t="s">
        <v>44</v>
      </c>
      <c r="G45" s="137" t="s">
        <v>532</v>
      </c>
      <c r="H45" s="137" t="s">
        <v>44</v>
      </c>
      <c r="I45" s="137" t="s">
        <v>532</v>
      </c>
      <c r="J45" s="138">
        <v>341</v>
      </c>
      <c r="K45" s="170" t="s">
        <v>46</v>
      </c>
      <c r="L45" s="228" t="s">
        <v>1778</v>
      </c>
      <c r="M45" s="188"/>
      <c r="N45" s="198" t="s">
        <v>1775</v>
      </c>
      <c r="O45" s="198"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202" t="s">
        <v>1776</v>
      </c>
      <c r="Q45" s="202" t="s">
        <v>46</v>
      </c>
      <c r="R45" s="202" t="str">
        <f t="shared" si="0"/>
        <v>CO emitted by ships</v>
      </c>
      <c r="S45" s="202" t="str">
        <f t="shared" si="2"/>
        <v>//**CO emitted by ships: **</v>
      </c>
      <c r="T45" s="187" t="str">
        <f t="shared" si="1"/>
        <v>//**CO emitted by ships: ** In the United States, since 1997, the 24-hour national ambient air quality standard (NAAQS) for PM2.5, the most harmful type of particulate for human health, declined from 65 µg/m^3 to 35 µg/m^3, a reduction of 46%.</v>
      </c>
    </row>
    <row r="46" spans="1:20" s="205" customFormat="1" x14ac:dyDescent="0.25">
      <c r="A46" s="198" t="s">
        <v>1777</v>
      </c>
      <c r="B46" s="199"/>
      <c r="C46" s="144" t="s">
        <v>4</v>
      </c>
      <c r="D46" s="144" t="s">
        <v>717</v>
      </c>
      <c r="E46" s="144" t="s">
        <v>712</v>
      </c>
      <c r="F46" s="137" t="s">
        <v>44</v>
      </c>
      <c r="G46" s="137" t="s">
        <v>539</v>
      </c>
      <c r="H46" s="137" t="s">
        <v>44</v>
      </c>
      <c r="I46" s="137" t="s">
        <v>539</v>
      </c>
      <c r="J46" s="138">
        <v>342</v>
      </c>
      <c r="K46" s="170" t="s">
        <v>46</v>
      </c>
      <c r="L46" s="228" t="s">
        <v>1778</v>
      </c>
      <c r="M46" s="188"/>
      <c r="N46" s="198" t="s">
        <v>1775</v>
      </c>
      <c r="O46" s="198"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202" t="s">
        <v>1776</v>
      </c>
      <c r="Q46" s="202" t="s">
        <v>46</v>
      </c>
      <c r="R46" s="202" t="str">
        <f t="shared" si="0"/>
        <v>NOx emitted by ships</v>
      </c>
      <c r="S46" s="202" t="str">
        <f t="shared" si="2"/>
        <v>//**NOx emitted by ships: **</v>
      </c>
      <c r="T46" s="187" t="str">
        <f t="shared" si="1"/>
        <v>//**NOx emitted by ships: ** In the United States, since 1997, the 24-hour national ambient air quality standard (NAAQS) for PM2.5, the most harmful type of particulate for human health, declined from 65 µg/m^3 to 35 µg/m^3, a reduction of 46%.</v>
      </c>
    </row>
    <row r="47" spans="1:20" s="205" customFormat="1" x14ac:dyDescent="0.25">
      <c r="A47" s="198" t="s">
        <v>1777</v>
      </c>
      <c r="B47" s="199"/>
      <c r="C47" s="144" t="s">
        <v>4</v>
      </c>
      <c r="D47" s="144" t="s">
        <v>717</v>
      </c>
      <c r="E47" s="144" t="s">
        <v>712</v>
      </c>
      <c r="F47" s="137" t="s">
        <v>44</v>
      </c>
      <c r="G47" s="137" t="s">
        <v>540</v>
      </c>
      <c r="H47" s="137" t="s">
        <v>44</v>
      </c>
      <c r="I47" s="137" t="s">
        <v>540</v>
      </c>
      <c r="J47" s="138">
        <v>343</v>
      </c>
      <c r="K47" s="170" t="s">
        <v>46</v>
      </c>
      <c r="L47" s="228" t="s">
        <v>1778</v>
      </c>
      <c r="M47" s="188"/>
      <c r="N47" s="198" t="s">
        <v>1775</v>
      </c>
      <c r="O47" s="198"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202" t="s">
        <v>1776</v>
      </c>
      <c r="Q47" s="202" t="s">
        <v>46</v>
      </c>
      <c r="R47" s="202" t="str">
        <f t="shared" si="0"/>
        <v>PM10 emitted by ships</v>
      </c>
      <c r="S47" s="202" t="str">
        <f t="shared" si="2"/>
        <v>//**PM10 emitted by ships: **</v>
      </c>
      <c r="T47" s="187" t="str">
        <f t="shared" si="1"/>
        <v>//**PM10 emitted by ships: ** In the United States, since 1997, the 24-hour national ambient air quality standard (NAAQS) for PM2.5, the most harmful type of particulate for human health, declined from 65 µg/m^3 to 35 µg/m^3, a reduction of 46%.</v>
      </c>
    </row>
    <row r="48" spans="1:20" s="205" customFormat="1" x14ac:dyDescent="0.25">
      <c r="A48" s="198" t="s">
        <v>1777</v>
      </c>
      <c r="B48" s="199"/>
      <c r="C48" s="144" t="s">
        <v>4</v>
      </c>
      <c r="D48" s="144" t="s">
        <v>717</v>
      </c>
      <c r="E48" s="144" t="s">
        <v>712</v>
      </c>
      <c r="F48" s="137" t="s">
        <v>44</v>
      </c>
      <c r="G48" s="137" t="s">
        <v>541</v>
      </c>
      <c r="H48" s="137" t="s">
        <v>44</v>
      </c>
      <c r="I48" s="137" t="s">
        <v>630</v>
      </c>
      <c r="J48" s="138">
        <v>344</v>
      </c>
      <c r="K48" s="170" t="s">
        <v>46</v>
      </c>
      <c r="L48" s="228" t="s">
        <v>1778</v>
      </c>
      <c r="M48" s="188"/>
      <c r="N48" s="198" t="s">
        <v>1775</v>
      </c>
      <c r="O48" s="198"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202" t="s">
        <v>1776</v>
      </c>
      <c r="Q48" s="202" t="s">
        <v>46</v>
      </c>
      <c r="R48" s="202" t="str">
        <f t="shared" si="0"/>
        <v>PM2.5 emitted by ships</v>
      </c>
      <c r="S48" s="202" t="str">
        <f t="shared" si="2"/>
        <v>//**PM2.5 emitted by ships: **</v>
      </c>
      <c r="T48" s="187"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5">
      <c r="A49" s="198" t="s">
        <v>1777</v>
      </c>
      <c r="B49" s="199"/>
      <c r="C49" s="144" t="s">
        <v>4</v>
      </c>
      <c r="D49" s="144" t="s">
        <v>717</v>
      </c>
      <c r="E49" s="144" t="s">
        <v>712</v>
      </c>
      <c r="F49" s="137" t="s">
        <v>44</v>
      </c>
      <c r="G49" s="137" t="s">
        <v>542</v>
      </c>
      <c r="H49" s="137" t="s">
        <v>44</v>
      </c>
      <c r="I49" s="137" t="s">
        <v>542</v>
      </c>
      <c r="J49" s="138">
        <v>345</v>
      </c>
      <c r="K49" s="171" t="s">
        <v>47</v>
      </c>
      <c r="L49" s="228"/>
      <c r="N49" s="198" t="s">
        <v>1775</v>
      </c>
      <c r="O49" s="198"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202" t="s">
        <v>1776</v>
      </c>
      <c r="Q49" s="202" t="s">
        <v>46</v>
      </c>
      <c r="R49" s="202" t="str">
        <f t="shared" si="0"/>
        <v>SOx emitted by ships</v>
      </c>
      <c r="S49" s="202" t="str">
        <f t="shared" si="2"/>
        <v>//**SOx emitted by ships: **</v>
      </c>
      <c r="T49" s="187" t="str">
        <f t="shared" si="1"/>
        <v/>
      </c>
    </row>
    <row r="50" spans="1:21" x14ac:dyDescent="0.25">
      <c r="A50" s="198" t="s">
        <v>1777</v>
      </c>
      <c r="B50" s="199"/>
      <c r="C50" s="144" t="s">
        <v>4</v>
      </c>
      <c r="D50" s="144" t="s">
        <v>717</v>
      </c>
      <c r="E50" s="144" t="s">
        <v>712</v>
      </c>
      <c r="F50" s="137" t="s">
        <v>44</v>
      </c>
      <c r="G50" s="137" t="s">
        <v>543</v>
      </c>
      <c r="H50" s="137" t="s">
        <v>44</v>
      </c>
      <c r="I50" s="137" t="s">
        <v>543</v>
      </c>
      <c r="J50" s="138">
        <v>346</v>
      </c>
      <c r="K50" s="170" t="s">
        <v>46</v>
      </c>
      <c r="L50" s="228" t="s">
        <v>1778</v>
      </c>
      <c r="N50" s="198" t="s">
        <v>1775</v>
      </c>
      <c r="O50" s="198"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202" t="s">
        <v>1776</v>
      </c>
      <c r="Q50" s="202" t="s">
        <v>46</v>
      </c>
      <c r="R50" s="202" t="str">
        <f t="shared" si="0"/>
        <v>BC emitted by ships</v>
      </c>
      <c r="S50" s="202" t="str">
        <f t="shared" si="2"/>
        <v>//**BC emitted by ships: **</v>
      </c>
      <c r="T50" s="187"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98" t="s">
        <v>1777</v>
      </c>
      <c r="B51" s="199"/>
      <c r="C51" s="144" t="s">
        <v>4</v>
      </c>
      <c r="D51" s="144" t="s">
        <v>717</v>
      </c>
      <c r="E51" s="144" t="s">
        <v>712</v>
      </c>
      <c r="F51" s="137" t="s">
        <v>44</v>
      </c>
      <c r="G51" s="137" t="s">
        <v>544</v>
      </c>
      <c r="H51" s="137" t="s">
        <v>44</v>
      </c>
      <c r="I51" s="137" t="s">
        <v>544</v>
      </c>
      <c r="J51" s="138">
        <v>347</v>
      </c>
      <c r="K51" s="170" t="s">
        <v>46</v>
      </c>
      <c r="L51" s="228" t="s">
        <v>1778</v>
      </c>
      <c r="N51" s="198" t="s">
        <v>1775</v>
      </c>
      <c r="O51" s="198"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202" t="s">
        <v>1776</v>
      </c>
      <c r="Q51" s="202" t="s">
        <v>46</v>
      </c>
      <c r="R51" s="202" t="str">
        <f t="shared" si="0"/>
        <v>OC emitted by ships</v>
      </c>
      <c r="S51" s="202" t="str">
        <f t="shared" si="2"/>
        <v>//**OC emitted by ships: **</v>
      </c>
      <c r="T51" s="187"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98" t="s">
        <v>1777</v>
      </c>
      <c r="B52" s="199"/>
      <c r="C52" s="144" t="s">
        <v>4</v>
      </c>
      <c r="D52" s="144" t="s">
        <v>717</v>
      </c>
      <c r="E52" s="144" t="s">
        <v>712</v>
      </c>
      <c r="F52" s="137" t="s">
        <v>44</v>
      </c>
      <c r="G52" s="137" t="s">
        <v>545</v>
      </c>
      <c r="H52" s="137" t="s">
        <v>44</v>
      </c>
      <c r="I52" s="137" t="s">
        <v>545</v>
      </c>
      <c r="J52" s="138">
        <v>348</v>
      </c>
      <c r="K52" s="171" t="s">
        <v>47</v>
      </c>
      <c r="L52" s="228"/>
      <c r="N52" s="198" t="s">
        <v>1775</v>
      </c>
      <c r="O52" s="198"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202" t="s">
        <v>1776</v>
      </c>
      <c r="Q52" s="202" t="s">
        <v>46</v>
      </c>
      <c r="R52" s="202" t="str">
        <f t="shared" si="0"/>
        <v>CH4 emitted by ships</v>
      </c>
      <c r="S52" s="202" t="str">
        <f t="shared" si="2"/>
        <v>//**CH4 emitted by ships: **</v>
      </c>
      <c r="T52" s="187" t="str">
        <f t="shared" si="1"/>
        <v/>
      </c>
    </row>
    <row r="53" spans="1:21" x14ac:dyDescent="0.25">
      <c r="A53" s="198" t="s">
        <v>1777</v>
      </c>
      <c r="B53" s="199"/>
      <c r="C53" s="144" t="s">
        <v>4</v>
      </c>
      <c r="D53" s="144" t="s">
        <v>717</v>
      </c>
      <c r="E53" s="144" t="s">
        <v>712</v>
      </c>
      <c r="F53" s="137" t="s">
        <v>44</v>
      </c>
      <c r="G53" s="137" t="s">
        <v>546</v>
      </c>
      <c r="H53" s="137" t="s">
        <v>44</v>
      </c>
      <c r="I53" s="137" t="s">
        <v>546</v>
      </c>
      <c r="J53" s="138">
        <v>349</v>
      </c>
      <c r="K53" s="171" t="s">
        <v>47</v>
      </c>
      <c r="L53" s="228"/>
      <c r="N53" s="198" t="s">
        <v>1775</v>
      </c>
      <c r="O53" s="198"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202" t="s">
        <v>1776</v>
      </c>
      <c r="Q53" s="202" t="s">
        <v>46</v>
      </c>
      <c r="R53" s="202" t="str">
        <f t="shared" si="0"/>
        <v>N2O emitted by ships</v>
      </c>
      <c r="S53" s="202" t="str">
        <f t="shared" si="2"/>
        <v>//**N2O emitted by ships: **</v>
      </c>
      <c r="T53" s="187" t="str">
        <f t="shared" si="1"/>
        <v/>
      </c>
    </row>
    <row r="54" spans="1:21" x14ac:dyDescent="0.25">
      <c r="A54" s="198" t="s">
        <v>1777</v>
      </c>
      <c r="B54" s="199"/>
      <c r="C54" s="144" t="s">
        <v>4</v>
      </c>
      <c r="D54" s="144" t="s">
        <v>717</v>
      </c>
      <c r="E54" s="144" t="s">
        <v>712</v>
      </c>
      <c r="F54" s="137" t="s">
        <v>119</v>
      </c>
      <c r="G54" s="137" t="s">
        <v>538</v>
      </c>
      <c r="H54" s="137" t="s">
        <v>119</v>
      </c>
      <c r="I54" s="137" t="s">
        <v>765</v>
      </c>
      <c r="J54" s="138">
        <v>350</v>
      </c>
      <c r="K54" s="170" t="s">
        <v>46</v>
      </c>
      <c r="L54" s="228" t="s">
        <v>1778</v>
      </c>
      <c r="N54" s="198" t="s">
        <v>1775</v>
      </c>
      <c r="O54" s="198"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202" t="s">
        <v>1776</v>
      </c>
      <c r="Q54" s="202" t="s">
        <v>46</v>
      </c>
      <c r="R54" s="202" t="str">
        <f t="shared" si="0"/>
        <v>VOCs emitted by motorbikes</v>
      </c>
      <c r="S54" s="202" t="str">
        <f t="shared" si="2"/>
        <v>//**VOCs emitted by motorbikes: **</v>
      </c>
      <c r="T54" s="187"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98" t="s">
        <v>1777</v>
      </c>
      <c r="B55" s="199"/>
      <c r="C55" s="144" t="s">
        <v>4</v>
      </c>
      <c r="D55" s="144" t="s">
        <v>717</v>
      </c>
      <c r="E55" s="144" t="s">
        <v>712</v>
      </c>
      <c r="F55" s="137" t="s">
        <v>119</v>
      </c>
      <c r="G55" s="137" t="s">
        <v>532</v>
      </c>
      <c r="H55" s="137" t="s">
        <v>119</v>
      </c>
      <c r="I55" s="137" t="s">
        <v>532</v>
      </c>
      <c r="J55" s="138">
        <v>351</v>
      </c>
      <c r="K55" s="170" t="s">
        <v>46</v>
      </c>
      <c r="L55" s="228" t="s">
        <v>1778</v>
      </c>
      <c r="N55" s="198" t="s">
        <v>1775</v>
      </c>
      <c r="O55" s="198"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202" t="s">
        <v>1776</v>
      </c>
      <c r="Q55" s="202" t="s">
        <v>46</v>
      </c>
      <c r="R55" s="202" t="str">
        <f t="shared" si="0"/>
        <v>CO emitted by motorbikes</v>
      </c>
      <c r="S55" s="202" t="str">
        <f t="shared" si="2"/>
        <v>//**CO emitted by motorbikes: **</v>
      </c>
      <c r="T55" s="187"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98" t="s">
        <v>1777</v>
      </c>
      <c r="B56" s="199"/>
      <c r="C56" s="144" t="s">
        <v>4</v>
      </c>
      <c r="D56" s="144" t="s">
        <v>717</v>
      </c>
      <c r="E56" s="144" t="s">
        <v>712</v>
      </c>
      <c r="F56" s="137" t="s">
        <v>119</v>
      </c>
      <c r="G56" s="137" t="s">
        <v>539</v>
      </c>
      <c r="H56" s="137" t="s">
        <v>119</v>
      </c>
      <c r="I56" s="137" t="s">
        <v>539</v>
      </c>
      <c r="J56" s="138">
        <v>352</v>
      </c>
      <c r="K56" s="170" t="s">
        <v>46</v>
      </c>
      <c r="L56" s="228" t="s">
        <v>1778</v>
      </c>
      <c r="N56" s="198" t="s">
        <v>1775</v>
      </c>
      <c r="O56" s="198"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202" t="s">
        <v>1776</v>
      </c>
      <c r="Q56" s="202" t="s">
        <v>46</v>
      </c>
      <c r="R56" s="202" t="str">
        <f t="shared" si="0"/>
        <v>NOx emitted by motorbikes</v>
      </c>
      <c r="S56" s="202" t="str">
        <f t="shared" si="2"/>
        <v>//**NOx emitted by motorbikes: **</v>
      </c>
      <c r="T56" s="187"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98" t="s">
        <v>1777</v>
      </c>
      <c r="B57" s="199"/>
      <c r="C57" s="144" t="s">
        <v>4</v>
      </c>
      <c r="D57" s="144" t="s">
        <v>717</v>
      </c>
      <c r="E57" s="144" t="s">
        <v>712</v>
      </c>
      <c r="F57" s="137" t="s">
        <v>119</v>
      </c>
      <c r="G57" s="137" t="s">
        <v>540</v>
      </c>
      <c r="H57" s="137" t="s">
        <v>119</v>
      </c>
      <c r="I57" s="137" t="s">
        <v>540</v>
      </c>
      <c r="J57" s="138">
        <v>353</v>
      </c>
      <c r="K57" s="170" t="s">
        <v>46</v>
      </c>
      <c r="L57" s="228" t="s">
        <v>1778</v>
      </c>
      <c r="N57" s="198" t="s">
        <v>1775</v>
      </c>
      <c r="O57" s="198"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202" t="s">
        <v>1776</v>
      </c>
      <c r="Q57" s="202" t="s">
        <v>46</v>
      </c>
      <c r="R57" s="202" t="str">
        <f t="shared" si="0"/>
        <v>PM10 emitted by motorbikes</v>
      </c>
      <c r="S57" s="202" t="str">
        <f t="shared" si="2"/>
        <v>//**PM10 emitted by motorbikes: **</v>
      </c>
      <c r="T57" s="187"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98" t="s">
        <v>1777</v>
      </c>
      <c r="B58" s="199"/>
      <c r="C58" s="144" t="s">
        <v>4</v>
      </c>
      <c r="D58" s="144" t="s">
        <v>717</v>
      </c>
      <c r="E58" s="144" t="s">
        <v>712</v>
      </c>
      <c r="F58" s="137" t="s">
        <v>119</v>
      </c>
      <c r="G58" s="137" t="s">
        <v>541</v>
      </c>
      <c r="H58" s="137" t="s">
        <v>119</v>
      </c>
      <c r="I58" s="137" t="s">
        <v>630</v>
      </c>
      <c r="J58" s="138">
        <v>354</v>
      </c>
      <c r="K58" s="170" t="s">
        <v>46</v>
      </c>
      <c r="L58" s="228" t="s">
        <v>1778</v>
      </c>
      <c r="N58" s="198" t="s">
        <v>1775</v>
      </c>
      <c r="O58" s="198"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202" t="s">
        <v>1776</v>
      </c>
      <c r="Q58" s="202" t="s">
        <v>46</v>
      </c>
      <c r="R58" s="202" t="str">
        <f t="shared" si="0"/>
        <v>PM2.5 emitted by motorbikes</v>
      </c>
      <c r="S58" s="202" t="str">
        <f t="shared" si="2"/>
        <v>//**PM2.5 emitted by motorbikes: **</v>
      </c>
      <c r="T58" s="187"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98" t="s">
        <v>1777</v>
      </c>
      <c r="B59" s="199"/>
      <c r="C59" s="144" t="s">
        <v>4</v>
      </c>
      <c r="D59" s="144" t="s">
        <v>717</v>
      </c>
      <c r="E59" s="144" t="s">
        <v>712</v>
      </c>
      <c r="F59" s="137" t="s">
        <v>119</v>
      </c>
      <c r="G59" s="137" t="s">
        <v>542</v>
      </c>
      <c r="H59" s="137" t="s">
        <v>119</v>
      </c>
      <c r="I59" s="137" t="s">
        <v>542</v>
      </c>
      <c r="J59" s="138">
        <v>355</v>
      </c>
      <c r="K59" s="170" t="s">
        <v>46</v>
      </c>
      <c r="L59" s="228" t="s">
        <v>1778</v>
      </c>
      <c r="N59" s="198" t="s">
        <v>1775</v>
      </c>
      <c r="O59" s="198"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202" t="s">
        <v>1776</v>
      </c>
      <c r="Q59" s="202" t="s">
        <v>46</v>
      </c>
      <c r="R59" s="202" t="str">
        <f t="shared" si="0"/>
        <v>SOx emitted by motorbikes</v>
      </c>
      <c r="S59" s="202" t="str">
        <f t="shared" si="2"/>
        <v>//**SOx emitted by motorbikes: **</v>
      </c>
      <c r="T59" s="187"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98" t="s">
        <v>1777</v>
      </c>
      <c r="B60" s="199"/>
      <c r="C60" s="144" t="s">
        <v>4</v>
      </c>
      <c r="D60" s="144" t="s">
        <v>717</v>
      </c>
      <c r="E60" s="144" t="s">
        <v>712</v>
      </c>
      <c r="F60" s="137" t="s">
        <v>119</v>
      </c>
      <c r="G60" s="137" t="s">
        <v>543</v>
      </c>
      <c r="H60" s="137" t="s">
        <v>119</v>
      </c>
      <c r="I60" s="137" t="s">
        <v>543</v>
      </c>
      <c r="J60" s="138">
        <v>356</v>
      </c>
      <c r="K60" s="170" t="s">
        <v>46</v>
      </c>
      <c r="L60" s="228" t="s">
        <v>1778</v>
      </c>
      <c r="N60" s="198" t="s">
        <v>1775</v>
      </c>
      <c r="O60" s="198"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202" t="s">
        <v>1776</v>
      </c>
      <c r="Q60" s="202" t="s">
        <v>46</v>
      </c>
      <c r="R60" s="202" t="str">
        <f t="shared" si="0"/>
        <v>BC emitted by motorbikes</v>
      </c>
      <c r="S60" s="202" t="str">
        <f t="shared" si="2"/>
        <v>//**BC emitted by motorbikes: **</v>
      </c>
      <c r="T60" s="187"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98" t="s">
        <v>1777</v>
      </c>
      <c r="B61" s="199"/>
      <c r="C61" s="144" t="s">
        <v>4</v>
      </c>
      <c r="D61" s="144" t="s">
        <v>717</v>
      </c>
      <c r="E61" s="144" t="s">
        <v>712</v>
      </c>
      <c r="F61" s="137" t="s">
        <v>119</v>
      </c>
      <c r="G61" s="137" t="s">
        <v>544</v>
      </c>
      <c r="H61" s="137" t="s">
        <v>119</v>
      </c>
      <c r="I61" s="137" t="s">
        <v>544</v>
      </c>
      <c r="J61" s="138">
        <v>357</v>
      </c>
      <c r="K61" s="170" t="s">
        <v>46</v>
      </c>
      <c r="L61" s="228" t="s">
        <v>1778</v>
      </c>
      <c r="N61" s="198" t="s">
        <v>1775</v>
      </c>
      <c r="O61" s="198"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202" t="s">
        <v>1776</v>
      </c>
      <c r="Q61" s="202" t="s">
        <v>46</v>
      </c>
      <c r="R61" s="202" t="str">
        <f t="shared" si="0"/>
        <v>OC emitted by motorbikes</v>
      </c>
      <c r="S61" s="202" t="str">
        <f t="shared" si="2"/>
        <v>//**OC emitted by motorbikes: **</v>
      </c>
      <c r="T61" s="187"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98" t="s">
        <v>1777</v>
      </c>
      <c r="B62" s="199"/>
      <c r="C62" s="144" t="s">
        <v>4</v>
      </c>
      <c r="D62" s="144" t="s">
        <v>717</v>
      </c>
      <c r="E62" s="144" t="s">
        <v>712</v>
      </c>
      <c r="F62" s="137" t="s">
        <v>119</v>
      </c>
      <c r="G62" s="137" t="s">
        <v>545</v>
      </c>
      <c r="H62" s="137" t="s">
        <v>119</v>
      </c>
      <c r="I62" s="137" t="s">
        <v>545</v>
      </c>
      <c r="J62" s="138">
        <v>358</v>
      </c>
      <c r="K62" s="171" t="s">
        <v>47</v>
      </c>
      <c r="L62" s="228"/>
      <c r="N62" s="198" t="s">
        <v>1775</v>
      </c>
      <c r="O62" s="198"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202" t="s">
        <v>1776</v>
      </c>
      <c r="Q62" s="202" t="s">
        <v>46</v>
      </c>
      <c r="R62" s="202" t="str">
        <f t="shared" si="0"/>
        <v>CH4 emitted by motorbikes</v>
      </c>
      <c r="S62" s="202" t="str">
        <f t="shared" si="2"/>
        <v>//**CH4 emitted by motorbikes: **</v>
      </c>
      <c r="T62" s="187" t="str">
        <f t="shared" si="1"/>
        <v/>
      </c>
    </row>
    <row r="63" spans="1:21" x14ac:dyDescent="0.25">
      <c r="A63" s="198" t="s">
        <v>1777</v>
      </c>
      <c r="B63" s="199"/>
      <c r="C63" s="144" t="s">
        <v>4</v>
      </c>
      <c r="D63" s="144" t="s">
        <v>717</v>
      </c>
      <c r="E63" s="144" t="s">
        <v>712</v>
      </c>
      <c r="F63" s="137" t="s">
        <v>119</v>
      </c>
      <c r="G63" s="137" t="s">
        <v>546</v>
      </c>
      <c r="H63" s="137" t="s">
        <v>119</v>
      </c>
      <c r="I63" s="137" t="s">
        <v>546</v>
      </c>
      <c r="J63" s="138">
        <v>359</v>
      </c>
      <c r="K63" s="171" t="s">
        <v>47</v>
      </c>
      <c r="L63" s="229"/>
      <c r="N63" s="198" t="s">
        <v>1775</v>
      </c>
      <c r="O63" s="198"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202" t="s">
        <v>1776</v>
      </c>
      <c r="Q63" s="202" t="s">
        <v>46</v>
      </c>
      <c r="R63" s="202" t="str">
        <f t="shared" si="0"/>
        <v>N2O emitted by motorbikes</v>
      </c>
      <c r="S63" s="202" t="str">
        <f>IF(R63="","","//**"&amp;R63&amp;": **")</f>
        <v>//**N2O emitted by motorbikes: **</v>
      </c>
      <c r="T63" s="187" t="str">
        <f t="shared" si="1"/>
        <v/>
      </c>
    </row>
    <row r="64" spans="1:21" s="206" customFormat="1" x14ac:dyDescent="0.25">
      <c r="A64" s="206" t="s">
        <v>1774</v>
      </c>
      <c r="B64" s="188"/>
      <c r="C64" s="230" t="s">
        <v>4</v>
      </c>
      <c r="D64" s="230" t="s">
        <v>802</v>
      </c>
      <c r="E64" s="230" t="s">
        <v>803</v>
      </c>
      <c r="F64" s="230"/>
      <c r="G64" s="230"/>
      <c r="H64" s="230"/>
      <c r="I64" s="230"/>
      <c r="J64" s="207">
        <v>360</v>
      </c>
      <c r="K64" s="231" t="s">
        <v>46</v>
      </c>
      <c r="L64" s="232" t="s">
        <v>2002</v>
      </c>
      <c r="M64" s="189"/>
      <c r="N64" s="208" t="s">
        <v>1775</v>
      </c>
      <c r="O64" s="208"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209" t="s">
        <v>1776</v>
      </c>
      <c r="Q64" s="209" t="s">
        <v>47</v>
      </c>
      <c r="R64" s="209"/>
      <c r="S64" s="206" t="str">
        <f t="shared" si="2"/>
        <v/>
      </c>
      <c r="T64" s="206" t="str">
        <f t="shared" si="1"/>
        <v xml:space="preserve">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v>
      </c>
      <c r="U64" s="19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v>
      </c>
    </row>
    <row r="65" spans="1:21" s="206" customFormat="1" x14ac:dyDescent="0.25">
      <c r="A65" s="206" t="s">
        <v>1774</v>
      </c>
      <c r="B65" s="188"/>
      <c r="C65" s="209" t="s">
        <v>4</v>
      </c>
      <c r="D65" s="230" t="s">
        <v>798</v>
      </c>
      <c r="E65" s="230" t="s">
        <v>799</v>
      </c>
      <c r="F65" s="233"/>
      <c r="G65" s="233"/>
      <c r="H65" s="233"/>
      <c r="I65" s="233"/>
      <c r="J65" s="207">
        <v>361</v>
      </c>
      <c r="K65" s="233" t="s">
        <v>46</v>
      </c>
      <c r="L65" s="234" t="s">
        <v>1779</v>
      </c>
      <c r="M65" s="189"/>
      <c r="N65" s="208" t="s">
        <v>1775</v>
      </c>
      <c r="O65" s="208"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209" t="s">
        <v>1776</v>
      </c>
      <c r="Q65" s="209" t="s">
        <v>47</v>
      </c>
      <c r="R65" s="209"/>
      <c r="S65" s="206" t="str">
        <f t="shared" si="2"/>
        <v/>
      </c>
      <c r="T65" s="206" t="str">
        <f t="shared" si="1"/>
        <v xml:space="preserve"> U.S. model year 2017 all-electric (not hybrid) vehicles had ranges from 58 to 335 miles (median 114 miles), and the typical charging time was 0.5 hours (with a DC Fast charger) or 3.5 hours (with a Level 2 charger).</v>
      </c>
      <c r="U65" s="196"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206" customFormat="1" x14ac:dyDescent="0.25">
      <c r="A66" s="206" t="s">
        <v>1774</v>
      </c>
      <c r="B66" s="188"/>
      <c r="C66" s="209" t="s">
        <v>4</v>
      </c>
      <c r="D66" s="209" t="s">
        <v>1780</v>
      </c>
      <c r="E66" s="209" t="str">
        <f>E67</f>
        <v>Additional Minimum Required EV Sales Percentage</v>
      </c>
      <c r="F66" s="209"/>
      <c r="G66" s="209"/>
      <c r="H66" s="209"/>
      <c r="I66" s="209"/>
      <c r="J66" s="209"/>
      <c r="K66" s="209"/>
      <c r="L66" s="209"/>
      <c r="M66" s="189"/>
      <c r="N66" s="208" t="s">
        <v>1775</v>
      </c>
      <c r="O66" s="208"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206" t="s">
        <v>1776</v>
      </c>
      <c r="Q66" s="206" t="s">
        <v>46</v>
      </c>
      <c r="R66" s="209"/>
      <c r="S66" s="206" t="str">
        <f t="shared" si="2"/>
        <v/>
      </c>
      <c r="T66" s="206" t="str">
        <f t="shared" si="1"/>
        <v/>
      </c>
      <c r="U66" s="19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98" t="s">
        <v>1777</v>
      </c>
      <c r="B67" s="199"/>
      <c r="C67" s="137" t="s">
        <v>4</v>
      </c>
      <c r="D67" s="137" t="s">
        <v>1744</v>
      </c>
      <c r="E67" s="137" t="s">
        <v>515</v>
      </c>
      <c r="F67" s="170" t="s">
        <v>48</v>
      </c>
      <c r="G67" s="170" t="s">
        <v>40</v>
      </c>
      <c r="H67" s="170" t="s">
        <v>88</v>
      </c>
      <c r="I67" s="170" t="s">
        <v>40</v>
      </c>
      <c r="J67" s="138">
        <v>186</v>
      </c>
      <c r="K67" s="170" t="s">
        <v>46</v>
      </c>
      <c r="L67" s="235" t="s">
        <v>2003</v>
      </c>
      <c r="N67" s="198" t="s">
        <v>1775</v>
      </c>
      <c r="O67" s="198"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202" t="s">
        <v>1776</v>
      </c>
      <c r="Q67" s="202" t="s">
        <v>46</v>
      </c>
      <c r="R67" s="202" t="str">
        <f t="shared" ref="R67:R78" si="3">H67&amp;" "&amp;I67</f>
        <v>Passenger LDVs</v>
      </c>
      <c r="S67" s="202" t="str">
        <f t="shared" si="2"/>
        <v>//**Passenger LDVs: **</v>
      </c>
      <c r="T67" s="187" t="str">
        <f t="shared" si="1"/>
        <v>//**Passenger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v>
      </c>
      <c r="U67" s="236"/>
    </row>
    <row r="68" spans="1:21" x14ac:dyDescent="0.25">
      <c r="A68" s="198" t="s">
        <v>1777</v>
      </c>
      <c r="B68" s="199"/>
      <c r="C68" s="144" t="s">
        <v>4</v>
      </c>
      <c r="D68" s="144" t="s">
        <v>1744</v>
      </c>
      <c r="E68" s="144" t="s">
        <v>515</v>
      </c>
      <c r="F68" s="137" t="s">
        <v>45</v>
      </c>
      <c r="G68" s="137" t="s">
        <v>40</v>
      </c>
      <c r="H68" s="137" t="s">
        <v>89</v>
      </c>
      <c r="I68" s="137" t="s">
        <v>40</v>
      </c>
      <c r="J68" s="138">
        <v>203</v>
      </c>
      <c r="K68" s="171" t="s">
        <v>46</v>
      </c>
      <c r="L68" s="228" t="s">
        <v>1781</v>
      </c>
      <c r="N68" s="198" t="s">
        <v>1775</v>
      </c>
      <c r="O68" s="198"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202" t="s">
        <v>1776</v>
      </c>
      <c r="Q68" s="202" t="s">
        <v>46</v>
      </c>
      <c r="R68" s="202" t="str">
        <f t="shared" si="3"/>
        <v>Freight LDVs</v>
      </c>
      <c r="S68" s="202" t="str">
        <f t="shared" si="2"/>
        <v>//**Freight LDVs: **</v>
      </c>
      <c r="T68" s="187"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36"/>
    </row>
    <row r="69" spans="1:21" x14ac:dyDescent="0.25">
      <c r="A69" s="198" t="s">
        <v>1777</v>
      </c>
      <c r="B69" s="199"/>
      <c r="C69" s="144" t="s">
        <v>4</v>
      </c>
      <c r="D69" s="144" t="s">
        <v>1744</v>
      </c>
      <c r="E69" s="144" t="s">
        <v>515</v>
      </c>
      <c r="F69" s="137" t="s">
        <v>48</v>
      </c>
      <c r="G69" s="137" t="s">
        <v>41</v>
      </c>
      <c r="H69" s="137" t="s">
        <v>88</v>
      </c>
      <c r="I69" s="137" t="s">
        <v>41</v>
      </c>
      <c r="J69" s="138">
        <v>187</v>
      </c>
      <c r="K69" s="170" t="s">
        <v>46</v>
      </c>
      <c r="L69" s="228" t="s">
        <v>2004</v>
      </c>
      <c r="N69" s="198" t="s">
        <v>1775</v>
      </c>
      <c r="O69" s="198"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202" t="s">
        <v>1776</v>
      </c>
      <c r="Q69" s="202" t="s">
        <v>46</v>
      </c>
      <c r="R69" s="202" t="str">
        <f t="shared" si="3"/>
        <v>Passenger HDVs</v>
      </c>
      <c r="S69" s="202" t="str">
        <f t="shared" ref="S69:S132" si="5">IF(R69="","","//**"&amp;R69&amp;": **")</f>
        <v>//**Passenger HDVs: **</v>
      </c>
      <c r="T69" s="187" t="str">
        <f t="shared" si="4"/>
        <v>//**Passenger HDVs: ** Electric bus manufacturer Proterra believes all new transit bus sales could be electric as early as 2030, but transit buses make up roughly 15% of the bus fleet.</v>
      </c>
      <c r="U69" s="236"/>
    </row>
    <row r="70" spans="1:21" x14ac:dyDescent="0.25">
      <c r="A70" s="198" t="s">
        <v>1777</v>
      </c>
      <c r="B70" s="199"/>
      <c r="C70" s="144" t="s">
        <v>4</v>
      </c>
      <c r="D70" s="144" t="s">
        <v>1744</v>
      </c>
      <c r="E70" s="144" t="s">
        <v>515</v>
      </c>
      <c r="F70" s="137" t="s">
        <v>45</v>
      </c>
      <c r="G70" s="137" t="s">
        <v>41</v>
      </c>
      <c r="H70" s="137" t="s">
        <v>89</v>
      </c>
      <c r="I70" s="137" t="s">
        <v>41</v>
      </c>
      <c r="J70" s="138">
        <v>191</v>
      </c>
      <c r="K70" s="170" t="s">
        <v>46</v>
      </c>
      <c r="L70" s="228" t="s">
        <v>1781</v>
      </c>
      <c r="N70" s="198" t="s">
        <v>1775</v>
      </c>
      <c r="O70" s="198"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202" t="s">
        <v>1776</v>
      </c>
      <c r="Q70" s="202" t="s">
        <v>46</v>
      </c>
      <c r="R70" s="202" t="str">
        <f t="shared" si="3"/>
        <v>Freight HDVs</v>
      </c>
      <c r="S70" s="202" t="str">
        <f t="shared" si="5"/>
        <v>//**Freight HDVs: **</v>
      </c>
      <c r="T70" s="187"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36"/>
    </row>
    <row r="71" spans="1:21" x14ac:dyDescent="0.25">
      <c r="A71" s="198" t="s">
        <v>1777</v>
      </c>
      <c r="B71" s="199"/>
      <c r="C71" s="144" t="s">
        <v>4</v>
      </c>
      <c r="D71" s="144" t="s">
        <v>1744</v>
      </c>
      <c r="E71" s="144" t="s">
        <v>515</v>
      </c>
      <c r="F71" s="137" t="s">
        <v>48</v>
      </c>
      <c r="G71" s="137" t="s">
        <v>42</v>
      </c>
      <c r="H71" s="137" t="s">
        <v>88</v>
      </c>
      <c r="I71" s="137" t="s">
        <v>90</v>
      </c>
      <c r="J71" s="138">
        <v>496</v>
      </c>
      <c r="K71" s="170" t="s">
        <v>46</v>
      </c>
      <c r="L71" s="228" t="s">
        <v>1782</v>
      </c>
      <c r="N71" s="198" t="s">
        <v>1775</v>
      </c>
      <c r="O71" s="198"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202" t="s">
        <v>1776</v>
      </c>
      <c r="Q71" s="202" t="s">
        <v>46</v>
      </c>
      <c r="R71" s="202" t="str">
        <f t="shared" si="3"/>
        <v>Passenger Aircraft</v>
      </c>
      <c r="S71" s="202" t="str">
        <f t="shared" si="5"/>
        <v>//**Passenger Aircraft: **</v>
      </c>
      <c r="T71" s="187"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36"/>
    </row>
    <row r="72" spans="1:21" x14ac:dyDescent="0.25">
      <c r="A72" s="198" t="s">
        <v>1777</v>
      </c>
      <c r="B72" s="199"/>
      <c r="C72" s="144" t="s">
        <v>4</v>
      </c>
      <c r="D72" s="144" t="s">
        <v>1744</v>
      </c>
      <c r="E72" s="144" t="s">
        <v>515</v>
      </c>
      <c r="F72" s="137" t="s">
        <v>45</v>
      </c>
      <c r="G72" s="137" t="s">
        <v>42</v>
      </c>
      <c r="H72" s="137" t="s">
        <v>89</v>
      </c>
      <c r="I72" s="137" t="s">
        <v>90</v>
      </c>
      <c r="J72" s="138">
        <v>497</v>
      </c>
      <c r="K72" s="170" t="s">
        <v>46</v>
      </c>
      <c r="L72" s="228" t="s">
        <v>1782</v>
      </c>
      <c r="N72" s="198" t="s">
        <v>1775</v>
      </c>
      <c r="O72" s="198"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202" t="s">
        <v>1776</v>
      </c>
      <c r="Q72" s="202" t="s">
        <v>46</v>
      </c>
      <c r="R72" s="202" t="str">
        <f t="shared" si="3"/>
        <v>Freight Aircraft</v>
      </c>
      <c r="S72" s="202" t="str">
        <f t="shared" si="5"/>
        <v>//**Freight Aircraft: **</v>
      </c>
      <c r="T72" s="187"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36"/>
    </row>
    <row r="73" spans="1:21" x14ac:dyDescent="0.25">
      <c r="A73" s="198" t="s">
        <v>1777</v>
      </c>
      <c r="B73" s="199"/>
      <c r="C73" s="144" t="s">
        <v>4</v>
      </c>
      <c r="D73" s="144" t="s">
        <v>1744</v>
      </c>
      <c r="E73" s="144" t="s">
        <v>515</v>
      </c>
      <c r="F73" s="137" t="s">
        <v>48</v>
      </c>
      <c r="G73" s="137" t="s">
        <v>43</v>
      </c>
      <c r="H73" s="137" t="s">
        <v>88</v>
      </c>
      <c r="I73" s="137" t="s">
        <v>91</v>
      </c>
      <c r="J73" s="138">
        <v>498</v>
      </c>
      <c r="K73" s="170" t="s">
        <v>46</v>
      </c>
      <c r="L73" s="235" t="s">
        <v>2005</v>
      </c>
      <c r="N73" s="198" t="s">
        <v>1775</v>
      </c>
      <c r="O73" s="198"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202" t="s">
        <v>1776</v>
      </c>
      <c r="Q73" s="202" t="s">
        <v>46</v>
      </c>
      <c r="R73" s="202" t="str">
        <f t="shared" si="3"/>
        <v>Passenger Rail</v>
      </c>
      <c r="S73" s="202" t="str">
        <f t="shared" si="5"/>
        <v>//**Passenger Rail: **</v>
      </c>
      <c r="T73" s="187" t="str">
        <f t="shared" si="4"/>
        <v>//**Passenger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36"/>
    </row>
    <row r="74" spans="1:21" x14ac:dyDescent="0.25">
      <c r="A74" s="198" t="s">
        <v>1777</v>
      </c>
      <c r="B74" s="199"/>
      <c r="C74" s="144" t="s">
        <v>4</v>
      </c>
      <c r="D74" s="144" t="s">
        <v>1744</v>
      </c>
      <c r="E74" s="144" t="s">
        <v>515</v>
      </c>
      <c r="F74" s="137" t="s">
        <v>45</v>
      </c>
      <c r="G74" s="137" t="s">
        <v>43</v>
      </c>
      <c r="H74" s="137" t="s">
        <v>89</v>
      </c>
      <c r="I74" s="137" t="s">
        <v>91</v>
      </c>
      <c r="J74" s="138">
        <v>499</v>
      </c>
      <c r="K74" s="170" t="s">
        <v>46</v>
      </c>
      <c r="L74" s="235" t="s">
        <v>2006</v>
      </c>
      <c r="N74" s="198" t="s">
        <v>1775</v>
      </c>
      <c r="O74" s="198"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202" t="s">
        <v>1776</v>
      </c>
      <c r="Q74" s="202" t="s">
        <v>46</v>
      </c>
      <c r="R74" s="202" t="str">
        <f t="shared" si="3"/>
        <v>Freight Rail</v>
      </c>
      <c r="S74" s="202" t="str">
        <f t="shared" si="5"/>
        <v>//**Freight Rail: **</v>
      </c>
      <c r="T74" s="187" t="str">
        <f t="shared" si="4"/>
        <v>//**Freight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36"/>
    </row>
    <row r="75" spans="1:21" x14ac:dyDescent="0.25">
      <c r="A75" s="198" t="s">
        <v>1777</v>
      </c>
      <c r="B75" s="199"/>
      <c r="C75" s="144" t="s">
        <v>4</v>
      </c>
      <c r="D75" s="144" t="s">
        <v>1744</v>
      </c>
      <c r="E75" s="144" t="s">
        <v>515</v>
      </c>
      <c r="F75" s="137" t="s">
        <v>48</v>
      </c>
      <c r="G75" s="137" t="s">
        <v>44</v>
      </c>
      <c r="H75" s="137" t="s">
        <v>88</v>
      </c>
      <c r="I75" s="137" t="s">
        <v>92</v>
      </c>
      <c r="J75" s="138">
        <v>500</v>
      </c>
      <c r="K75" s="170" t="s">
        <v>46</v>
      </c>
      <c r="L75" s="228" t="s">
        <v>1783</v>
      </c>
      <c r="N75" s="198" t="s">
        <v>1775</v>
      </c>
      <c r="O75" s="198"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202" t="s">
        <v>1776</v>
      </c>
      <c r="Q75" s="202" t="s">
        <v>46</v>
      </c>
      <c r="R75" s="202" t="str">
        <f t="shared" si="3"/>
        <v>Passenger Ships</v>
      </c>
      <c r="S75" s="202" t="str">
        <f t="shared" si="5"/>
        <v>//**Passenger Ships: **</v>
      </c>
      <c r="T75" s="187"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36"/>
    </row>
    <row r="76" spans="1:21" x14ac:dyDescent="0.25">
      <c r="A76" s="198" t="s">
        <v>1777</v>
      </c>
      <c r="B76" s="199"/>
      <c r="C76" s="144" t="s">
        <v>4</v>
      </c>
      <c r="D76" s="144" t="s">
        <v>1744</v>
      </c>
      <c r="E76" s="144" t="s">
        <v>515</v>
      </c>
      <c r="F76" s="137" t="s">
        <v>45</v>
      </c>
      <c r="G76" s="137" t="s">
        <v>44</v>
      </c>
      <c r="H76" s="137" t="s">
        <v>89</v>
      </c>
      <c r="I76" s="137" t="s">
        <v>92</v>
      </c>
      <c r="J76" s="138">
        <v>501</v>
      </c>
      <c r="K76" s="170" t="s">
        <v>46</v>
      </c>
      <c r="L76" s="228" t="s">
        <v>1784</v>
      </c>
      <c r="N76" s="198" t="s">
        <v>1775</v>
      </c>
      <c r="O76" s="198"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202" t="s">
        <v>1776</v>
      </c>
      <c r="Q76" s="202" t="s">
        <v>46</v>
      </c>
      <c r="R76" s="202" t="str">
        <f t="shared" si="3"/>
        <v>Freight Ships</v>
      </c>
      <c r="S76" s="202" t="str">
        <f t="shared" si="5"/>
        <v>//**Freight Ships: **</v>
      </c>
      <c r="T76" s="187"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36"/>
    </row>
    <row r="77" spans="1:21" x14ac:dyDescent="0.25">
      <c r="A77" s="198" t="s">
        <v>1777</v>
      </c>
      <c r="B77" s="199"/>
      <c r="C77" s="144" t="s">
        <v>4</v>
      </c>
      <c r="D77" s="144" t="s">
        <v>1744</v>
      </c>
      <c r="E77" s="144" t="s">
        <v>515</v>
      </c>
      <c r="F77" s="137" t="s">
        <v>48</v>
      </c>
      <c r="G77" s="137" t="s">
        <v>119</v>
      </c>
      <c r="H77" s="137" t="s">
        <v>88</v>
      </c>
      <c r="I77" s="137" t="s">
        <v>160</v>
      </c>
      <c r="J77" s="138">
        <v>188</v>
      </c>
      <c r="K77" s="170" t="s">
        <v>46</v>
      </c>
      <c r="L77" s="228" t="s">
        <v>1785</v>
      </c>
      <c r="N77" s="198" t="s">
        <v>1775</v>
      </c>
      <c r="O77" s="198"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202" t="s">
        <v>1776</v>
      </c>
      <c r="Q77" s="202" t="s">
        <v>46</v>
      </c>
      <c r="R77" s="202" t="str">
        <f t="shared" si="3"/>
        <v>Passenger Motorbikes</v>
      </c>
      <c r="S77" s="202" t="str">
        <f t="shared" si="5"/>
        <v>//**Passenger Motorbikes: **</v>
      </c>
      <c r="T77" s="187"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36"/>
    </row>
    <row r="78" spans="1:21" x14ac:dyDescent="0.25">
      <c r="A78" s="198" t="s">
        <v>1777</v>
      </c>
      <c r="B78" s="199"/>
      <c r="C78" s="144" t="s">
        <v>4</v>
      </c>
      <c r="D78" s="144" t="s">
        <v>1744</v>
      </c>
      <c r="E78" s="144" t="s">
        <v>515</v>
      </c>
      <c r="F78" s="137" t="s">
        <v>45</v>
      </c>
      <c r="G78" s="137" t="s">
        <v>119</v>
      </c>
      <c r="H78" s="137" t="s">
        <v>89</v>
      </c>
      <c r="I78" s="137" t="s">
        <v>160</v>
      </c>
      <c r="J78" s="138">
        <v>591</v>
      </c>
      <c r="K78" s="171" t="s">
        <v>47</v>
      </c>
      <c r="L78" s="228"/>
      <c r="N78" s="198" t="s">
        <v>1775</v>
      </c>
      <c r="O78" s="198"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202" t="s">
        <v>1776</v>
      </c>
      <c r="Q78" s="202" t="s">
        <v>46</v>
      </c>
      <c r="R78" s="202" t="str">
        <f t="shared" si="3"/>
        <v>Freight Motorbikes</v>
      </c>
      <c r="S78" s="202" t="str">
        <f t="shared" si="5"/>
        <v>//**Freight Motorbikes: **</v>
      </c>
      <c r="T78" s="187" t="str">
        <f t="shared" si="4"/>
        <v/>
      </c>
      <c r="U78" s="236"/>
    </row>
    <row r="79" spans="1:21" s="206" customFormat="1" x14ac:dyDescent="0.25">
      <c r="A79" s="209" t="s">
        <v>1774</v>
      </c>
      <c r="B79" s="189"/>
      <c r="C79" s="209" t="s">
        <v>4</v>
      </c>
      <c r="D79" s="206" t="s">
        <v>514</v>
      </c>
      <c r="E79" s="206" t="str">
        <f>E80</f>
        <v>Additional EV Subsidy Percentage</v>
      </c>
      <c r="M79" s="188"/>
      <c r="N79" s="208" t="s">
        <v>1775</v>
      </c>
      <c r="O79" s="208"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206" t="s">
        <v>1776</v>
      </c>
      <c r="Q79" s="206" t="s">
        <v>46</v>
      </c>
      <c r="S79" s="206" t="str">
        <f t="shared" si="5"/>
        <v/>
      </c>
      <c r="T79" s="206" t="str">
        <f t="shared" si="4"/>
        <v/>
      </c>
      <c r="U79" s="196"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row>
    <row r="80" spans="1:21" x14ac:dyDescent="0.25">
      <c r="A80" s="198" t="s">
        <v>1777</v>
      </c>
      <c r="B80" s="199"/>
      <c r="C80" s="137" t="s">
        <v>4</v>
      </c>
      <c r="D80" s="137" t="s">
        <v>514</v>
      </c>
      <c r="E80" s="137" t="s">
        <v>509</v>
      </c>
      <c r="F80" s="170" t="s">
        <v>48</v>
      </c>
      <c r="G80" s="170" t="s">
        <v>40</v>
      </c>
      <c r="H80" s="170" t="s">
        <v>88</v>
      </c>
      <c r="I80" s="170" t="s">
        <v>40</v>
      </c>
      <c r="J80" s="138">
        <v>189</v>
      </c>
      <c r="K80" s="170" t="s">
        <v>46</v>
      </c>
      <c r="L80" s="235" t="s">
        <v>2007</v>
      </c>
      <c r="N80" s="198" t="s">
        <v>1775</v>
      </c>
      <c r="O80" s="198"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202" t="s">
        <v>1776</v>
      </c>
      <c r="Q80" s="202" t="s">
        <v>46</v>
      </c>
      <c r="R80" s="202" t="str">
        <f t="shared" ref="R80:R91" si="6">H80&amp;" "&amp;I80</f>
        <v>Passenger LDVs</v>
      </c>
      <c r="S80" s="202" t="str">
        <f t="shared" si="5"/>
        <v>//**Passenger LDVs: **</v>
      </c>
      <c r="T80" s="187" t="str">
        <f t="shared" si="4"/>
        <v>//**Passenger LDVs: ** The U.S. currently offers a federal subsidy for up to $7,500 for qualifying electric vehicles, which represents 20% of the MSRP of a 2017 Chevrolet Bolt EV or 21% of the MSRP of a Tesla Model 3. State level rebates typically range from $2,000 to $5,000.</v>
      </c>
    </row>
    <row r="81" spans="1:21" x14ac:dyDescent="0.25">
      <c r="A81" s="198" t="s">
        <v>1777</v>
      </c>
      <c r="B81" s="199"/>
      <c r="C81" s="144" t="s">
        <v>4</v>
      </c>
      <c r="D81" s="144" t="s">
        <v>514</v>
      </c>
      <c r="E81" s="144" t="s">
        <v>509</v>
      </c>
      <c r="F81" s="137" t="s">
        <v>45</v>
      </c>
      <c r="G81" s="137" t="s">
        <v>40</v>
      </c>
      <c r="H81" s="137" t="s">
        <v>89</v>
      </c>
      <c r="I81" s="137" t="s">
        <v>40</v>
      </c>
      <c r="J81" s="30">
        <v>592</v>
      </c>
      <c r="K81" s="171" t="s">
        <v>47</v>
      </c>
      <c r="L81" s="237"/>
      <c r="N81" s="198" t="s">
        <v>1775</v>
      </c>
      <c r="O81" s="198"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202" t="s">
        <v>1776</v>
      </c>
      <c r="Q81" s="202" t="s">
        <v>46</v>
      </c>
      <c r="R81" s="202" t="str">
        <f t="shared" si="6"/>
        <v>Freight LDVs</v>
      </c>
      <c r="S81" s="202" t="str">
        <f t="shared" si="5"/>
        <v>//**Freight LDVs: **</v>
      </c>
      <c r="T81" s="187" t="str">
        <f t="shared" si="4"/>
        <v/>
      </c>
    </row>
    <row r="82" spans="1:21" x14ac:dyDescent="0.25">
      <c r="A82" s="198" t="s">
        <v>1777</v>
      </c>
      <c r="B82" s="199"/>
      <c r="C82" s="144" t="s">
        <v>4</v>
      </c>
      <c r="D82" s="144" t="s">
        <v>514</v>
      </c>
      <c r="E82" s="144" t="s">
        <v>509</v>
      </c>
      <c r="F82" s="137" t="s">
        <v>48</v>
      </c>
      <c r="G82" s="137" t="s">
        <v>41</v>
      </c>
      <c r="H82" s="137" t="s">
        <v>88</v>
      </c>
      <c r="I82" s="137" t="s">
        <v>41</v>
      </c>
      <c r="J82" s="30">
        <v>593</v>
      </c>
      <c r="K82" s="171" t="s">
        <v>47</v>
      </c>
      <c r="L82" s="237"/>
      <c r="N82" s="198" t="s">
        <v>1775</v>
      </c>
      <c r="O82" s="198"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202" t="s">
        <v>1776</v>
      </c>
      <c r="Q82" s="202" t="s">
        <v>46</v>
      </c>
      <c r="R82" s="202" t="str">
        <f t="shared" si="6"/>
        <v>Passenger HDVs</v>
      </c>
      <c r="S82" s="202" t="str">
        <f t="shared" si="5"/>
        <v>//**Passenger HDVs: **</v>
      </c>
      <c r="T82" s="187" t="str">
        <f t="shared" si="4"/>
        <v/>
      </c>
    </row>
    <row r="83" spans="1:21" x14ac:dyDescent="0.25">
      <c r="A83" s="198" t="s">
        <v>1777</v>
      </c>
      <c r="B83" s="199"/>
      <c r="C83" s="144" t="s">
        <v>4</v>
      </c>
      <c r="D83" s="144" t="s">
        <v>514</v>
      </c>
      <c r="E83" s="144" t="s">
        <v>509</v>
      </c>
      <c r="F83" s="137" t="s">
        <v>45</v>
      </c>
      <c r="G83" s="137" t="s">
        <v>41</v>
      </c>
      <c r="H83" s="137" t="s">
        <v>89</v>
      </c>
      <c r="I83" s="137" t="s">
        <v>41</v>
      </c>
      <c r="J83" s="30">
        <v>594</v>
      </c>
      <c r="K83" s="171" t="s">
        <v>47</v>
      </c>
      <c r="L83" s="237"/>
      <c r="N83" s="198" t="s">
        <v>1775</v>
      </c>
      <c r="O83" s="198"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202" t="s">
        <v>1776</v>
      </c>
      <c r="Q83" s="202" t="s">
        <v>46</v>
      </c>
      <c r="R83" s="202" t="str">
        <f t="shared" si="6"/>
        <v>Freight HDVs</v>
      </c>
      <c r="S83" s="202" t="str">
        <f t="shared" si="5"/>
        <v>//**Freight HDVs: **</v>
      </c>
      <c r="T83" s="187" t="str">
        <f t="shared" si="4"/>
        <v/>
      </c>
    </row>
    <row r="84" spans="1:21" x14ac:dyDescent="0.25">
      <c r="A84" s="198" t="s">
        <v>1777</v>
      </c>
      <c r="B84" s="199"/>
      <c r="C84" s="144" t="s">
        <v>4</v>
      </c>
      <c r="D84" s="144" t="s">
        <v>514</v>
      </c>
      <c r="E84" s="144" t="s">
        <v>509</v>
      </c>
      <c r="F84" s="137" t="s">
        <v>48</v>
      </c>
      <c r="G84" s="137" t="s">
        <v>42</v>
      </c>
      <c r="H84" s="137" t="s">
        <v>88</v>
      </c>
      <c r="I84" s="137" t="s">
        <v>90</v>
      </c>
      <c r="J84" s="30">
        <v>595</v>
      </c>
      <c r="K84" s="171" t="s">
        <v>47</v>
      </c>
      <c r="L84" s="237"/>
      <c r="N84" s="198" t="s">
        <v>1775</v>
      </c>
      <c r="O84" s="198"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202" t="s">
        <v>1776</v>
      </c>
      <c r="Q84" s="202" t="s">
        <v>46</v>
      </c>
      <c r="R84" s="202" t="str">
        <f t="shared" si="6"/>
        <v>Passenger Aircraft</v>
      </c>
      <c r="S84" s="202" t="str">
        <f t="shared" si="5"/>
        <v>//**Passenger Aircraft: **</v>
      </c>
      <c r="T84" s="187" t="str">
        <f t="shared" si="4"/>
        <v/>
      </c>
    </row>
    <row r="85" spans="1:21" x14ac:dyDescent="0.25">
      <c r="A85" s="198" t="s">
        <v>1777</v>
      </c>
      <c r="B85" s="199"/>
      <c r="C85" s="144" t="s">
        <v>4</v>
      </c>
      <c r="D85" s="144" t="s">
        <v>514</v>
      </c>
      <c r="E85" s="144" t="s">
        <v>509</v>
      </c>
      <c r="F85" s="137" t="s">
        <v>45</v>
      </c>
      <c r="G85" s="137" t="s">
        <v>42</v>
      </c>
      <c r="H85" s="137" t="s">
        <v>89</v>
      </c>
      <c r="I85" s="137" t="s">
        <v>90</v>
      </c>
      <c r="J85" s="30">
        <v>596</v>
      </c>
      <c r="K85" s="171" t="s">
        <v>47</v>
      </c>
      <c r="L85" s="237"/>
      <c r="N85" s="198" t="s">
        <v>1775</v>
      </c>
      <c r="O85" s="198"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202" t="s">
        <v>1776</v>
      </c>
      <c r="Q85" s="202" t="s">
        <v>46</v>
      </c>
      <c r="R85" s="202" t="str">
        <f t="shared" si="6"/>
        <v>Freight Aircraft</v>
      </c>
      <c r="S85" s="202" t="str">
        <f t="shared" si="5"/>
        <v>//**Freight Aircraft: **</v>
      </c>
      <c r="T85" s="187" t="str">
        <f t="shared" si="4"/>
        <v/>
      </c>
    </row>
    <row r="86" spans="1:21" x14ac:dyDescent="0.25">
      <c r="A86" s="198" t="s">
        <v>1777</v>
      </c>
      <c r="B86" s="199"/>
      <c r="C86" s="144" t="s">
        <v>4</v>
      </c>
      <c r="D86" s="144" t="s">
        <v>514</v>
      </c>
      <c r="E86" s="144" t="s">
        <v>509</v>
      </c>
      <c r="F86" s="137" t="s">
        <v>48</v>
      </c>
      <c r="G86" s="137" t="s">
        <v>43</v>
      </c>
      <c r="H86" s="137" t="s">
        <v>88</v>
      </c>
      <c r="I86" s="137" t="s">
        <v>91</v>
      </c>
      <c r="J86" s="30">
        <v>597</v>
      </c>
      <c r="K86" s="171" t="s">
        <v>47</v>
      </c>
      <c r="L86" s="237"/>
      <c r="N86" s="198" t="s">
        <v>1775</v>
      </c>
      <c r="O86" s="198"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202" t="s">
        <v>1776</v>
      </c>
      <c r="Q86" s="202" t="s">
        <v>46</v>
      </c>
      <c r="R86" s="202" t="str">
        <f t="shared" si="6"/>
        <v>Passenger Rail</v>
      </c>
      <c r="S86" s="202" t="str">
        <f t="shared" si="5"/>
        <v>//**Passenger Rail: **</v>
      </c>
      <c r="T86" s="187" t="str">
        <f t="shared" si="4"/>
        <v/>
      </c>
    </row>
    <row r="87" spans="1:21" x14ac:dyDescent="0.25">
      <c r="A87" s="198" t="s">
        <v>1777</v>
      </c>
      <c r="B87" s="199"/>
      <c r="C87" s="144" t="s">
        <v>4</v>
      </c>
      <c r="D87" s="144" t="s">
        <v>514</v>
      </c>
      <c r="E87" s="144" t="s">
        <v>509</v>
      </c>
      <c r="F87" s="137" t="s">
        <v>45</v>
      </c>
      <c r="G87" s="137" t="s">
        <v>43</v>
      </c>
      <c r="H87" s="137" t="s">
        <v>89</v>
      </c>
      <c r="I87" s="137" t="s">
        <v>91</v>
      </c>
      <c r="J87" s="30">
        <v>598</v>
      </c>
      <c r="K87" s="171" t="s">
        <v>47</v>
      </c>
      <c r="L87" s="237"/>
      <c r="N87" s="198" t="s">
        <v>1775</v>
      </c>
      <c r="O87" s="198"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202" t="s">
        <v>1776</v>
      </c>
      <c r="Q87" s="202" t="s">
        <v>46</v>
      </c>
      <c r="R87" s="202" t="str">
        <f t="shared" si="6"/>
        <v>Freight Rail</v>
      </c>
      <c r="S87" s="202" t="str">
        <f t="shared" si="5"/>
        <v>//**Freight Rail: **</v>
      </c>
      <c r="T87" s="187" t="str">
        <f t="shared" si="4"/>
        <v/>
      </c>
    </row>
    <row r="88" spans="1:21" x14ac:dyDescent="0.25">
      <c r="A88" s="198" t="s">
        <v>1777</v>
      </c>
      <c r="B88" s="199"/>
      <c r="C88" s="144" t="s">
        <v>4</v>
      </c>
      <c r="D88" s="144" t="s">
        <v>514</v>
      </c>
      <c r="E88" s="144" t="s">
        <v>509</v>
      </c>
      <c r="F88" s="137" t="s">
        <v>48</v>
      </c>
      <c r="G88" s="137" t="s">
        <v>44</v>
      </c>
      <c r="H88" s="137" t="s">
        <v>88</v>
      </c>
      <c r="I88" s="137" t="s">
        <v>92</v>
      </c>
      <c r="J88" s="30">
        <v>599</v>
      </c>
      <c r="K88" s="171" t="s">
        <v>47</v>
      </c>
      <c r="L88" s="237"/>
      <c r="N88" s="198" t="s">
        <v>1775</v>
      </c>
      <c r="O88" s="198"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202" t="s">
        <v>1776</v>
      </c>
      <c r="Q88" s="202" t="s">
        <v>46</v>
      </c>
      <c r="R88" s="202" t="str">
        <f t="shared" si="6"/>
        <v>Passenger Ships</v>
      </c>
      <c r="S88" s="202" t="str">
        <f t="shared" si="5"/>
        <v>//**Passenger Ships: **</v>
      </c>
      <c r="T88" s="187" t="str">
        <f t="shared" si="4"/>
        <v/>
      </c>
    </row>
    <row r="89" spans="1:21" x14ac:dyDescent="0.25">
      <c r="A89" s="198" t="s">
        <v>1777</v>
      </c>
      <c r="B89" s="199"/>
      <c r="C89" s="144" t="s">
        <v>4</v>
      </c>
      <c r="D89" s="144" t="s">
        <v>514</v>
      </c>
      <c r="E89" s="144" t="s">
        <v>509</v>
      </c>
      <c r="F89" s="137" t="s">
        <v>45</v>
      </c>
      <c r="G89" s="137" t="s">
        <v>44</v>
      </c>
      <c r="H89" s="137" t="s">
        <v>89</v>
      </c>
      <c r="I89" s="137" t="s">
        <v>92</v>
      </c>
      <c r="J89" s="30">
        <v>600</v>
      </c>
      <c r="K89" s="171" t="s">
        <v>47</v>
      </c>
      <c r="L89" s="237"/>
      <c r="N89" s="198" t="s">
        <v>1775</v>
      </c>
      <c r="O89" s="198"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202" t="s">
        <v>1776</v>
      </c>
      <c r="Q89" s="202" t="s">
        <v>46</v>
      </c>
      <c r="R89" s="202" t="str">
        <f t="shared" si="6"/>
        <v>Freight Ships</v>
      </c>
      <c r="S89" s="202" t="str">
        <f t="shared" si="5"/>
        <v>//**Freight Ships: **</v>
      </c>
      <c r="T89" s="187" t="str">
        <f t="shared" si="4"/>
        <v/>
      </c>
    </row>
    <row r="90" spans="1:21" x14ac:dyDescent="0.25">
      <c r="A90" s="198" t="s">
        <v>1777</v>
      </c>
      <c r="B90" s="199"/>
      <c r="C90" s="144" t="s">
        <v>4</v>
      </c>
      <c r="D90" s="144" t="s">
        <v>514</v>
      </c>
      <c r="E90" s="144" t="s">
        <v>509</v>
      </c>
      <c r="F90" s="137" t="s">
        <v>48</v>
      </c>
      <c r="G90" s="137" t="s">
        <v>119</v>
      </c>
      <c r="H90" s="137" t="s">
        <v>88</v>
      </c>
      <c r="I90" s="137" t="s">
        <v>160</v>
      </c>
      <c r="J90" s="30">
        <v>601</v>
      </c>
      <c r="K90" s="171" t="s">
        <v>47</v>
      </c>
      <c r="L90" s="237"/>
      <c r="N90" s="198" t="s">
        <v>1775</v>
      </c>
      <c r="O90" s="198"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202" t="s">
        <v>1776</v>
      </c>
      <c r="Q90" s="202" t="s">
        <v>46</v>
      </c>
      <c r="R90" s="202" t="str">
        <f t="shared" si="6"/>
        <v>Passenger Motorbikes</v>
      </c>
      <c r="S90" s="202" t="str">
        <f t="shared" si="5"/>
        <v>//**Passenger Motorbikes: **</v>
      </c>
      <c r="T90" s="187" t="str">
        <f t="shared" si="4"/>
        <v/>
      </c>
    </row>
    <row r="91" spans="1:21" x14ac:dyDescent="0.25">
      <c r="A91" s="198" t="s">
        <v>1777</v>
      </c>
      <c r="B91" s="199"/>
      <c r="C91" s="144" t="s">
        <v>4</v>
      </c>
      <c r="D91" s="144" t="s">
        <v>514</v>
      </c>
      <c r="E91" s="144" t="s">
        <v>509</v>
      </c>
      <c r="F91" s="137" t="s">
        <v>45</v>
      </c>
      <c r="G91" s="137" t="s">
        <v>119</v>
      </c>
      <c r="H91" s="137" t="s">
        <v>89</v>
      </c>
      <c r="I91" s="137" t="s">
        <v>160</v>
      </c>
      <c r="J91" s="30">
        <v>602</v>
      </c>
      <c r="K91" s="171" t="s">
        <v>47</v>
      </c>
      <c r="L91" s="237"/>
      <c r="N91" s="198" t="s">
        <v>1775</v>
      </c>
      <c r="O91" s="198"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202" t="s">
        <v>1776</v>
      </c>
      <c r="Q91" s="202" t="s">
        <v>46</v>
      </c>
      <c r="R91" s="202" t="str">
        <f t="shared" si="6"/>
        <v>Freight Motorbikes</v>
      </c>
      <c r="S91" s="202" t="str">
        <f t="shared" si="5"/>
        <v>//**Freight Motorbikes: **</v>
      </c>
      <c r="T91" s="187" t="str">
        <f t="shared" si="4"/>
        <v/>
      </c>
    </row>
    <row r="92" spans="1:21" s="206" customFormat="1" x14ac:dyDescent="0.25">
      <c r="A92" s="209" t="s">
        <v>1774</v>
      </c>
      <c r="B92" s="189"/>
      <c r="C92" s="232" t="s">
        <v>4</v>
      </c>
      <c r="D92" s="232" t="s">
        <v>11</v>
      </c>
      <c r="E92" s="232" t="s">
        <v>117</v>
      </c>
      <c r="F92" s="233"/>
      <c r="G92" s="233"/>
      <c r="H92" s="233"/>
      <c r="I92" s="233"/>
      <c r="J92" s="210">
        <v>1</v>
      </c>
      <c r="K92" s="233" t="s">
        <v>46</v>
      </c>
      <c r="L92" s="238" t="s">
        <v>1786</v>
      </c>
      <c r="M92" s="189"/>
      <c r="N92" s="208" t="s">
        <v>1775</v>
      </c>
      <c r="O92" s="208"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209" t="s">
        <v>1776</v>
      </c>
      <c r="Q92" s="209" t="s">
        <v>47</v>
      </c>
      <c r="S92" s="206" t="str">
        <f t="shared" si="5"/>
        <v/>
      </c>
      <c r="T92" s="206"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9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206" customFormat="1" x14ac:dyDescent="0.25">
      <c r="A93" s="209" t="s">
        <v>1774</v>
      </c>
      <c r="B93" s="189"/>
      <c r="C93" s="209" t="s">
        <v>4</v>
      </c>
      <c r="D93" s="209" t="s">
        <v>5</v>
      </c>
      <c r="E93" s="209" t="str">
        <f>E94</f>
        <v>Percentage Additional Improvement of Fuel Economy Std</v>
      </c>
      <c r="F93" s="209"/>
      <c r="G93" s="209"/>
      <c r="H93" s="209"/>
      <c r="I93" s="209"/>
      <c r="J93" s="209"/>
      <c r="K93" s="209"/>
      <c r="L93" s="209"/>
      <c r="M93" s="189"/>
      <c r="N93" s="208" t="s">
        <v>1775</v>
      </c>
      <c r="O93" s="208"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206" t="s">
        <v>1776</v>
      </c>
      <c r="Q93" s="206" t="s">
        <v>46</v>
      </c>
      <c r="S93" s="206" t="str">
        <f t="shared" si="5"/>
        <v/>
      </c>
      <c r="T93" s="206" t="str">
        <f t="shared" si="4"/>
        <v/>
      </c>
      <c r="U93" s="19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98" t="s">
        <v>1777</v>
      </c>
      <c r="B94" s="199"/>
      <c r="C94" s="3" t="s">
        <v>4</v>
      </c>
      <c r="D94" s="3" t="s">
        <v>5</v>
      </c>
      <c r="E94" s="3" t="s">
        <v>328</v>
      </c>
      <c r="F94" s="170" t="s">
        <v>48</v>
      </c>
      <c r="G94" s="170" t="s">
        <v>40</v>
      </c>
      <c r="H94" s="170" t="s">
        <v>88</v>
      </c>
      <c r="I94" s="170" t="s">
        <v>40</v>
      </c>
      <c r="J94" s="30">
        <v>362</v>
      </c>
      <c r="K94" s="171" t="s">
        <v>46</v>
      </c>
      <c r="L94" s="228" t="s">
        <v>1787</v>
      </c>
      <c r="N94" s="198" t="s">
        <v>1775</v>
      </c>
      <c r="O94" s="198"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202" t="s">
        <v>1776</v>
      </c>
      <c r="Q94" s="202" t="s">
        <v>46</v>
      </c>
      <c r="R94" s="202" t="str">
        <f t="shared" ref="R94:R105" si="7">H94&amp;" "&amp;I94</f>
        <v>Passenger LDVs</v>
      </c>
      <c r="S94" s="202" t="str">
        <f t="shared" si="5"/>
        <v>//**Passenger LDVs: **</v>
      </c>
      <c r="T94" s="187"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98" t="s">
        <v>1777</v>
      </c>
      <c r="B95" s="199"/>
      <c r="C95" s="144" t="s">
        <v>4</v>
      </c>
      <c r="D95" s="144" t="s">
        <v>5</v>
      </c>
      <c r="E95" s="144" t="s">
        <v>328</v>
      </c>
      <c r="F95" s="170" t="s">
        <v>45</v>
      </c>
      <c r="G95" s="170" t="s">
        <v>40</v>
      </c>
      <c r="H95" s="170" t="s">
        <v>89</v>
      </c>
      <c r="I95" s="170" t="s">
        <v>40</v>
      </c>
      <c r="J95" s="30">
        <v>363</v>
      </c>
      <c r="K95" s="171" t="s">
        <v>46</v>
      </c>
      <c r="L95" s="228" t="s">
        <v>1787</v>
      </c>
      <c r="N95" s="198" t="s">
        <v>1775</v>
      </c>
      <c r="O95" s="198"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202" t="s">
        <v>1776</v>
      </c>
      <c r="Q95" s="202" t="s">
        <v>46</v>
      </c>
      <c r="R95" s="202" t="str">
        <f t="shared" si="7"/>
        <v>Freight LDVs</v>
      </c>
      <c r="S95" s="202" t="str">
        <f t="shared" si="5"/>
        <v>//**Freight LDVs: **</v>
      </c>
      <c r="T95" s="187"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98" t="s">
        <v>1777</v>
      </c>
      <c r="B96" s="199"/>
      <c r="C96" s="144" t="s">
        <v>4</v>
      </c>
      <c r="D96" s="144" t="s">
        <v>5</v>
      </c>
      <c r="E96" s="144" t="s">
        <v>328</v>
      </c>
      <c r="F96" s="170" t="s">
        <v>48</v>
      </c>
      <c r="G96" s="170" t="s">
        <v>41</v>
      </c>
      <c r="H96" s="170" t="s">
        <v>88</v>
      </c>
      <c r="I96" s="170" t="s">
        <v>41</v>
      </c>
      <c r="J96" s="30">
        <v>364</v>
      </c>
      <c r="K96" s="171" t="s">
        <v>46</v>
      </c>
      <c r="L96" s="228" t="s">
        <v>1788</v>
      </c>
      <c r="N96" s="198" t="s">
        <v>1775</v>
      </c>
      <c r="O96" s="198"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202" t="s">
        <v>1776</v>
      </c>
      <c r="Q96" s="202" t="s">
        <v>46</v>
      </c>
      <c r="R96" s="202" t="str">
        <f t="shared" si="7"/>
        <v>Passenger HDVs</v>
      </c>
      <c r="S96" s="202" t="str">
        <f t="shared" si="5"/>
        <v>//**Passenger HDVs: **</v>
      </c>
      <c r="T96" s="187"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98" t="s">
        <v>1777</v>
      </c>
      <c r="B97" s="199"/>
      <c r="C97" s="144" t="s">
        <v>4</v>
      </c>
      <c r="D97" s="144" t="s">
        <v>5</v>
      </c>
      <c r="E97" s="144" t="s">
        <v>328</v>
      </c>
      <c r="F97" s="170" t="s">
        <v>45</v>
      </c>
      <c r="G97" s="170" t="s">
        <v>41</v>
      </c>
      <c r="H97" s="170" t="s">
        <v>89</v>
      </c>
      <c r="I97" s="170" t="s">
        <v>41</v>
      </c>
      <c r="J97" s="30">
        <v>365</v>
      </c>
      <c r="K97" s="171" t="s">
        <v>46</v>
      </c>
      <c r="L97" s="228" t="s">
        <v>1789</v>
      </c>
      <c r="N97" s="198" t="s">
        <v>1775</v>
      </c>
      <c r="O97" s="198"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202" t="s">
        <v>1776</v>
      </c>
      <c r="Q97" s="202" t="s">
        <v>46</v>
      </c>
      <c r="R97" s="202" t="str">
        <f t="shared" si="7"/>
        <v>Freight HDVs</v>
      </c>
      <c r="S97" s="202" t="str">
        <f t="shared" si="5"/>
        <v>//**Freight HDVs: **</v>
      </c>
      <c r="T97" s="187"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98" t="s">
        <v>1777</v>
      </c>
      <c r="B98" s="199"/>
      <c r="C98" s="144" t="s">
        <v>4</v>
      </c>
      <c r="D98" s="144" t="s">
        <v>5</v>
      </c>
      <c r="E98" s="144" t="s">
        <v>328</v>
      </c>
      <c r="F98" s="170" t="s">
        <v>48</v>
      </c>
      <c r="G98" s="170" t="s">
        <v>42</v>
      </c>
      <c r="H98" s="170" t="s">
        <v>88</v>
      </c>
      <c r="I98" s="170" t="s">
        <v>90</v>
      </c>
      <c r="J98" s="30">
        <v>366</v>
      </c>
      <c r="K98" s="171" t="s">
        <v>46</v>
      </c>
      <c r="L98" s="237" t="s">
        <v>1790</v>
      </c>
      <c r="N98" s="198" t="s">
        <v>1775</v>
      </c>
      <c r="O98" s="198"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202" t="s">
        <v>1776</v>
      </c>
      <c r="Q98" s="202" t="s">
        <v>46</v>
      </c>
      <c r="R98" s="202" t="str">
        <f t="shared" si="7"/>
        <v>Passenger Aircraft</v>
      </c>
      <c r="S98" s="202" t="str">
        <f t="shared" si="5"/>
        <v>//**Passenger Aircraft: **</v>
      </c>
      <c r="T98" s="187"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98" t="s">
        <v>1777</v>
      </c>
      <c r="B99" s="199"/>
      <c r="C99" s="144" t="s">
        <v>4</v>
      </c>
      <c r="D99" s="144" t="s">
        <v>5</v>
      </c>
      <c r="E99" s="144" t="s">
        <v>328</v>
      </c>
      <c r="F99" s="170" t="s">
        <v>45</v>
      </c>
      <c r="G99" s="170" t="s">
        <v>42</v>
      </c>
      <c r="H99" s="170" t="s">
        <v>89</v>
      </c>
      <c r="I99" s="170" t="s">
        <v>90</v>
      </c>
      <c r="J99" s="30">
        <v>367</v>
      </c>
      <c r="K99" s="171" t="s">
        <v>46</v>
      </c>
      <c r="L99" s="228" t="s">
        <v>1791</v>
      </c>
      <c r="N99" s="198" t="s">
        <v>1775</v>
      </c>
      <c r="O99" s="198"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202" t="s">
        <v>1776</v>
      </c>
      <c r="Q99" s="202" t="s">
        <v>46</v>
      </c>
      <c r="R99" s="202" t="str">
        <f t="shared" si="7"/>
        <v>Freight Aircraft</v>
      </c>
      <c r="S99" s="202" t="str">
        <f t="shared" si="5"/>
        <v>//**Freight Aircraft: **</v>
      </c>
      <c r="T99" s="187"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98" t="s">
        <v>1777</v>
      </c>
      <c r="B100" s="199"/>
      <c r="C100" s="144" t="s">
        <v>4</v>
      </c>
      <c r="D100" s="144" t="s">
        <v>5</v>
      </c>
      <c r="E100" s="144" t="s">
        <v>328</v>
      </c>
      <c r="F100" s="170" t="s">
        <v>48</v>
      </c>
      <c r="G100" s="170" t="s">
        <v>43</v>
      </c>
      <c r="H100" s="170" t="s">
        <v>88</v>
      </c>
      <c r="I100" s="170" t="s">
        <v>91</v>
      </c>
      <c r="J100" s="30">
        <v>368</v>
      </c>
      <c r="K100" s="171" t="s">
        <v>46</v>
      </c>
      <c r="L100" s="228" t="s">
        <v>1792</v>
      </c>
      <c r="N100" s="198" t="s">
        <v>1775</v>
      </c>
      <c r="O100" s="198"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202" t="s">
        <v>1776</v>
      </c>
      <c r="Q100" s="202" t="s">
        <v>46</v>
      </c>
      <c r="R100" s="202" t="str">
        <f t="shared" si="7"/>
        <v>Passenger Rail</v>
      </c>
      <c r="S100" s="202" t="str">
        <f t="shared" si="5"/>
        <v>//**Passenger Rail: **</v>
      </c>
      <c r="T100" s="187"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98" t="s">
        <v>1777</v>
      </c>
      <c r="B101" s="199"/>
      <c r="C101" s="144" t="s">
        <v>4</v>
      </c>
      <c r="D101" s="144" t="s">
        <v>5</v>
      </c>
      <c r="E101" s="144" t="s">
        <v>328</v>
      </c>
      <c r="F101" s="170" t="s">
        <v>45</v>
      </c>
      <c r="G101" s="170" t="s">
        <v>43</v>
      </c>
      <c r="H101" s="170" t="s">
        <v>89</v>
      </c>
      <c r="I101" s="170" t="s">
        <v>91</v>
      </c>
      <c r="J101" s="30">
        <v>369</v>
      </c>
      <c r="K101" s="171" t="s">
        <v>46</v>
      </c>
      <c r="L101" s="228" t="s">
        <v>1793</v>
      </c>
      <c r="N101" s="198" t="s">
        <v>1775</v>
      </c>
      <c r="O101" s="198"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202" t="s">
        <v>1776</v>
      </c>
      <c r="Q101" s="202" t="s">
        <v>46</v>
      </c>
      <c r="R101" s="202" t="str">
        <f t="shared" si="7"/>
        <v>Freight Rail</v>
      </c>
      <c r="S101" s="202" t="str">
        <f t="shared" si="5"/>
        <v>//**Freight Rail: **</v>
      </c>
      <c r="T101" s="187" t="str">
        <f t="shared" si="4"/>
        <v>//**Freight Rail: ** The U.S. currently does not have fuel economy standards for trains.  In the absence of standards, new freight train fuel economy is projected to improve roughly 23% from 2018-2050 in the BAU case.</v>
      </c>
    </row>
    <row r="102" spans="1:21" x14ac:dyDescent="0.25">
      <c r="A102" s="198" t="s">
        <v>1777</v>
      </c>
      <c r="B102" s="199"/>
      <c r="C102" s="144" t="s">
        <v>4</v>
      </c>
      <c r="D102" s="144" t="s">
        <v>5</v>
      </c>
      <c r="E102" s="144" t="s">
        <v>328</v>
      </c>
      <c r="F102" s="170" t="s">
        <v>48</v>
      </c>
      <c r="G102" s="170" t="s">
        <v>44</v>
      </c>
      <c r="H102" s="170" t="s">
        <v>88</v>
      </c>
      <c r="I102" s="170" t="s">
        <v>92</v>
      </c>
      <c r="J102" s="30">
        <v>370</v>
      </c>
      <c r="K102" s="171" t="s">
        <v>46</v>
      </c>
      <c r="L102" s="228" t="s">
        <v>1794</v>
      </c>
      <c r="N102" s="198" t="s">
        <v>1775</v>
      </c>
      <c r="O102" s="198"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202" t="s">
        <v>1776</v>
      </c>
      <c r="Q102" s="202" t="s">
        <v>46</v>
      </c>
      <c r="R102" s="202" t="str">
        <f t="shared" si="7"/>
        <v>Passenger Ships</v>
      </c>
      <c r="S102" s="202" t="str">
        <f t="shared" si="5"/>
        <v>//**Passenger Ships: **</v>
      </c>
      <c r="T102" s="187"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98" t="s">
        <v>1777</v>
      </c>
      <c r="B103" s="199"/>
      <c r="C103" s="144" t="s">
        <v>4</v>
      </c>
      <c r="D103" s="144" t="s">
        <v>5</v>
      </c>
      <c r="E103" s="144" t="s">
        <v>328</v>
      </c>
      <c r="F103" s="170" t="s">
        <v>45</v>
      </c>
      <c r="G103" s="170" t="s">
        <v>44</v>
      </c>
      <c r="H103" s="170" t="s">
        <v>89</v>
      </c>
      <c r="I103" s="170" t="s">
        <v>92</v>
      </c>
      <c r="J103" s="30">
        <v>371</v>
      </c>
      <c r="K103" s="171" t="s">
        <v>46</v>
      </c>
      <c r="L103" s="228" t="s">
        <v>1795</v>
      </c>
      <c r="N103" s="198" t="s">
        <v>1775</v>
      </c>
      <c r="O103" s="198"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202" t="s">
        <v>1776</v>
      </c>
      <c r="Q103" s="202" t="s">
        <v>46</v>
      </c>
      <c r="R103" s="202" t="str">
        <f t="shared" si="7"/>
        <v>Freight Ships</v>
      </c>
      <c r="S103" s="202" t="str">
        <f t="shared" si="5"/>
        <v>//**Freight Ships: **</v>
      </c>
      <c r="T103" s="187" t="str">
        <f t="shared" si="4"/>
        <v>//**Freight Ships: ** The U.S. currently does not have fuel economy standards for ships.  In the absence of standards, new freight ship fuel economy is projected to improve roughly 21% from 2018-2050 in the BAU case.</v>
      </c>
    </row>
    <row r="104" spans="1:21" x14ac:dyDescent="0.25">
      <c r="A104" s="198" t="s">
        <v>1777</v>
      </c>
      <c r="B104" s="199"/>
      <c r="C104" s="144" t="s">
        <v>4</v>
      </c>
      <c r="D104" s="144" t="s">
        <v>5</v>
      </c>
      <c r="E104" s="144" t="s">
        <v>328</v>
      </c>
      <c r="F104" s="170" t="s">
        <v>48</v>
      </c>
      <c r="G104" s="170" t="s">
        <v>119</v>
      </c>
      <c r="H104" s="170" t="s">
        <v>88</v>
      </c>
      <c r="I104" s="170" t="s">
        <v>160</v>
      </c>
      <c r="J104" s="30">
        <v>372</v>
      </c>
      <c r="K104" s="171" t="s">
        <v>46</v>
      </c>
      <c r="L104" s="228" t="s">
        <v>1796</v>
      </c>
      <c r="N104" s="198" t="s">
        <v>1775</v>
      </c>
      <c r="O104" s="198"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202" t="s">
        <v>1776</v>
      </c>
      <c r="Q104" s="202" t="s">
        <v>46</v>
      </c>
      <c r="R104" s="202" t="str">
        <f t="shared" si="7"/>
        <v>Passenger Motorbikes</v>
      </c>
      <c r="S104" s="202" t="str">
        <f t="shared" si="5"/>
        <v>//**Passenger Motorbikes: **</v>
      </c>
      <c r="T104" s="187"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98" t="s">
        <v>1777</v>
      </c>
      <c r="B105" s="199"/>
      <c r="C105" s="144" t="s">
        <v>4</v>
      </c>
      <c r="D105" s="144" t="s">
        <v>5</v>
      </c>
      <c r="E105" s="144" t="s">
        <v>328</v>
      </c>
      <c r="F105" s="170" t="s">
        <v>45</v>
      </c>
      <c r="G105" s="170" t="s">
        <v>119</v>
      </c>
      <c r="H105" s="170" t="s">
        <v>89</v>
      </c>
      <c r="I105" s="170" t="s">
        <v>160</v>
      </c>
      <c r="J105" s="30">
        <v>373</v>
      </c>
      <c r="K105" s="171" t="s">
        <v>47</v>
      </c>
      <c r="L105" s="228"/>
      <c r="N105" s="198" t="s">
        <v>1775</v>
      </c>
      <c r="O105" s="198"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202" t="s">
        <v>1776</v>
      </c>
      <c r="Q105" s="202" t="s">
        <v>46</v>
      </c>
      <c r="R105" s="202" t="str">
        <f t="shared" si="7"/>
        <v>Freight Motorbikes</v>
      </c>
      <c r="S105" s="202" t="str">
        <f t="shared" si="5"/>
        <v>//**Freight Motorbikes: **</v>
      </c>
      <c r="T105" s="187" t="str">
        <f t="shared" si="4"/>
        <v/>
      </c>
    </row>
    <row r="106" spans="1:21" s="209" customFormat="1" x14ac:dyDescent="0.25">
      <c r="A106" s="209" t="s">
        <v>1774</v>
      </c>
      <c r="B106" s="189"/>
      <c r="C106" s="209" t="s">
        <v>4</v>
      </c>
      <c r="D106" s="209" t="s">
        <v>1797</v>
      </c>
      <c r="E106" s="209" t="str">
        <f>E107</f>
        <v>Minimum Required Hydrogen Vehicle Sales Percentage</v>
      </c>
      <c r="M106" s="189"/>
      <c r="N106" s="208" t="s">
        <v>1775</v>
      </c>
      <c r="O106" s="208"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206" t="s">
        <v>1776</v>
      </c>
      <c r="Q106" s="206" t="s">
        <v>46</v>
      </c>
      <c r="S106" s="206" t="str">
        <f t="shared" si="5"/>
        <v/>
      </c>
      <c r="T106" s="206" t="str">
        <f t="shared" si="4"/>
        <v/>
      </c>
      <c r="U106" s="19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98" t="s">
        <v>1777</v>
      </c>
      <c r="B107" s="199"/>
      <c r="C107" s="137" t="s">
        <v>4</v>
      </c>
      <c r="D107" s="137" t="s">
        <v>1746</v>
      </c>
      <c r="E107" s="137" t="s">
        <v>847</v>
      </c>
      <c r="F107" s="170" t="s">
        <v>48</v>
      </c>
      <c r="G107" s="170" t="s">
        <v>40</v>
      </c>
      <c r="H107" s="170" t="s">
        <v>88</v>
      </c>
      <c r="I107" s="170" t="s">
        <v>40</v>
      </c>
      <c r="J107" s="138">
        <v>460</v>
      </c>
      <c r="K107" s="170" t="s">
        <v>46</v>
      </c>
      <c r="L107" s="228" t="s">
        <v>2008</v>
      </c>
      <c r="N107" s="198" t="s">
        <v>1775</v>
      </c>
      <c r="O107" s="198"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202" t="s">
        <v>1776</v>
      </c>
      <c r="Q107" s="202" t="s">
        <v>46</v>
      </c>
      <c r="R107" s="202" t="str">
        <f t="shared" ref="R107:R118" si="8">H107&amp;" "&amp;I107</f>
        <v>Passenger LDVs</v>
      </c>
      <c r="S107" s="202" t="str">
        <f t="shared" si="5"/>
        <v>//**Passenger LDVs: **</v>
      </c>
      <c r="T107" s="187"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98" t="s">
        <v>1777</v>
      </c>
      <c r="B108" s="199"/>
      <c r="C108" s="144" t="s">
        <v>4</v>
      </c>
      <c r="D108" s="144" t="s">
        <v>1746</v>
      </c>
      <c r="E108" s="144" t="s">
        <v>847</v>
      </c>
      <c r="F108" s="170" t="s">
        <v>45</v>
      </c>
      <c r="G108" s="170" t="s">
        <v>40</v>
      </c>
      <c r="H108" s="170" t="s">
        <v>89</v>
      </c>
      <c r="I108" s="170" t="s">
        <v>40</v>
      </c>
      <c r="J108" s="30">
        <v>461</v>
      </c>
      <c r="K108" s="170" t="s">
        <v>46</v>
      </c>
      <c r="L108" s="228" t="s">
        <v>2008</v>
      </c>
      <c r="N108" s="198" t="s">
        <v>1775</v>
      </c>
      <c r="O108" s="198"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202" t="s">
        <v>1776</v>
      </c>
      <c r="Q108" s="202" t="s">
        <v>46</v>
      </c>
      <c r="R108" s="202" t="str">
        <f t="shared" si="8"/>
        <v>Freight LDVs</v>
      </c>
      <c r="S108" s="202" t="str">
        <f t="shared" si="5"/>
        <v>//**Freight LDVs: **</v>
      </c>
      <c r="T108" s="187"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98" t="s">
        <v>1777</v>
      </c>
      <c r="B109" s="199"/>
      <c r="C109" s="144" t="s">
        <v>4</v>
      </c>
      <c r="D109" s="144" t="s">
        <v>1746</v>
      </c>
      <c r="E109" s="144" t="s">
        <v>847</v>
      </c>
      <c r="F109" s="170" t="s">
        <v>48</v>
      </c>
      <c r="G109" s="170" t="s">
        <v>41</v>
      </c>
      <c r="H109" s="170" t="s">
        <v>88</v>
      </c>
      <c r="I109" s="170" t="s">
        <v>41</v>
      </c>
      <c r="J109" s="138">
        <v>462</v>
      </c>
      <c r="K109" s="170" t="s">
        <v>46</v>
      </c>
      <c r="L109" s="228" t="s">
        <v>2008</v>
      </c>
      <c r="N109" s="198" t="s">
        <v>1775</v>
      </c>
      <c r="O109" s="198"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202" t="s">
        <v>1776</v>
      </c>
      <c r="Q109" s="202" t="s">
        <v>46</v>
      </c>
      <c r="R109" s="202" t="str">
        <f t="shared" si="8"/>
        <v>Passenger HDVs</v>
      </c>
      <c r="S109" s="202" t="str">
        <f t="shared" si="5"/>
        <v>//**Passenger HDVs: **</v>
      </c>
      <c r="T109" s="187"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98" t="s">
        <v>1777</v>
      </c>
      <c r="B110" s="199"/>
      <c r="C110" s="144" t="s">
        <v>4</v>
      </c>
      <c r="D110" s="144" t="s">
        <v>1746</v>
      </c>
      <c r="E110" s="144" t="s">
        <v>847</v>
      </c>
      <c r="F110" s="170" t="s">
        <v>45</v>
      </c>
      <c r="G110" s="170" t="s">
        <v>41</v>
      </c>
      <c r="H110" s="170" t="s">
        <v>89</v>
      </c>
      <c r="I110" s="170" t="s">
        <v>41</v>
      </c>
      <c r="J110" s="30">
        <v>463</v>
      </c>
      <c r="K110" s="170" t="s">
        <v>46</v>
      </c>
      <c r="L110" s="228" t="s">
        <v>2008</v>
      </c>
      <c r="N110" s="198" t="s">
        <v>1775</v>
      </c>
      <c r="O110" s="198"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202" t="s">
        <v>1776</v>
      </c>
      <c r="Q110" s="202" t="s">
        <v>46</v>
      </c>
      <c r="R110" s="202" t="str">
        <f t="shared" si="8"/>
        <v>Freight HDVs</v>
      </c>
      <c r="S110" s="202" t="str">
        <f t="shared" si="5"/>
        <v>//**Freight HDVs: **</v>
      </c>
      <c r="T110" s="187"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98" t="s">
        <v>1777</v>
      </c>
      <c r="B111" s="199"/>
      <c r="C111" s="144" t="s">
        <v>4</v>
      </c>
      <c r="D111" s="144" t="s">
        <v>1746</v>
      </c>
      <c r="E111" s="144" t="s">
        <v>847</v>
      </c>
      <c r="F111" s="170" t="s">
        <v>48</v>
      </c>
      <c r="G111" s="170" t="s">
        <v>42</v>
      </c>
      <c r="H111" s="170" t="s">
        <v>88</v>
      </c>
      <c r="I111" s="170" t="s">
        <v>90</v>
      </c>
      <c r="J111" s="30">
        <v>502</v>
      </c>
      <c r="K111" s="170" t="s">
        <v>46</v>
      </c>
      <c r="L111" s="228" t="s">
        <v>1798</v>
      </c>
      <c r="N111" s="198" t="s">
        <v>1775</v>
      </c>
      <c r="O111" s="198"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202" t="s">
        <v>1776</v>
      </c>
      <c r="Q111" s="202" t="s">
        <v>46</v>
      </c>
      <c r="R111" s="202" t="str">
        <f t="shared" si="8"/>
        <v>Passenger Aircraft</v>
      </c>
      <c r="S111" s="202" t="str">
        <f t="shared" si="5"/>
        <v>//**Passenger Aircraft: **</v>
      </c>
      <c r="T111" s="187"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98" t="s">
        <v>1777</v>
      </c>
      <c r="B112" s="199"/>
      <c r="C112" s="144" t="s">
        <v>4</v>
      </c>
      <c r="D112" s="144" t="s">
        <v>1746</v>
      </c>
      <c r="E112" s="144" t="s">
        <v>847</v>
      </c>
      <c r="F112" s="170" t="s">
        <v>45</v>
      </c>
      <c r="G112" s="170" t="s">
        <v>42</v>
      </c>
      <c r="H112" s="170" t="s">
        <v>89</v>
      </c>
      <c r="I112" s="170" t="s">
        <v>90</v>
      </c>
      <c r="J112" s="30">
        <v>503</v>
      </c>
      <c r="K112" s="170" t="s">
        <v>46</v>
      </c>
      <c r="L112" s="228" t="s">
        <v>1798</v>
      </c>
      <c r="N112" s="198" t="s">
        <v>1775</v>
      </c>
      <c r="O112" s="198"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202" t="s">
        <v>1776</v>
      </c>
      <c r="Q112" s="202" t="s">
        <v>46</v>
      </c>
      <c r="R112" s="202" t="str">
        <f t="shared" si="8"/>
        <v>Freight Aircraft</v>
      </c>
      <c r="S112" s="202" t="str">
        <f t="shared" si="5"/>
        <v>//**Freight Aircraft: **</v>
      </c>
      <c r="T112" s="187"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98" t="s">
        <v>1777</v>
      </c>
      <c r="B113" s="199"/>
      <c r="C113" s="144" t="s">
        <v>4</v>
      </c>
      <c r="D113" s="144" t="s">
        <v>1746</v>
      </c>
      <c r="E113" s="144" t="s">
        <v>847</v>
      </c>
      <c r="F113" s="170" t="s">
        <v>48</v>
      </c>
      <c r="G113" s="170" t="s">
        <v>43</v>
      </c>
      <c r="H113" s="170" t="s">
        <v>88</v>
      </c>
      <c r="I113" s="170" t="s">
        <v>91</v>
      </c>
      <c r="J113" s="30">
        <v>504</v>
      </c>
      <c r="K113" s="170" t="s">
        <v>46</v>
      </c>
      <c r="L113" s="228" t="s">
        <v>1799</v>
      </c>
      <c r="N113" s="198" t="s">
        <v>1775</v>
      </c>
      <c r="O113" s="198"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202" t="s">
        <v>1776</v>
      </c>
      <c r="Q113" s="202" t="s">
        <v>46</v>
      </c>
      <c r="R113" s="202" t="str">
        <f t="shared" si="8"/>
        <v>Passenger Rail</v>
      </c>
      <c r="S113" s="202" t="str">
        <f t="shared" si="5"/>
        <v>//**Passenger Rail: **</v>
      </c>
      <c r="T113" s="187"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98" t="s">
        <v>1777</v>
      </c>
      <c r="B114" s="199"/>
      <c r="C114" s="144" t="s">
        <v>4</v>
      </c>
      <c r="D114" s="144" t="s">
        <v>1746</v>
      </c>
      <c r="E114" s="144" t="s">
        <v>847</v>
      </c>
      <c r="F114" s="170" t="s">
        <v>45</v>
      </c>
      <c r="G114" s="170" t="s">
        <v>43</v>
      </c>
      <c r="H114" s="170" t="s">
        <v>89</v>
      </c>
      <c r="I114" s="170" t="s">
        <v>91</v>
      </c>
      <c r="J114" s="30">
        <v>505</v>
      </c>
      <c r="K114" s="170" t="s">
        <v>46</v>
      </c>
      <c r="L114" s="228" t="s">
        <v>1799</v>
      </c>
      <c r="N114" s="198" t="s">
        <v>1775</v>
      </c>
      <c r="O114" s="198"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202" t="s">
        <v>1776</v>
      </c>
      <c r="Q114" s="202" t="s">
        <v>46</v>
      </c>
      <c r="R114" s="202" t="str">
        <f t="shared" si="8"/>
        <v>Freight Rail</v>
      </c>
      <c r="S114" s="202" t="str">
        <f t="shared" si="5"/>
        <v>//**Freight Rail: **</v>
      </c>
      <c r="T114" s="187"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98" t="s">
        <v>1777</v>
      </c>
      <c r="B115" s="199"/>
      <c r="C115" s="144" t="s">
        <v>4</v>
      </c>
      <c r="D115" s="144" t="s">
        <v>1746</v>
      </c>
      <c r="E115" s="144" t="s">
        <v>847</v>
      </c>
      <c r="F115" s="170" t="s">
        <v>48</v>
      </c>
      <c r="G115" s="170" t="s">
        <v>44</v>
      </c>
      <c r="H115" s="170" t="s">
        <v>88</v>
      </c>
      <c r="I115" s="170" t="s">
        <v>92</v>
      </c>
      <c r="J115" s="30">
        <v>506</v>
      </c>
      <c r="K115" s="170" t="s">
        <v>46</v>
      </c>
      <c r="L115" s="228" t="s">
        <v>1800</v>
      </c>
      <c r="N115" s="198" t="s">
        <v>1775</v>
      </c>
      <c r="O115" s="198"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202" t="s">
        <v>1776</v>
      </c>
      <c r="Q115" s="202" t="s">
        <v>46</v>
      </c>
      <c r="R115" s="202" t="str">
        <f t="shared" si="8"/>
        <v>Passenger Ships</v>
      </c>
      <c r="S115" s="202" t="str">
        <f t="shared" si="5"/>
        <v>//**Passenger Ships: **</v>
      </c>
      <c r="T115" s="187"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98" t="s">
        <v>1777</v>
      </c>
      <c r="B116" s="199"/>
      <c r="C116" s="144" t="s">
        <v>4</v>
      </c>
      <c r="D116" s="144" t="s">
        <v>1746</v>
      </c>
      <c r="E116" s="144" t="s">
        <v>847</v>
      </c>
      <c r="F116" s="170" t="s">
        <v>45</v>
      </c>
      <c r="G116" s="170" t="s">
        <v>44</v>
      </c>
      <c r="H116" s="170" t="s">
        <v>89</v>
      </c>
      <c r="I116" s="170" t="s">
        <v>92</v>
      </c>
      <c r="J116" s="30">
        <v>507</v>
      </c>
      <c r="K116" s="170" t="s">
        <v>46</v>
      </c>
      <c r="L116" s="228" t="s">
        <v>1801</v>
      </c>
      <c r="N116" s="198" t="s">
        <v>1775</v>
      </c>
      <c r="O116" s="198"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202" t="s">
        <v>1776</v>
      </c>
      <c r="Q116" s="202" t="s">
        <v>46</v>
      </c>
      <c r="R116" s="202" t="str">
        <f t="shared" si="8"/>
        <v>Freight Ships</v>
      </c>
      <c r="S116" s="202" t="str">
        <f t="shared" si="5"/>
        <v>//**Freight Ships: **</v>
      </c>
      <c r="T116" s="187"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98" t="s">
        <v>1777</v>
      </c>
      <c r="B117" s="199"/>
      <c r="C117" s="144" t="s">
        <v>4</v>
      </c>
      <c r="D117" s="144" t="s">
        <v>1746</v>
      </c>
      <c r="E117" s="144" t="s">
        <v>847</v>
      </c>
      <c r="F117" s="170" t="s">
        <v>48</v>
      </c>
      <c r="G117" s="170" t="s">
        <v>119</v>
      </c>
      <c r="H117" s="170" t="s">
        <v>88</v>
      </c>
      <c r="I117" s="170" t="s">
        <v>160</v>
      </c>
      <c r="J117" s="30">
        <v>603</v>
      </c>
      <c r="K117" s="171" t="s">
        <v>47</v>
      </c>
      <c r="L117" s="228"/>
      <c r="N117" s="198" t="s">
        <v>1775</v>
      </c>
      <c r="O117" s="198"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202" t="s">
        <v>1776</v>
      </c>
      <c r="Q117" s="202" t="s">
        <v>46</v>
      </c>
      <c r="R117" s="202" t="str">
        <f t="shared" si="8"/>
        <v>Passenger Motorbikes</v>
      </c>
      <c r="S117" s="202" t="str">
        <f t="shared" si="5"/>
        <v>//**Passenger Motorbikes: **</v>
      </c>
      <c r="T117" s="187" t="str">
        <f t="shared" si="4"/>
        <v/>
      </c>
    </row>
    <row r="118" spans="1:21" x14ac:dyDescent="0.25">
      <c r="A118" s="198" t="s">
        <v>1777</v>
      </c>
      <c r="B118" s="199"/>
      <c r="C118" s="144" t="s">
        <v>4</v>
      </c>
      <c r="D118" s="144" t="s">
        <v>1746</v>
      </c>
      <c r="E118" s="144" t="s">
        <v>847</v>
      </c>
      <c r="F118" s="170" t="s">
        <v>45</v>
      </c>
      <c r="G118" s="170" t="s">
        <v>119</v>
      </c>
      <c r="H118" s="170" t="s">
        <v>89</v>
      </c>
      <c r="I118" s="170" t="s">
        <v>160</v>
      </c>
      <c r="J118" s="30">
        <v>604</v>
      </c>
      <c r="K118" s="171" t="s">
        <v>47</v>
      </c>
      <c r="L118" s="228"/>
      <c r="N118" s="198" t="s">
        <v>1775</v>
      </c>
      <c r="O118" s="198"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202" t="s">
        <v>1776</v>
      </c>
      <c r="Q118" s="202" t="s">
        <v>46</v>
      </c>
      <c r="R118" s="202" t="str">
        <f t="shared" si="8"/>
        <v>Freight Motorbikes</v>
      </c>
      <c r="S118" s="202" t="str">
        <f t="shared" si="5"/>
        <v>//**Freight Motorbikes: **</v>
      </c>
      <c r="T118" s="187" t="str">
        <f t="shared" si="4"/>
        <v/>
      </c>
    </row>
    <row r="119" spans="1:21" s="209" customFormat="1" x14ac:dyDescent="0.25">
      <c r="A119" s="209" t="s">
        <v>1774</v>
      </c>
      <c r="B119" s="189"/>
      <c r="C119" s="239" t="s">
        <v>4</v>
      </c>
      <c r="D119" s="239" t="s">
        <v>520</v>
      </c>
      <c r="E119" s="239" t="s">
        <v>521</v>
      </c>
      <c r="F119" s="240"/>
      <c r="G119" s="240"/>
      <c r="H119" s="240"/>
      <c r="I119" s="240"/>
      <c r="J119" s="211">
        <v>190</v>
      </c>
      <c r="K119" s="240" t="s">
        <v>46</v>
      </c>
      <c r="L119" s="241" t="s">
        <v>2009</v>
      </c>
      <c r="M119" s="189"/>
      <c r="N119" s="208" t="s">
        <v>1775</v>
      </c>
      <c r="O119" s="208"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209" t="s">
        <v>1776</v>
      </c>
      <c r="Q119" s="209" t="s">
        <v>47</v>
      </c>
      <c r="S119" s="206" t="str">
        <f>IF(R119="","","//**"&amp;R119&amp;": **")</f>
        <v/>
      </c>
      <c r="T119" s="206" t="str">
        <f t="shared" si="4"/>
        <v xml:space="preserve"> The U.S. National Renewable Fuel Standard equates to a BAU LCFS of 2.2% - 4.6% (varying by year).  California adopted an LCFS that requires a 10% reduction in carbon intensity of the transportation fuel pool by 2020.</v>
      </c>
      <c r="U119" s="196"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209" customFormat="1" x14ac:dyDescent="0.25">
      <c r="A120" s="209" t="s">
        <v>1774</v>
      </c>
      <c r="B120" s="189"/>
      <c r="C120" s="209" t="s">
        <v>4</v>
      </c>
      <c r="D120" s="206" t="s">
        <v>1575</v>
      </c>
      <c r="E120" s="209" t="str">
        <f>E121</f>
        <v>Percent of Travel Demand Shifted to Other Modes or Eliminated</v>
      </c>
      <c r="M120" s="189"/>
      <c r="N120" s="208" t="s">
        <v>1775</v>
      </c>
      <c r="O120" s="208" t="str">
        <f>INDEX('Standard Descriptions'!$E:$E,MATCH(Guidance!E120,'Standard Descriptions'!$C:$C,0))</f>
        <v xml:space="preserve"> This policy represents a set of measures aimed at reducing demand for passenger or freight transportation in the selected vehicle type(s).  //</v>
      </c>
      <c r="P120" s="206" t="s">
        <v>1776</v>
      </c>
      <c r="Q120" s="206" t="s">
        <v>46</v>
      </c>
      <c r="S120" s="206" t="str">
        <f t="shared" si="5"/>
        <v/>
      </c>
      <c r="T120" s="206" t="str">
        <f t="shared" si="4"/>
        <v/>
      </c>
      <c r="U120" s="196"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98" t="s">
        <v>1777</v>
      </c>
      <c r="B121" s="199"/>
      <c r="C121" s="3" t="s">
        <v>4</v>
      </c>
      <c r="D121" s="3" t="s">
        <v>1575</v>
      </c>
      <c r="E121" s="3" t="s">
        <v>1576</v>
      </c>
      <c r="F121" s="170" t="s">
        <v>48</v>
      </c>
      <c r="G121" s="170" t="s">
        <v>40</v>
      </c>
      <c r="H121" s="170" t="s">
        <v>88</v>
      </c>
      <c r="I121" s="170" t="s">
        <v>40</v>
      </c>
      <c r="J121" s="30">
        <v>848</v>
      </c>
      <c r="K121" s="170" t="s">
        <v>46</v>
      </c>
      <c r="L121" s="242" t="s">
        <v>1802</v>
      </c>
      <c r="N121" s="198" t="s">
        <v>1775</v>
      </c>
      <c r="O121" s="198" t="str">
        <f>INDEX('Standard Descriptions'!$E:$E,MATCH(Guidance!E121,'Standard Descriptions'!$C:$C,0))</f>
        <v xml:space="preserve"> This policy represents a set of measures aimed at reducing demand for passenger or freight transportation in the selected vehicle type(s).  //</v>
      </c>
      <c r="P121" s="202" t="s">
        <v>1776</v>
      </c>
      <c r="Q121" s="202" t="s">
        <v>46</v>
      </c>
      <c r="R121" s="202" t="str">
        <f t="shared" ref="R121:R132" si="9">H121&amp;" "&amp;I121</f>
        <v>Passenger LDVs</v>
      </c>
      <c r="S121" s="202" t="str">
        <f t="shared" si="5"/>
        <v>//**Passenger LDVs: **</v>
      </c>
      <c r="T121" s="187"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98" t="s">
        <v>1777</v>
      </c>
      <c r="B122" s="199"/>
      <c r="C122" s="144" t="s">
        <v>4</v>
      </c>
      <c r="D122" s="144" t="s">
        <v>1575</v>
      </c>
      <c r="E122" s="144" t="s">
        <v>1576</v>
      </c>
      <c r="F122" s="170" t="s">
        <v>48</v>
      </c>
      <c r="G122" s="170" t="s">
        <v>41</v>
      </c>
      <c r="H122" s="170" t="s">
        <v>88</v>
      </c>
      <c r="I122" s="170" t="s">
        <v>41</v>
      </c>
      <c r="J122" s="30">
        <v>849</v>
      </c>
      <c r="K122" s="171" t="s">
        <v>47</v>
      </c>
      <c r="L122" s="242" t="s">
        <v>1803</v>
      </c>
      <c r="N122" s="198" t="s">
        <v>1775</v>
      </c>
      <c r="O122" s="198" t="str">
        <f>INDEX('Standard Descriptions'!$E:$E,MATCH(Guidance!E122,'Standard Descriptions'!$C:$C,0))</f>
        <v xml:space="preserve"> This policy represents a set of measures aimed at reducing demand for passenger or freight transportation in the selected vehicle type(s).  //</v>
      </c>
      <c r="P122" s="202" t="s">
        <v>1776</v>
      </c>
      <c r="Q122" s="202" t="s">
        <v>46</v>
      </c>
      <c r="R122" s="202" t="str">
        <f t="shared" si="9"/>
        <v>Passenger HDVs</v>
      </c>
      <c r="S122" s="202" t="str">
        <f t="shared" si="5"/>
        <v>//**Passenger HDVs: **</v>
      </c>
      <c r="T122" s="187" t="str">
        <f t="shared" si="4"/>
        <v/>
      </c>
    </row>
    <row r="123" spans="1:21" x14ac:dyDescent="0.25">
      <c r="A123" s="198" t="s">
        <v>1777</v>
      </c>
      <c r="B123" s="199"/>
      <c r="C123" s="144" t="s">
        <v>4</v>
      </c>
      <c r="D123" s="144" t="s">
        <v>1575</v>
      </c>
      <c r="E123" s="144" t="s">
        <v>1576</v>
      </c>
      <c r="F123" s="170" t="s">
        <v>48</v>
      </c>
      <c r="G123" s="170" t="s">
        <v>42</v>
      </c>
      <c r="H123" s="170" t="s">
        <v>88</v>
      </c>
      <c r="I123" s="170" t="s">
        <v>90</v>
      </c>
      <c r="J123" s="30">
        <v>850</v>
      </c>
      <c r="K123" s="170" t="s">
        <v>46</v>
      </c>
      <c r="L123" s="242" t="s">
        <v>1804</v>
      </c>
      <c r="N123" s="198" t="s">
        <v>1775</v>
      </c>
      <c r="O123" s="198" t="str">
        <f>INDEX('Standard Descriptions'!$E:$E,MATCH(Guidance!E123,'Standard Descriptions'!$C:$C,0))</f>
        <v xml:space="preserve"> This policy represents a set of measures aimed at reducing demand for passenger or freight transportation in the selected vehicle type(s).  //</v>
      </c>
      <c r="P123" s="202" t="s">
        <v>1776</v>
      </c>
      <c r="Q123" s="202" t="s">
        <v>46</v>
      </c>
      <c r="R123" s="202" t="str">
        <f t="shared" si="9"/>
        <v>Passenger Aircraft</v>
      </c>
      <c r="S123" s="202" t="str">
        <f t="shared" si="5"/>
        <v>//**Passenger Aircraft: **</v>
      </c>
      <c r="T123" s="187"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98" t="s">
        <v>1777</v>
      </c>
      <c r="B124" s="199"/>
      <c r="C124" s="144" t="s">
        <v>4</v>
      </c>
      <c r="D124" s="144" t="s">
        <v>1575</v>
      </c>
      <c r="E124" s="144" t="s">
        <v>1576</v>
      </c>
      <c r="F124" s="170" t="s">
        <v>48</v>
      </c>
      <c r="G124" s="170" t="s">
        <v>43</v>
      </c>
      <c r="H124" s="170" t="s">
        <v>88</v>
      </c>
      <c r="I124" s="170" t="s">
        <v>91</v>
      </c>
      <c r="J124" s="30">
        <v>851</v>
      </c>
      <c r="K124" s="171" t="s">
        <v>47</v>
      </c>
      <c r="L124" s="242"/>
      <c r="N124" s="198" t="s">
        <v>1775</v>
      </c>
      <c r="O124" s="198" t="str">
        <f>INDEX('Standard Descriptions'!$E:$E,MATCH(Guidance!E124,'Standard Descriptions'!$C:$C,0))</f>
        <v xml:space="preserve"> This policy represents a set of measures aimed at reducing demand for passenger or freight transportation in the selected vehicle type(s).  //</v>
      </c>
      <c r="P124" s="202" t="s">
        <v>1776</v>
      </c>
      <c r="Q124" s="202" t="s">
        <v>46</v>
      </c>
      <c r="R124" s="202" t="str">
        <f t="shared" si="9"/>
        <v>Passenger Rail</v>
      </c>
      <c r="S124" s="202" t="str">
        <f t="shared" si="5"/>
        <v>//**Passenger Rail: **</v>
      </c>
      <c r="T124" s="187" t="str">
        <f t="shared" si="4"/>
        <v/>
      </c>
    </row>
    <row r="125" spans="1:21" x14ac:dyDescent="0.25">
      <c r="A125" s="198" t="s">
        <v>1777</v>
      </c>
      <c r="B125" s="199"/>
      <c r="C125" s="144" t="s">
        <v>4</v>
      </c>
      <c r="D125" s="144" t="s">
        <v>1575</v>
      </c>
      <c r="E125" s="144" t="s">
        <v>1576</v>
      </c>
      <c r="F125" s="170" t="s">
        <v>48</v>
      </c>
      <c r="G125" s="170" t="s">
        <v>44</v>
      </c>
      <c r="H125" s="170" t="s">
        <v>88</v>
      </c>
      <c r="I125" s="170" t="s">
        <v>92</v>
      </c>
      <c r="J125" s="30">
        <v>852</v>
      </c>
      <c r="K125" s="171" t="s">
        <v>47</v>
      </c>
      <c r="L125" s="242"/>
      <c r="N125" s="198" t="s">
        <v>1775</v>
      </c>
      <c r="O125" s="198" t="str">
        <f>INDEX('Standard Descriptions'!$E:$E,MATCH(Guidance!E125,'Standard Descriptions'!$C:$C,0))</f>
        <v xml:space="preserve"> This policy represents a set of measures aimed at reducing demand for passenger or freight transportation in the selected vehicle type(s).  //</v>
      </c>
      <c r="P125" s="202" t="s">
        <v>1776</v>
      </c>
      <c r="Q125" s="202" t="s">
        <v>46</v>
      </c>
      <c r="R125" s="202" t="str">
        <f t="shared" si="9"/>
        <v>Passenger Ships</v>
      </c>
      <c r="S125" s="202" t="str">
        <f t="shared" si="5"/>
        <v>//**Passenger Ships: **</v>
      </c>
      <c r="T125" s="187" t="str">
        <f t="shared" si="4"/>
        <v/>
      </c>
    </row>
    <row r="126" spans="1:21" x14ac:dyDescent="0.25">
      <c r="A126" s="198" t="s">
        <v>1777</v>
      </c>
      <c r="B126" s="199"/>
      <c r="C126" s="144" t="s">
        <v>4</v>
      </c>
      <c r="D126" s="144" t="s">
        <v>1575</v>
      </c>
      <c r="E126" s="144" t="s">
        <v>1576</v>
      </c>
      <c r="F126" s="170" t="s">
        <v>48</v>
      </c>
      <c r="G126" s="170" t="s">
        <v>119</v>
      </c>
      <c r="H126" s="170" t="s">
        <v>88</v>
      </c>
      <c r="I126" s="170" t="s">
        <v>160</v>
      </c>
      <c r="J126" s="30">
        <v>853</v>
      </c>
      <c r="K126" s="171" t="s">
        <v>47</v>
      </c>
      <c r="L126" s="242"/>
      <c r="N126" s="198" t="s">
        <v>1775</v>
      </c>
      <c r="O126" s="198" t="str">
        <f>INDEX('Standard Descriptions'!$E:$E,MATCH(Guidance!E126,'Standard Descriptions'!$C:$C,0))</f>
        <v xml:space="preserve"> This policy represents a set of measures aimed at reducing demand for passenger or freight transportation in the selected vehicle type(s).  //</v>
      </c>
      <c r="P126" s="202" t="s">
        <v>1776</v>
      </c>
      <c r="Q126" s="202" t="s">
        <v>46</v>
      </c>
      <c r="R126" s="202" t="str">
        <f t="shared" si="9"/>
        <v>Passenger Motorbikes</v>
      </c>
      <c r="S126" s="202" t="str">
        <f t="shared" si="5"/>
        <v>//**Passenger Motorbikes: **</v>
      </c>
      <c r="T126" s="187" t="str">
        <f t="shared" si="4"/>
        <v/>
      </c>
    </row>
    <row r="127" spans="1:21" x14ac:dyDescent="0.25">
      <c r="A127" s="198" t="s">
        <v>1777</v>
      </c>
      <c r="B127" s="199"/>
      <c r="C127" s="144" t="s">
        <v>4</v>
      </c>
      <c r="D127" s="144" t="s">
        <v>1575</v>
      </c>
      <c r="E127" s="144" t="s">
        <v>1576</v>
      </c>
      <c r="F127" s="170" t="s">
        <v>45</v>
      </c>
      <c r="G127" s="170" t="s">
        <v>40</v>
      </c>
      <c r="H127" s="170" t="s">
        <v>89</v>
      </c>
      <c r="I127" s="170" t="s">
        <v>40</v>
      </c>
      <c r="J127" s="30">
        <v>854</v>
      </c>
      <c r="K127" s="171" t="s">
        <v>47</v>
      </c>
      <c r="L127" s="242"/>
      <c r="N127" s="198" t="s">
        <v>1775</v>
      </c>
      <c r="O127" s="198" t="str">
        <f>INDEX('Standard Descriptions'!$E:$E,MATCH(Guidance!E127,'Standard Descriptions'!$C:$C,0))</f>
        <v xml:space="preserve"> This policy represents a set of measures aimed at reducing demand for passenger or freight transportation in the selected vehicle type(s).  //</v>
      </c>
      <c r="P127" s="202" t="s">
        <v>1776</v>
      </c>
      <c r="Q127" s="202" t="s">
        <v>46</v>
      </c>
      <c r="R127" s="202" t="str">
        <f t="shared" si="9"/>
        <v>Freight LDVs</v>
      </c>
      <c r="S127" s="202" t="str">
        <f t="shared" si="5"/>
        <v>//**Freight LDVs: **</v>
      </c>
      <c r="T127" s="187" t="str">
        <f t="shared" si="4"/>
        <v/>
      </c>
    </row>
    <row r="128" spans="1:21" x14ac:dyDescent="0.25">
      <c r="A128" s="198" t="s">
        <v>1777</v>
      </c>
      <c r="B128" s="199"/>
      <c r="C128" s="144" t="s">
        <v>4</v>
      </c>
      <c r="D128" s="144" t="s">
        <v>1575</v>
      </c>
      <c r="E128" s="144" t="s">
        <v>1576</v>
      </c>
      <c r="F128" s="170" t="s">
        <v>45</v>
      </c>
      <c r="G128" s="170" t="s">
        <v>41</v>
      </c>
      <c r="H128" s="170" t="s">
        <v>89</v>
      </c>
      <c r="I128" s="170" t="s">
        <v>41</v>
      </c>
      <c r="J128" s="30">
        <v>855</v>
      </c>
      <c r="K128" s="170" t="s">
        <v>1759</v>
      </c>
      <c r="L128" s="242" t="s">
        <v>1805</v>
      </c>
      <c r="N128" s="198" t="s">
        <v>1775</v>
      </c>
      <c r="O128" s="198" t="str">
        <f>INDEX('Standard Descriptions'!$E:$E,MATCH(Guidance!E128,'Standard Descriptions'!$C:$C,0))</f>
        <v xml:space="preserve"> This policy represents a set of measures aimed at reducing demand for passenger or freight transportation in the selected vehicle type(s).  //</v>
      </c>
      <c r="P128" s="202" t="s">
        <v>1776</v>
      </c>
      <c r="Q128" s="202" t="s">
        <v>46</v>
      </c>
      <c r="R128" s="202" t="str">
        <f t="shared" si="9"/>
        <v>Freight HDVs</v>
      </c>
      <c r="S128" s="202" t="str">
        <f t="shared" si="5"/>
        <v>//**Freight HDVs: **</v>
      </c>
      <c r="T128" s="187"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98" t="s">
        <v>1777</v>
      </c>
      <c r="B129" s="199"/>
      <c r="C129" s="144" t="s">
        <v>4</v>
      </c>
      <c r="D129" s="144" t="s">
        <v>1575</v>
      </c>
      <c r="E129" s="144" t="s">
        <v>1576</v>
      </c>
      <c r="F129" s="170" t="s">
        <v>45</v>
      </c>
      <c r="G129" s="170" t="s">
        <v>42</v>
      </c>
      <c r="H129" s="170" t="s">
        <v>89</v>
      </c>
      <c r="I129" s="170" t="s">
        <v>90</v>
      </c>
      <c r="J129" s="30">
        <v>856</v>
      </c>
      <c r="K129" s="171" t="s">
        <v>47</v>
      </c>
      <c r="L129" s="242"/>
      <c r="N129" s="198" t="s">
        <v>1775</v>
      </c>
      <c r="O129" s="198" t="str">
        <f>INDEX('Standard Descriptions'!$E:$E,MATCH(Guidance!E129,'Standard Descriptions'!$C:$C,0))</f>
        <v xml:space="preserve"> This policy represents a set of measures aimed at reducing demand for passenger or freight transportation in the selected vehicle type(s).  //</v>
      </c>
      <c r="P129" s="202" t="s">
        <v>1776</v>
      </c>
      <c r="Q129" s="202" t="s">
        <v>46</v>
      </c>
      <c r="R129" s="202" t="str">
        <f t="shared" si="9"/>
        <v>Freight Aircraft</v>
      </c>
      <c r="S129" s="202" t="str">
        <f t="shared" si="5"/>
        <v>//**Freight Aircraft: **</v>
      </c>
      <c r="T129" s="187" t="str">
        <f t="shared" si="4"/>
        <v/>
      </c>
    </row>
    <row r="130" spans="1:21" x14ac:dyDescent="0.25">
      <c r="A130" s="198" t="s">
        <v>1777</v>
      </c>
      <c r="B130" s="199"/>
      <c r="C130" s="144" t="s">
        <v>4</v>
      </c>
      <c r="D130" s="144" t="s">
        <v>1575</v>
      </c>
      <c r="E130" s="144" t="s">
        <v>1576</v>
      </c>
      <c r="F130" s="170" t="s">
        <v>45</v>
      </c>
      <c r="G130" s="170" t="s">
        <v>43</v>
      </c>
      <c r="H130" s="170" t="s">
        <v>89</v>
      </c>
      <c r="I130" s="170" t="s">
        <v>91</v>
      </c>
      <c r="J130" s="30">
        <v>857</v>
      </c>
      <c r="K130" s="171" t="s">
        <v>47</v>
      </c>
      <c r="L130" s="242"/>
      <c r="N130" s="198" t="s">
        <v>1775</v>
      </c>
      <c r="O130" s="198" t="str">
        <f>INDEX('Standard Descriptions'!$E:$E,MATCH(Guidance!E130,'Standard Descriptions'!$C:$C,0))</f>
        <v xml:space="preserve"> This policy represents a set of measures aimed at reducing demand for passenger or freight transportation in the selected vehicle type(s).  //</v>
      </c>
      <c r="P130" s="202" t="s">
        <v>1776</v>
      </c>
      <c r="Q130" s="202" t="s">
        <v>46</v>
      </c>
      <c r="R130" s="202" t="str">
        <f t="shared" si="9"/>
        <v>Freight Rail</v>
      </c>
      <c r="S130" s="202" t="str">
        <f t="shared" si="5"/>
        <v>//**Freight Rail: **</v>
      </c>
      <c r="T130" s="187" t="str">
        <f t="shared" si="4"/>
        <v/>
      </c>
    </row>
    <row r="131" spans="1:21" x14ac:dyDescent="0.25">
      <c r="A131" s="198" t="s">
        <v>1777</v>
      </c>
      <c r="B131" s="199"/>
      <c r="C131" s="144" t="s">
        <v>4</v>
      </c>
      <c r="D131" s="144" t="s">
        <v>1575</v>
      </c>
      <c r="E131" s="144" t="s">
        <v>1576</v>
      </c>
      <c r="F131" s="170" t="s">
        <v>45</v>
      </c>
      <c r="G131" s="170" t="s">
        <v>44</v>
      </c>
      <c r="H131" s="170" t="s">
        <v>89</v>
      </c>
      <c r="I131" s="170" t="s">
        <v>92</v>
      </c>
      <c r="J131" s="30">
        <v>858</v>
      </c>
      <c r="K131" s="171" t="s">
        <v>47</v>
      </c>
      <c r="L131" s="242"/>
      <c r="N131" s="198" t="s">
        <v>1775</v>
      </c>
      <c r="O131" s="198" t="str">
        <f>INDEX('Standard Descriptions'!$E:$E,MATCH(Guidance!E131,'Standard Descriptions'!$C:$C,0))</f>
        <v xml:space="preserve"> This policy represents a set of measures aimed at reducing demand for passenger or freight transportation in the selected vehicle type(s).  //</v>
      </c>
      <c r="P131" s="202" t="s">
        <v>1776</v>
      </c>
      <c r="Q131" s="202" t="s">
        <v>46</v>
      </c>
      <c r="R131" s="202" t="str">
        <f t="shared" si="9"/>
        <v>Freight Ships</v>
      </c>
      <c r="S131" s="202" t="str">
        <f t="shared" si="5"/>
        <v>//**Freight Ships: **</v>
      </c>
      <c r="T131" s="187" t="str">
        <f t="shared" si="4"/>
        <v/>
      </c>
    </row>
    <row r="132" spans="1:21" x14ac:dyDescent="0.25">
      <c r="A132" s="198" t="s">
        <v>1777</v>
      </c>
      <c r="B132" s="199"/>
      <c r="C132" s="144" t="s">
        <v>4</v>
      </c>
      <c r="D132" s="144" t="s">
        <v>1575</v>
      </c>
      <c r="E132" s="144" t="s">
        <v>1576</v>
      </c>
      <c r="F132" s="170" t="s">
        <v>45</v>
      </c>
      <c r="G132" s="170" t="s">
        <v>119</v>
      </c>
      <c r="H132" s="170" t="s">
        <v>89</v>
      </c>
      <c r="I132" s="170" t="s">
        <v>160</v>
      </c>
      <c r="J132" s="30">
        <v>859</v>
      </c>
      <c r="K132" s="171" t="s">
        <v>47</v>
      </c>
      <c r="L132" s="242"/>
      <c r="N132" s="198" t="s">
        <v>1775</v>
      </c>
      <c r="O132" s="198" t="str">
        <f>INDEX('Standard Descriptions'!$E:$E,MATCH(Guidance!E132,'Standard Descriptions'!$C:$C,0))</f>
        <v xml:space="preserve"> This policy represents a set of measures aimed at reducing demand for passenger or freight transportation in the selected vehicle type(s).  //</v>
      </c>
      <c r="P132" s="202" t="s">
        <v>1776</v>
      </c>
      <c r="Q132" s="202" t="s">
        <v>46</v>
      </c>
      <c r="R132" s="202" t="str">
        <f t="shared" si="9"/>
        <v>Freight Motorbikes</v>
      </c>
      <c r="S132" s="202" t="str">
        <f t="shared" si="5"/>
        <v>//**Freight Motorbikes: **</v>
      </c>
      <c r="T132" s="187" t="str">
        <f t="shared" ref="T132:T195" si="10">IF(K132="Yes",S132&amp;L132,"")</f>
        <v/>
      </c>
    </row>
    <row r="133" spans="1:21" s="206" customFormat="1" x14ac:dyDescent="0.25">
      <c r="A133" s="209" t="s">
        <v>1774</v>
      </c>
      <c r="B133" s="189"/>
      <c r="C133" s="206" t="s">
        <v>74</v>
      </c>
      <c r="D133" s="206" t="s">
        <v>15</v>
      </c>
      <c r="E133" s="206" t="str">
        <f>E134</f>
        <v>Fraction of New Bldg Components Shifted to Other Fuels</v>
      </c>
      <c r="M133" s="188"/>
      <c r="N133" s="208" t="s">
        <v>1775</v>
      </c>
      <c r="O133" s="208"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206" t="s">
        <v>1776</v>
      </c>
      <c r="Q133" s="206" t="s">
        <v>46</v>
      </c>
      <c r="S133" s="206" t="str">
        <f t="shared" ref="S133:S196" si="11">IF(R133="","","//**"&amp;R133&amp;": **")</f>
        <v/>
      </c>
      <c r="T133" s="206" t="str">
        <f t="shared" si="10"/>
        <v/>
      </c>
      <c r="U133" s="19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row>
    <row r="134" spans="1:21" x14ac:dyDescent="0.25">
      <c r="A134" s="198" t="s">
        <v>1777</v>
      </c>
      <c r="B134" s="199"/>
      <c r="C134" s="3" t="s">
        <v>74</v>
      </c>
      <c r="D134" s="3" t="s">
        <v>15</v>
      </c>
      <c r="E134" s="3" t="s">
        <v>839</v>
      </c>
      <c r="F134" s="170" t="s">
        <v>121</v>
      </c>
      <c r="G134" s="170" t="s">
        <v>304</v>
      </c>
      <c r="H134" s="170" t="s">
        <v>308</v>
      </c>
      <c r="I134" s="170" t="s">
        <v>127</v>
      </c>
      <c r="J134" s="30">
        <v>435</v>
      </c>
      <c r="K134" s="170" t="s">
        <v>46</v>
      </c>
      <c r="L134" s="243" t="s">
        <v>2010</v>
      </c>
      <c r="N134" s="198" t="s">
        <v>1775</v>
      </c>
      <c r="O134" s="198"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202" t="s">
        <v>1776</v>
      </c>
      <c r="Q134" s="202" t="s">
        <v>46</v>
      </c>
      <c r="R134" s="202" t="str">
        <f t="shared" ref="R134:R148" si="12">H134&amp;" "&amp;I134</f>
        <v>Urban Residential Heating</v>
      </c>
      <c r="S134" s="202" t="str">
        <f t="shared" si="11"/>
        <v>//**Urban Residential Heating: **</v>
      </c>
      <c r="T134" s="187" t="str">
        <f t="shared" si="10"/>
        <v>//**Urban Residential Heating: ** In the BAU case, in Nevada, the share of electricity among fuels used for heating in urban, residential buildings will remain 28% through 2050.</v>
      </c>
    </row>
    <row r="135" spans="1:21" x14ac:dyDescent="0.25">
      <c r="A135" s="198" t="s">
        <v>1777</v>
      </c>
      <c r="B135" s="199"/>
      <c r="C135" s="144" t="s">
        <v>74</v>
      </c>
      <c r="D135" s="144" t="s">
        <v>15</v>
      </c>
      <c r="E135" s="144" t="s">
        <v>839</v>
      </c>
      <c r="F135" s="170" t="s">
        <v>122</v>
      </c>
      <c r="G135" s="170" t="s">
        <v>304</v>
      </c>
      <c r="H135" s="170" t="s">
        <v>308</v>
      </c>
      <c r="I135" s="170" t="s">
        <v>128</v>
      </c>
      <c r="J135" s="30">
        <v>436</v>
      </c>
      <c r="K135" s="170" t="s">
        <v>47</v>
      </c>
      <c r="L135" s="228"/>
      <c r="N135" s="198" t="s">
        <v>1775</v>
      </c>
      <c r="O135" s="198"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202" t="s">
        <v>1776</v>
      </c>
      <c r="Q135" s="202" t="s">
        <v>46</v>
      </c>
      <c r="R135" s="202" t="str">
        <f t="shared" si="12"/>
        <v>Urban Residential Cooling and Ventilation</v>
      </c>
      <c r="S135" s="202" t="str">
        <f t="shared" si="11"/>
        <v>//**Urban Residential Cooling and Ventilation: **</v>
      </c>
      <c r="T135" s="187" t="str">
        <f t="shared" si="10"/>
        <v/>
      </c>
    </row>
    <row r="136" spans="1:21" x14ac:dyDescent="0.25">
      <c r="A136" s="198" t="s">
        <v>1777</v>
      </c>
      <c r="B136" s="199"/>
      <c r="C136" s="144" t="s">
        <v>74</v>
      </c>
      <c r="D136" s="144" t="s">
        <v>15</v>
      </c>
      <c r="E136" s="144" t="s">
        <v>839</v>
      </c>
      <c r="F136" s="170" t="s">
        <v>124</v>
      </c>
      <c r="G136" s="170" t="s">
        <v>304</v>
      </c>
      <c r="H136" s="170" t="s">
        <v>308</v>
      </c>
      <c r="I136" s="170" t="s">
        <v>130</v>
      </c>
      <c r="J136" s="30">
        <v>437</v>
      </c>
      <c r="K136" s="170" t="s">
        <v>47</v>
      </c>
      <c r="L136" s="228"/>
      <c r="N136" s="198" t="s">
        <v>1775</v>
      </c>
      <c r="O136" s="198"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202" t="s">
        <v>1776</v>
      </c>
      <c r="Q136" s="202" t="s">
        <v>46</v>
      </c>
      <c r="R136" s="202" t="str">
        <f t="shared" si="12"/>
        <v>Urban Residential Lighting</v>
      </c>
      <c r="S136" s="202" t="str">
        <f t="shared" si="11"/>
        <v>//**Urban Residential Lighting: **</v>
      </c>
      <c r="T136" s="187" t="str">
        <f t="shared" si="10"/>
        <v/>
      </c>
    </row>
    <row r="137" spans="1:21" x14ac:dyDescent="0.25">
      <c r="A137" s="198" t="s">
        <v>1777</v>
      </c>
      <c r="B137" s="199"/>
      <c r="C137" s="144" t="s">
        <v>74</v>
      </c>
      <c r="D137" s="144" t="s">
        <v>15</v>
      </c>
      <c r="E137" s="144" t="s">
        <v>839</v>
      </c>
      <c r="F137" s="170" t="s">
        <v>125</v>
      </c>
      <c r="G137" s="170" t="s">
        <v>304</v>
      </c>
      <c r="H137" s="170" t="s">
        <v>308</v>
      </c>
      <c r="I137" s="170" t="s">
        <v>131</v>
      </c>
      <c r="J137" s="30">
        <v>438</v>
      </c>
      <c r="K137" s="170" t="s">
        <v>46</v>
      </c>
      <c r="L137" s="244" t="s">
        <v>2011</v>
      </c>
      <c r="N137" s="198" t="s">
        <v>1775</v>
      </c>
      <c r="O137" s="198"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202" t="s">
        <v>1776</v>
      </c>
      <c r="Q137" s="202" t="s">
        <v>46</v>
      </c>
      <c r="R137" s="202" t="str">
        <f t="shared" si="12"/>
        <v>Urban Residential Appliances</v>
      </c>
      <c r="S137" s="202" t="str">
        <f t="shared" si="11"/>
        <v>//**Urban Residential Appliances: **</v>
      </c>
      <c r="T137" s="187" t="str">
        <f t="shared" si="10"/>
        <v>//**Urban Residential Appliances: ** In the BAU case, in Nevada, the share of electricity among fuels used by appliances in urban, residential buildings will remain constant at roughly 58% through 2050.</v>
      </c>
    </row>
    <row r="138" spans="1:21" x14ac:dyDescent="0.25">
      <c r="A138" s="198" t="s">
        <v>1777</v>
      </c>
      <c r="B138" s="199"/>
      <c r="C138" s="144" t="s">
        <v>74</v>
      </c>
      <c r="D138" s="144" t="s">
        <v>15</v>
      </c>
      <c r="E138" s="144" t="s">
        <v>839</v>
      </c>
      <c r="F138" s="170" t="s">
        <v>126</v>
      </c>
      <c r="G138" s="170" t="s">
        <v>304</v>
      </c>
      <c r="H138" s="170" t="s">
        <v>308</v>
      </c>
      <c r="I138" s="170" t="s">
        <v>132</v>
      </c>
      <c r="J138" s="30">
        <v>439</v>
      </c>
      <c r="K138" s="170" t="s">
        <v>46</v>
      </c>
      <c r="L138" s="228" t="s">
        <v>2012</v>
      </c>
      <c r="N138" s="198" t="s">
        <v>1775</v>
      </c>
      <c r="O138" s="198"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202" t="s">
        <v>1776</v>
      </c>
      <c r="Q138" s="202" t="s">
        <v>46</v>
      </c>
      <c r="R138" s="202" t="str">
        <f t="shared" si="12"/>
        <v>Urban Residential Other Components</v>
      </c>
      <c r="S138" s="202" t="str">
        <f t="shared" si="11"/>
        <v>//**Urban Residential Other Components: **</v>
      </c>
      <c r="T138" s="187" t="str">
        <f t="shared" si="10"/>
        <v>//**Urban Residential Other Components: ** In the BAU case, in Nevada, the share of electricity among fuels used by other components in urban, residential buildings will remain 100% through 2050.</v>
      </c>
    </row>
    <row r="139" spans="1:21" x14ac:dyDescent="0.25">
      <c r="A139" s="198" t="s">
        <v>1777</v>
      </c>
      <c r="B139" s="199"/>
      <c r="C139" s="144" t="s">
        <v>74</v>
      </c>
      <c r="D139" s="144" t="s">
        <v>15</v>
      </c>
      <c r="E139" s="144" t="s">
        <v>839</v>
      </c>
      <c r="F139" s="170" t="s">
        <v>121</v>
      </c>
      <c r="G139" s="170" t="s">
        <v>305</v>
      </c>
      <c r="H139" s="170" t="s">
        <v>307</v>
      </c>
      <c r="I139" s="170" t="s">
        <v>127</v>
      </c>
      <c r="J139" s="30">
        <v>440</v>
      </c>
      <c r="K139" s="170" t="s">
        <v>46</v>
      </c>
      <c r="L139" s="244" t="s">
        <v>2013</v>
      </c>
      <c r="N139" s="198" t="s">
        <v>1775</v>
      </c>
      <c r="O139" s="198"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202" t="s">
        <v>1776</v>
      </c>
      <c r="Q139" s="202" t="s">
        <v>46</v>
      </c>
      <c r="R139" s="202" t="str">
        <f t="shared" si="12"/>
        <v>Rural Residential Heating</v>
      </c>
      <c r="S139" s="202" t="str">
        <f t="shared" si="11"/>
        <v>//**Rural Residential Heating: **</v>
      </c>
      <c r="T139" s="187" t="str">
        <f t="shared" si="10"/>
        <v>//**Rural Residential Heating: ** In the BAU case, in Nevada, the share of electricity among fuels used for heating in rural, residential buildings will remain 28% through 2050.</v>
      </c>
    </row>
    <row r="140" spans="1:21" x14ac:dyDescent="0.25">
      <c r="A140" s="198" t="s">
        <v>1777</v>
      </c>
      <c r="B140" s="199"/>
      <c r="C140" s="144" t="s">
        <v>74</v>
      </c>
      <c r="D140" s="144" t="s">
        <v>15</v>
      </c>
      <c r="E140" s="144" t="s">
        <v>839</v>
      </c>
      <c r="F140" s="170" t="s">
        <v>122</v>
      </c>
      <c r="G140" s="170" t="s">
        <v>305</v>
      </c>
      <c r="H140" s="170" t="s">
        <v>307</v>
      </c>
      <c r="I140" s="170" t="s">
        <v>128</v>
      </c>
      <c r="J140" s="30">
        <v>441</v>
      </c>
      <c r="K140" s="170" t="s">
        <v>47</v>
      </c>
      <c r="L140" s="228"/>
      <c r="N140" s="198" t="s">
        <v>1775</v>
      </c>
      <c r="O140" s="198"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202" t="s">
        <v>1776</v>
      </c>
      <c r="Q140" s="202" t="s">
        <v>46</v>
      </c>
      <c r="R140" s="202" t="str">
        <f t="shared" si="12"/>
        <v>Rural Residential Cooling and Ventilation</v>
      </c>
      <c r="S140" s="202" t="str">
        <f t="shared" si="11"/>
        <v>//**Rural Residential Cooling and Ventilation: **</v>
      </c>
      <c r="T140" s="187" t="str">
        <f t="shared" si="10"/>
        <v/>
      </c>
    </row>
    <row r="141" spans="1:21" x14ac:dyDescent="0.25">
      <c r="A141" s="198" t="s">
        <v>1777</v>
      </c>
      <c r="B141" s="199"/>
      <c r="C141" s="144" t="s">
        <v>74</v>
      </c>
      <c r="D141" s="144" t="s">
        <v>15</v>
      </c>
      <c r="E141" s="144" t="s">
        <v>839</v>
      </c>
      <c r="F141" s="170" t="s">
        <v>124</v>
      </c>
      <c r="G141" s="170" t="s">
        <v>305</v>
      </c>
      <c r="H141" s="170" t="s">
        <v>307</v>
      </c>
      <c r="I141" s="170" t="s">
        <v>130</v>
      </c>
      <c r="J141" s="30">
        <v>442</v>
      </c>
      <c r="K141" s="170" t="s">
        <v>47</v>
      </c>
      <c r="L141" s="228"/>
      <c r="N141" s="198" t="s">
        <v>1775</v>
      </c>
      <c r="O141" s="198"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202" t="s">
        <v>1776</v>
      </c>
      <c r="Q141" s="202" t="s">
        <v>46</v>
      </c>
      <c r="R141" s="202" t="str">
        <f t="shared" si="12"/>
        <v>Rural Residential Lighting</v>
      </c>
      <c r="S141" s="202" t="str">
        <f t="shared" si="11"/>
        <v>//**Rural Residential Lighting: **</v>
      </c>
      <c r="T141" s="187" t="str">
        <f t="shared" si="10"/>
        <v/>
      </c>
    </row>
    <row r="142" spans="1:21" x14ac:dyDescent="0.25">
      <c r="A142" s="198" t="s">
        <v>1777</v>
      </c>
      <c r="B142" s="199"/>
      <c r="C142" s="144" t="s">
        <v>74</v>
      </c>
      <c r="D142" s="144" t="s">
        <v>15</v>
      </c>
      <c r="E142" s="144" t="s">
        <v>839</v>
      </c>
      <c r="F142" s="170" t="s">
        <v>125</v>
      </c>
      <c r="G142" s="170" t="s">
        <v>305</v>
      </c>
      <c r="H142" s="170" t="s">
        <v>307</v>
      </c>
      <c r="I142" s="170" t="s">
        <v>131</v>
      </c>
      <c r="J142" s="30">
        <v>443</v>
      </c>
      <c r="K142" s="170" t="s">
        <v>46</v>
      </c>
      <c r="L142" s="244" t="s">
        <v>2014</v>
      </c>
      <c r="N142" s="198" t="s">
        <v>1775</v>
      </c>
      <c r="O142" s="198"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202" t="s">
        <v>1776</v>
      </c>
      <c r="Q142" s="202" t="s">
        <v>46</v>
      </c>
      <c r="R142" s="202" t="str">
        <f t="shared" si="12"/>
        <v>Rural Residential Appliances</v>
      </c>
      <c r="S142" s="202" t="str">
        <f t="shared" si="11"/>
        <v>//**Rural Residential Appliances: **</v>
      </c>
      <c r="T142" s="187" t="str">
        <f t="shared" si="10"/>
        <v>//**Rural Residential Appliances: ** In the BAU case, in Nevada, the share of electricity among fuels used by appliances in rural, residential buildings will remain constant at roughly 58% through 2050.</v>
      </c>
    </row>
    <row r="143" spans="1:21" x14ac:dyDescent="0.25">
      <c r="A143" s="198" t="s">
        <v>1777</v>
      </c>
      <c r="B143" s="199"/>
      <c r="C143" s="144" t="s">
        <v>74</v>
      </c>
      <c r="D143" s="144" t="s">
        <v>15</v>
      </c>
      <c r="E143" s="144" t="s">
        <v>839</v>
      </c>
      <c r="F143" s="170" t="s">
        <v>126</v>
      </c>
      <c r="G143" s="170" t="s">
        <v>305</v>
      </c>
      <c r="H143" s="170" t="s">
        <v>307</v>
      </c>
      <c r="I143" s="170" t="s">
        <v>132</v>
      </c>
      <c r="J143" s="30">
        <v>444</v>
      </c>
      <c r="K143" s="170" t="s">
        <v>46</v>
      </c>
      <c r="L143" s="228" t="s">
        <v>2015</v>
      </c>
      <c r="N143" s="198" t="s">
        <v>1775</v>
      </c>
      <c r="O143" s="198"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202" t="s">
        <v>1776</v>
      </c>
      <c r="Q143" s="202" t="s">
        <v>46</v>
      </c>
      <c r="R143" s="202" t="str">
        <f t="shared" si="12"/>
        <v>Rural Residential Other Components</v>
      </c>
      <c r="S143" s="202" t="str">
        <f t="shared" si="11"/>
        <v>//**Rural Residential Other Components: **</v>
      </c>
      <c r="T143" s="187" t="str">
        <f t="shared" si="10"/>
        <v>//**Rural Residential Other Components: ** In the BAU case, in Nevada, the share of electricity among fuels used by other components in rural, residential buildings will remain 100% through 2050.</v>
      </c>
    </row>
    <row r="144" spans="1:21" x14ac:dyDescent="0.25">
      <c r="A144" s="198" t="s">
        <v>1777</v>
      </c>
      <c r="B144" s="199"/>
      <c r="C144" s="144" t="s">
        <v>74</v>
      </c>
      <c r="D144" s="144" t="s">
        <v>15</v>
      </c>
      <c r="E144" s="144" t="s">
        <v>839</v>
      </c>
      <c r="F144" s="170" t="s">
        <v>121</v>
      </c>
      <c r="G144" s="170" t="s">
        <v>306</v>
      </c>
      <c r="H144" s="170" t="s">
        <v>183</v>
      </c>
      <c r="I144" s="170" t="s">
        <v>127</v>
      </c>
      <c r="J144" s="30">
        <v>445</v>
      </c>
      <c r="K144" s="170" t="s">
        <v>46</v>
      </c>
      <c r="L144" s="244" t="s">
        <v>2016</v>
      </c>
      <c r="N144" s="198" t="s">
        <v>1775</v>
      </c>
      <c r="O144" s="198"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202" t="s">
        <v>1776</v>
      </c>
      <c r="Q144" s="202" t="s">
        <v>46</v>
      </c>
      <c r="R144" s="202" t="str">
        <f t="shared" si="12"/>
        <v>Commercial Heating</v>
      </c>
      <c r="S144" s="202" t="str">
        <f t="shared" si="11"/>
        <v>//**Commercial Heating: **</v>
      </c>
      <c r="T144" s="187" t="str">
        <f t="shared" si="10"/>
        <v>//**Commercial Heating: ** In the BAU case, in Nevada, the share of electricity among fuels used for heating in commercial buildings will rise from 9% to 14% through 2050.</v>
      </c>
    </row>
    <row r="145" spans="1:21" x14ac:dyDescent="0.25">
      <c r="A145" s="198" t="s">
        <v>1777</v>
      </c>
      <c r="B145" s="199"/>
      <c r="C145" s="144" t="s">
        <v>74</v>
      </c>
      <c r="D145" s="144" t="s">
        <v>15</v>
      </c>
      <c r="E145" s="144" t="s">
        <v>839</v>
      </c>
      <c r="F145" s="170" t="s">
        <v>122</v>
      </c>
      <c r="G145" s="170" t="s">
        <v>306</v>
      </c>
      <c r="H145" s="170" t="s">
        <v>183</v>
      </c>
      <c r="I145" s="170" t="s">
        <v>128</v>
      </c>
      <c r="J145" s="30">
        <v>446</v>
      </c>
      <c r="K145" s="170" t="s">
        <v>47</v>
      </c>
      <c r="L145" s="228"/>
      <c r="N145" s="198" t="s">
        <v>1775</v>
      </c>
      <c r="O145" s="198"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202" t="s">
        <v>1776</v>
      </c>
      <c r="Q145" s="202" t="s">
        <v>46</v>
      </c>
      <c r="R145" s="202" t="str">
        <f t="shared" si="12"/>
        <v>Commercial Cooling and Ventilation</v>
      </c>
      <c r="S145" s="202" t="str">
        <f t="shared" si="11"/>
        <v>//**Commercial Cooling and Ventilation: **</v>
      </c>
      <c r="T145" s="187" t="str">
        <f t="shared" si="10"/>
        <v/>
      </c>
    </row>
    <row r="146" spans="1:21" x14ac:dyDescent="0.25">
      <c r="A146" s="198" t="s">
        <v>1777</v>
      </c>
      <c r="B146" s="199"/>
      <c r="C146" s="144" t="s">
        <v>74</v>
      </c>
      <c r="D146" s="144" t="s">
        <v>15</v>
      </c>
      <c r="E146" s="144" t="s">
        <v>839</v>
      </c>
      <c r="F146" s="170" t="s">
        <v>124</v>
      </c>
      <c r="G146" s="170" t="s">
        <v>306</v>
      </c>
      <c r="H146" s="170" t="s">
        <v>183</v>
      </c>
      <c r="I146" s="170" t="s">
        <v>130</v>
      </c>
      <c r="J146" s="30">
        <v>447</v>
      </c>
      <c r="K146" s="170" t="s">
        <v>47</v>
      </c>
      <c r="L146" s="228"/>
      <c r="N146" s="198" t="s">
        <v>1775</v>
      </c>
      <c r="O146" s="198"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202" t="s">
        <v>1776</v>
      </c>
      <c r="Q146" s="202" t="s">
        <v>46</v>
      </c>
      <c r="R146" s="202" t="str">
        <f t="shared" si="12"/>
        <v>Commercial Lighting</v>
      </c>
      <c r="S146" s="202" t="str">
        <f t="shared" si="11"/>
        <v>//**Commercial Lighting: **</v>
      </c>
      <c r="T146" s="187" t="str">
        <f t="shared" si="10"/>
        <v/>
      </c>
    </row>
    <row r="147" spans="1:21" x14ac:dyDescent="0.25">
      <c r="A147" s="198" t="s">
        <v>1777</v>
      </c>
      <c r="B147" s="199"/>
      <c r="C147" s="144" t="s">
        <v>74</v>
      </c>
      <c r="D147" s="144" t="s">
        <v>15</v>
      </c>
      <c r="E147" s="144" t="s">
        <v>839</v>
      </c>
      <c r="F147" s="170" t="s">
        <v>125</v>
      </c>
      <c r="G147" s="170" t="s">
        <v>306</v>
      </c>
      <c r="H147" s="170" t="s">
        <v>183</v>
      </c>
      <c r="I147" s="170" t="s">
        <v>131</v>
      </c>
      <c r="J147" s="30">
        <v>448</v>
      </c>
      <c r="K147" s="170" t="s">
        <v>46</v>
      </c>
      <c r="L147" s="244" t="s">
        <v>2017</v>
      </c>
      <c r="N147" s="198" t="s">
        <v>1775</v>
      </c>
      <c r="O147" s="198"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202" t="s">
        <v>1776</v>
      </c>
      <c r="Q147" s="202" t="s">
        <v>46</v>
      </c>
      <c r="R147" s="202" t="str">
        <f t="shared" si="12"/>
        <v>Commercial Appliances</v>
      </c>
      <c r="S147" s="202" t="str">
        <f t="shared" si="11"/>
        <v>//**Commercial Appliances: **</v>
      </c>
      <c r="T147" s="187" t="str">
        <f t="shared" si="10"/>
        <v>//**Commercial Appliances: ** In the BAU case, in Nevada, the share of electricity among fuels used by appliances in commercial buildings will fall from 15% to 14% through 2050.</v>
      </c>
    </row>
    <row r="148" spans="1:21" x14ac:dyDescent="0.25">
      <c r="A148" s="198" t="s">
        <v>1777</v>
      </c>
      <c r="B148" s="199"/>
      <c r="C148" s="144" t="s">
        <v>74</v>
      </c>
      <c r="D148" s="144" t="s">
        <v>15</v>
      </c>
      <c r="E148" s="144" t="s">
        <v>839</v>
      </c>
      <c r="F148" s="170" t="s">
        <v>126</v>
      </c>
      <c r="G148" s="170" t="s">
        <v>306</v>
      </c>
      <c r="H148" s="170" t="s">
        <v>183</v>
      </c>
      <c r="I148" s="170" t="s">
        <v>132</v>
      </c>
      <c r="J148" s="30">
        <v>449</v>
      </c>
      <c r="K148" s="170" t="s">
        <v>46</v>
      </c>
      <c r="L148" s="244" t="s">
        <v>2018</v>
      </c>
      <c r="N148" s="198" t="s">
        <v>1775</v>
      </c>
      <c r="O148" s="198"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202" t="s">
        <v>1776</v>
      </c>
      <c r="Q148" s="202" t="s">
        <v>46</v>
      </c>
      <c r="R148" s="202" t="str">
        <f t="shared" si="12"/>
        <v>Commercial Other Components</v>
      </c>
      <c r="S148" s="202" t="str">
        <f t="shared" si="11"/>
        <v>//**Commercial Other Components: **</v>
      </c>
      <c r="T148" s="187" t="str">
        <f t="shared" si="10"/>
        <v>//**Commercial Other Components: ** In the BAU case, in the United States, the share of electricity among fuels used by other components in commercial buildings will remain 100% through 2050.</v>
      </c>
    </row>
    <row r="149" spans="1:21" s="206" customFormat="1" x14ac:dyDescent="0.25">
      <c r="A149" s="206" t="s">
        <v>1774</v>
      </c>
      <c r="B149" s="188"/>
      <c r="C149" s="206" t="s">
        <v>74</v>
      </c>
      <c r="D149" s="206" t="s">
        <v>106</v>
      </c>
      <c r="E149" s="206" t="str">
        <f>E150</f>
        <v>Reduction in E Use Allowed by Component Eff Std</v>
      </c>
      <c r="M149" s="188"/>
      <c r="N149" s="208" t="s">
        <v>1775</v>
      </c>
      <c r="O149" s="208"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206" t="s">
        <v>1776</v>
      </c>
      <c r="Q149" s="206" t="s">
        <v>46</v>
      </c>
      <c r="S149" s="206" t="str">
        <f t="shared" si="11"/>
        <v/>
      </c>
      <c r="T149" s="206" t="str">
        <f t="shared" si="10"/>
        <v/>
      </c>
      <c r="U149" s="194"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0" spans="1:21" x14ac:dyDescent="0.25">
      <c r="A150" s="198" t="s">
        <v>1777</v>
      </c>
      <c r="B150" s="199"/>
      <c r="C150" s="3" t="s">
        <v>74</v>
      </c>
      <c r="D150" s="3" t="s">
        <v>106</v>
      </c>
      <c r="E150" s="3" t="s">
        <v>329</v>
      </c>
      <c r="F150" s="170" t="s">
        <v>121</v>
      </c>
      <c r="G150" s="170" t="s">
        <v>304</v>
      </c>
      <c r="H150" s="170" t="s">
        <v>308</v>
      </c>
      <c r="I150" s="170" t="s">
        <v>127</v>
      </c>
      <c r="J150" s="30">
        <v>13</v>
      </c>
      <c r="K150" s="170" t="s">
        <v>46</v>
      </c>
      <c r="L150" s="244" t="s">
        <v>2019</v>
      </c>
      <c r="N150" s="198" t="s">
        <v>1775</v>
      </c>
      <c r="O150" s="198"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202" t="s">
        <v>1776</v>
      </c>
      <c r="Q150" s="202" t="s">
        <v>46</v>
      </c>
      <c r="R150" s="202" t="str">
        <f t="shared" ref="R150:R162" si="13">H150&amp;" "&amp;I150</f>
        <v>Urban Residential Heating</v>
      </c>
      <c r="S150" s="202" t="str">
        <f t="shared" si="11"/>
        <v>//**Urban Residential Heating: **</v>
      </c>
      <c r="T150" s="187" t="str">
        <f t="shared" si="10"/>
        <v>//**Urban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1" spans="1:21" x14ac:dyDescent="0.25">
      <c r="A151" s="198" t="s">
        <v>1777</v>
      </c>
      <c r="B151" s="199"/>
      <c r="C151" s="144" t="s">
        <v>74</v>
      </c>
      <c r="D151" s="144" t="s">
        <v>106</v>
      </c>
      <c r="E151" s="144" t="s">
        <v>329</v>
      </c>
      <c r="F151" s="170" t="s">
        <v>122</v>
      </c>
      <c r="G151" s="170" t="s">
        <v>304</v>
      </c>
      <c r="H151" s="170" t="s">
        <v>308</v>
      </c>
      <c r="I151" s="170" t="s">
        <v>128</v>
      </c>
      <c r="J151" s="30">
        <v>14</v>
      </c>
      <c r="K151" s="170" t="s">
        <v>46</v>
      </c>
      <c r="L151" s="244" t="s">
        <v>2019</v>
      </c>
      <c r="N151" s="198" t="s">
        <v>1775</v>
      </c>
      <c r="O151" s="198"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202" t="s">
        <v>1776</v>
      </c>
      <c r="Q151" s="202" t="s">
        <v>46</v>
      </c>
      <c r="R151" s="202" t="str">
        <f t="shared" si="13"/>
        <v>Urban Residential Cooling and Ventilation</v>
      </c>
      <c r="S151" s="202" t="str">
        <f t="shared" si="11"/>
        <v>//**Urban Residential Cooling and Ventilation: **</v>
      </c>
      <c r="T151" s="187" t="str">
        <f t="shared" si="10"/>
        <v>//**Urban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2" spans="1:21" x14ac:dyDescent="0.25">
      <c r="A152" s="198" t="s">
        <v>1777</v>
      </c>
      <c r="B152" s="199"/>
      <c r="C152" s="144" t="s">
        <v>74</v>
      </c>
      <c r="D152" s="144" t="s">
        <v>106</v>
      </c>
      <c r="E152" s="144" t="s">
        <v>329</v>
      </c>
      <c r="F152" s="170" t="s">
        <v>123</v>
      </c>
      <c r="G152" s="170" t="s">
        <v>304</v>
      </c>
      <c r="H152" s="170" t="s">
        <v>308</v>
      </c>
      <c r="I152" s="170" t="s">
        <v>129</v>
      </c>
      <c r="J152" s="30">
        <v>15</v>
      </c>
      <c r="K152" s="170" t="s">
        <v>46</v>
      </c>
      <c r="L152" s="244" t="s">
        <v>2020</v>
      </c>
      <c r="N152" s="198" t="s">
        <v>1775</v>
      </c>
      <c r="O152" s="198"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202" t="s">
        <v>1776</v>
      </c>
      <c r="Q152" s="202" t="s">
        <v>46</v>
      </c>
      <c r="R152" s="202" t="str">
        <f t="shared" si="13"/>
        <v>Urban Residential Envelope</v>
      </c>
      <c r="S152" s="202" t="str">
        <f t="shared" si="11"/>
        <v>//**Urban Residential Envelope: **</v>
      </c>
      <c r="T152" s="187" t="str">
        <f t="shared" si="10"/>
        <v>//**Urban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3" spans="1:21" x14ac:dyDescent="0.25">
      <c r="A153" s="198" t="s">
        <v>1777</v>
      </c>
      <c r="B153" s="199"/>
      <c r="C153" s="144" t="s">
        <v>74</v>
      </c>
      <c r="D153" s="144" t="s">
        <v>106</v>
      </c>
      <c r="E153" s="144" t="s">
        <v>329</v>
      </c>
      <c r="F153" s="170" t="s">
        <v>124</v>
      </c>
      <c r="G153" s="170" t="s">
        <v>304</v>
      </c>
      <c r="H153" s="170" t="s">
        <v>308</v>
      </c>
      <c r="I153" s="170" t="s">
        <v>130</v>
      </c>
      <c r="J153" s="30">
        <v>16</v>
      </c>
      <c r="K153" s="170" t="s">
        <v>46</v>
      </c>
      <c r="L153" s="244" t="s">
        <v>2020</v>
      </c>
      <c r="N153" s="198" t="s">
        <v>1775</v>
      </c>
      <c r="O153" s="198"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202" t="s">
        <v>1776</v>
      </c>
      <c r="Q153" s="202" t="s">
        <v>46</v>
      </c>
      <c r="R153" s="202" t="str">
        <f t="shared" si="13"/>
        <v>Urban Residential Lighting</v>
      </c>
      <c r="S153" s="202" t="str">
        <f t="shared" si="11"/>
        <v>//**Urban Residential Lighting: **</v>
      </c>
      <c r="T153" s="187" t="str">
        <f t="shared" si="10"/>
        <v>//**Urban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4" spans="1:21" x14ac:dyDescent="0.25">
      <c r="A154" s="198" t="s">
        <v>1777</v>
      </c>
      <c r="B154" s="199"/>
      <c r="C154" s="144" t="s">
        <v>74</v>
      </c>
      <c r="D154" s="144" t="s">
        <v>106</v>
      </c>
      <c r="E154" s="144" t="s">
        <v>329</v>
      </c>
      <c r="F154" s="170" t="s">
        <v>125</v>
      </c>
      <c r="G154" s="170" t="s">
        <v>304</v>
      </c>
      <c r="H154" s="170" t="s">
        <v>308</v>
      </c>
      <c r="I154" s="170" t="s">
        <v>131</v>
      </c>
      <c r="J154" s="30">
        <v>17</v>
      </c>
      <c r="K154" s="170" t="s">
        <v>46</v>
      </c>
      <c r="L154" s="244" t="s">
        <v>2020</v>
      </c>
      <c r="N154" s="198" t="s">
        <v>1775</v>
      </c>
      <c r="O154" s="198"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202" t="s">
        <v>1776</v>
      </c>
      <c r="Q154" s="202" t="s">
        <v>46</v>
      </c>
      <c r="R154" s="202" t="str">
        <f t="shared" si="13"/>
        <v>Urban Residential Appliances</v>
      </c>
      <c r="S154" s="202" t="str">
        <f t="shared" si="11"/>
        <v>//**Urban Residential Appliances: **</v>
      </c>
      <c r="T154" s="187" t="str">
        <f t="shared" si="10"/>
        <v>//**Urban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5" spans="1:21" x14ac:dyDescent="0.25">
      <c r="A155" s="198" t="s">
        <v>1777</v>
      </c>
      <c r="B155" s="199"/>
      <c r="C155" s="144" t="s">
        <v>74</v>
      </c>
      <c r="D155" s="144" t="s">
        <v>106</v>
      </c>
      <c r="E155" s="144" t="s">
        <v>329</v>
      </c>
      <c r="F155" s="170" t="s">
        <v>126</v>
      </c>
      <c r="G155" s="170" t="s">
        <v>304</v>
      </c>
      <c r="H155" s="170" t="s">
        <v>308</v>
      </c>
      <c r="I155" s="170" t="s">
        <v>132</v>
      </c>
      <c r="J155" s="30">
        <v>18</v>
      </c>
      <c r="K155" s="170" t="s">
        <v>46</v>
      </c>
      <c r="L155" s="244" t="s">
        <v>2020</v>
      </c>
      <c r="N155" s="198" t="s">
        <v>1775</v>
      </c>
      <c r="O155" s="198"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202" t="s">
        <v>1776</v>
      </c>
      <c r="Q155" s="202" t="s">
        <v>46</v>
      </c>
      <c r="R155" s="202" t="str">
        <f t="shared" si="13"/>
        <v>Urban Residential Other Components</v>
      </c>
      <c r="S155" s="202" t="str">
        <f t="shared" si="11"/>
        <v>//**Urban Residential Other Components: **</v>
      </c>
      <c r="T155" s="187" t="str">
        <f t="shared" si="10"/>
        <v>//**Urban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6" spans="1:21" x14ac:dyDescent="0.25">
      <c r="A156" s="198" t="s">
        <v>1777</v>
      </c>
      <c r="B156" s="199"/>
      <c r="C156" s="144" t="s">
        <v>74</v>
      </c>
      <c r="D156" s="144" t="s">
        <v>106</v>
      </c>
      <c r="E156" s="144" t="s">
        <v>329</v>
      </c>
      <c r="F156" s="170" t="s">
        <v>121</v>
      </c>
      <c r="G156" s="170" t="s">
        <v>305</v>
      </c>
      <c r="H156" s="170" t="s">
        <v>307</v>
      </c>
      <c r="I156" s="170" t="s">
        <v>127</v>
      </c>
      <c r="J156" s="30">
        <v>150</v>
      </c>
      <c r="K156" s="170" t="s">
        <v>46</v>
      </c>
      <c r="L156" s="244" t="s">
        <v>2019</v>
      </c>
      <c r="N156" s="198" t="s">
        <v>1775</v>
      </c>
      <c r="O156" s="198"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202" t="s">
        <v>1776</v>
      </c>
      <c r="Q156" s="202" t="s">
        <v>46</v>
      </c>
      <c r="R156" s="202" t="str">
        <f t="shared" si="13"/>
        <v>Rural Residential Heating</v>
      </c>
      <c r="S156" s="202" t="str">
        <f t="shared" si="11"/>
        <v>//**Rural Residential Heating: **</v>
      </c>
      <c r="T156" s="187" t="str">
        <f t="shared" si="10"/>
        <v>//**Rural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7" spans="1:21" x14ac:dyDescent="0.25">
      <c r="A157" s="198" t="s">
        <v>1777</v>
      </c>
      <c r="B157" s="199"/>
      <c r="C157" s="144" t="s">
        <v>74</v>
      </c>
      <c r="D157" s="144" t="s">
        <v>106</v>
      </c>
      <c r="E157" s="144" t="s">
        <v>329</v>
      </c>
      <c r="F157" s="170" t="s">
        <v>122</v>
      </c>
      <c r="G157" s="170" t="s">
        <v>305</v>
      </c>
      <c r="H157" s="170" t="s">
        <v>307</v>
      </c>
      <c r="I157" s="170" t="s">
        <v>128</v>
      </c>
      <c r="J157" s="30">
        <v>151</v>
      </c>
      <c r="K157" s="170" t="s">
        <v>46</v>
      </c>
      <c r="L157" s="244" t="s">
        <v>2020</v>
      </c>
      <c r="N157" s="198" t="s">
        <v>1775</v>
      </c>
      <c r="O157" s="198"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202" t="s">
        <v>1776</v>
      </c>
      <c r="Q157" s="202" t="s">
        <v>46</v>
      </c>
      <c r="R157" s="202" t="str">
        <f t="shared" si="13"/>
        <v>Rural Residential Cooling and Ventilation</v>
      </c>
      <c r="S157" s="202" t="str">
        <f t="shared" si="11"/>
        <v>//**Rural Residential Cooling and Ventilation: **</v>
      </c>
      <c r="T157" s="187" t="str">
        <f t="shared" si="10"/>
        <v>//**Rural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8" spans="1:21" x14ac:dyDescent="0.25">
      <c r="A158" s="198" t="s">
        <v>1777</v>
      </c>
      <c r="B158" s="199"/>
      <c r="C158" s="144" t="s">
        <v>74</v>
      </c>
      <c r="D158" s="144" t="s">
        <v>106</v>
      </c>
      <c r="E158" s="144" t="s">
        <v>329</v>
      </c>
      <c r="F158" s="170" t="s">
        <v>123</v>
      </c>
      <c r="G158" s="170" t="s">
        <v>305</v>
      </c>
      <c r="H158" s="170" t="s">
        <v>307</v>
      </c>
      <c r="I158" s="170" t="s">
        <v>129</v>
      </c>
      <c r="J158" s="30">
        <v>152</v>
      </c>
      <c r="K158" s="170" t="s">
        <v>46</v>
      </c>
      <c r="L158" s="244" t="s">
        <v>2020</v>
      </c>
      <c r="N158" s="198" t="s">
        <v>1775</v>
      </c>
      <c r="O158" s="198"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202" t="s">
        <v>1776</v>
      </c>
      <c r="Q158" s="202" t="s">
        <v>46</v>
      </c>
      <c r="R158" s="202" t="str">
        <f t="shared" si="13"/>
        <v>Rural Residential Envelope</v>
      </c>
      <c r="S158" s="202" t="str">
        <f t="shared" si="11"/>
        <v>//**Rural Residential Envelope: **</v>
      </c>
      <c r="T158" s="187" t="str">
        <f t="shared" si="10"/>
        <v>//**Rural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59" spans="1:21" x14ac:dyDescent="0.25">
      <c r="A159" s="198" t="s">
        <v>1777</v>
      </c>
      <c r="B159" s="199"/>
      <c r="C159" s="144" t="s">
        <v>74</v>
      </c>
      <c r="D159" s="144" t="s">
        <v>106</v>
      </c>
      <c r="E159" s="144" t="s">
        <v>329</v>
      </c>
      <c r="F159" s="170" t="s">
        <v>124</v>
      </c>
      <c r="G159" s="170" t="s">
        <v>305</v>
      </c>
      <c r="H159" s="170" t="s">
        <v>307</v>
      </c>
      <c r="I159" s="170" t="s">
        <v>130</v>
      </c>
      <c r="J159" s="30">
        <v>153</v>
      </c>
      <c r="K159" s="170" t="s">
        <v>46</v>
      </c>
      <c r="L159" s="244" t="s">
        <v>2020</v>
      </c>
      <c r="N159" s="198" t="s">
        <v>1775</v>
      </c>
      <c r="O159" s="198"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202" t="s">
        <v>1776</v>
      </c>
      <c r="Q159" s="202" t="s">
        <v>46</v>
      </c>
      <c r="R159" s="202" t="str">
        <f t="shared" si="13"/>
        <v>Rural Residential Lighting</v>
      </c>
      <c r="S159" s="202" t="str">
        <f t="shared" si="11"/>
        <v>//**Rural Residential Lighting: **</v>
      </c>
      <c r="T159" s="187" t="str">
        <f t="shared" si="10"/>
        <v>//**Rural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0" spans="1:21" x14ac:dyDescent="0.25">
      <c r="A160" s="198" t="s">
        <v>1777</v>
      </c>
      <c r="B160" s="199"/>
      <c r="C160" s="144" t="s">
        <v>74</v>
      </c>
      <c r="D160" s="144" t="s">
        <v>106</v>
      </c>
      <c r="E160" s="144" t="s">
        <v>329</v>
      </c>
      <c r="F160" s="170" t="s">
        <v>125</v>
      </c>
      <c r="G160" s="170" t="s">
        <v>305</v>
      </c>
      <c r="H160" s="170" t="s">
        <v>307</v>
      </c>
      <c r="I160" s="170" t="s">
        <v>131</v>
      </c>
      <c r="J160" s="30">
        <v>154</v>
      </c>
      <c r="K160" s="170" t="s">
        <v>46</v>
      </c>
      <c r="L160" s="244" t="s">
        <v>2020</v>
      </c>
      <c r="N160" s="198" t="s">
        <v>1775</v>
      </c>
      <c r="O160" s="198"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202" t="s">
        <v>1776</v>
      </c>
      <c r="Q160" s="202" t="s">
        <v>46</v>
      </c>
      <c r="R160" s="202" t="str">
        <f t="shared" si="13"/>
        <v>Rural Residential Appliances</v>
      </c>
      <c r="S160" s="202" t="str">
        <f t="shared" si="11"/>
        <v>//**Rural Residential Appliances: **</v>
      </c>
      <c r="T160" s="187" t="str">
        <f t="shared" si="10"/>
        <v>//**Rural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1" spans="1:21" x14ac:dyDescent="0.25">
      <c r="A161" s="198" t="s">
        <v>1777</v>
      </c>
      <c r="B161" s="199"/>
      <c r="C161" s="144" t="s">
        <v>74</v>
      </c>
      <c r="D161" s="144" t="s">
        <v>106</v>
      </c>
      <c r="E161" s="144" t="s">
        <v>329</v>
      </c>
      <c r="F161" s="170" t="s">
        <v>126</v>
      </c>
      <c r="G161" s="170" t="s">
        <v>305</v>
      </c>
      <c r="H161" s="170" t="s">
        <v>307</v>
      </c>
      <c r="I161" s="170" t="s">
        <v>132</v>
      </c>
      <c r="J161" s="30">
        <v>155</v>
      </c>
      <c r="K161" s="170" t="s">
        <v>46</v>
      </c>
      <c r="L161" s="244" t="s">
        <v>2020</v>
      </c>
      <c r="N161" s="198" t="s">
        <v>1775</v>
      </c>
      <c r="O161" s="198"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202" t="s">
        <v>1776</v>
      </c>
      <c r="Q161" s="202" t="s">
        <v>46</v>
      </c>
      <c r="R161" s="202" t="str">
        <f t="shared" si="13"/>
        <v>Rural Residential Other Components</v>
      </c>
      <c r="S161" s="202" t="str">
        <f t="shared" si="11"/>
        <v>//**Rural Residential Other Components: **</v>
      </c>
      <c r="T161" s="187" t="str">
        <f t="shared" si="10"/>
        <v>//**Rural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2" spans="1:21" x14ac:dyDescent="0.25">
      <c r="A162" s="198" t="s">
        <v>1777</v>
      </c>
      <c r="B162" s="199"/>
      <c r="C162" s="144" t="s">
        <v>74</v>
      </c>
      <c r="D162" s="144" t="s">
        <v>106</v>
      </c>
      <c r="E162" s="144" t="s">
        <v>329</v>
      </c>
      <c r="F162" s="170" t="s">
        <v>121</v>
      </c>
      <c r="G162" s="170" t="s">
        <v>306</v>
      </c>
      <c r="H162" s="170" t="s">
        <v>183</v>
      </c>
      <c r="I162" s="170" t="s">
        <v>127</v>
      </c>
      <c r="J162" s="30">
        <v>156</v>
      </c>
      <c r="K162" s="170" t="s">
        <v>46</v>
      </c>
      <c r="L162" s="244" t="s">
        <v>2020</v>
      </c>
      <c r="N162" s="198" t="s">
        <v>1775</v>
      </c>
      <c r="O162" s="198"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202" t="s">
        <v>1776</v>
      </c>
      <c r="Q162" s="202" t="s">
        <v>46</v>
      </c>
      <c r="R162" s="202" t="str">
        <f t="shared" si="13"/>
        <v>Commercial Heating</v>
      </c>
      <c r="S162" s="202" t="str">
        <f t="shared" si="11"/>
        <v>//**Commercial Heating: **</v>
      </c>
      <c r="T162" s="187" t="str">
        <f t="shared" si="10"/>
        <v>//**Commercial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3" spans="1:21" x14ac:dyDescent="0.25">
      <c r="A163" s="198" t="s">
        <v>1777</v>
      </c>
      <c r="B163" s="199"/>
      <c r="C163" s="144" t="s">
        <v>74</v>
      </c>
      <c r="D163" s="144" t="s">
        <v>106</v>
      </c>
      <c r="E163" s="144" t="s">
        <v>329</v>
      </c>
      <c r="F163" s="170" t="s">
        <v>122</v>
      </c>
      <c r="G163" s="170" t="s">
        <v>306</v>
      </c>
      <c r="H163" s="170" t="s">
        <v>183</v>
      </c>
      <c r="I163" s="170" t="s">
        <v>128</v>
      </c>
      <c r="J163" s="30">
        <v>157</v>
      </c>
      <c r="K163" s="170" t="s">
        <v>46</v>
      </c>
      <c r="L163" s="244" t="s">
        <v>2020</v>
      </c>
      <c r="N163" s="198" t="s">
        <v>1775</v>
      </c>
      <c r="O163" s="198"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202" t="s">
        <v>1776</v>
      </c>
      <c r="Q163" s="202" t="s">
        <v>46</v>
      </c>
      <c r="R163" s="202" t="str">
        <f>H163&amp;" "&amp;I163</f>
        <v>Commercial Cooling and Ventilation</v>
      </c>
      <c r="S163" s="202" t="str">
        <f t="shared" si="11"/>
        <v>//**Commercial Cooling and Ventilation: **</v>
      </c>
      <c r="T163" s="187" t="str">
        <f t="shared" si="10"/>
        <v>//**Commercial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4" spans="1:21" x14ac:dyDescent="0.25">
      <c r="A164" s="198" t="s">
        <v>1777</v>
      </c>
      <c r="B164" s="199"/>
      <c r="C164" s="144" t="s">
        <v>74</v>
      </c>
      <c r="D164" s="144" t="s">
        <v>106</v>
      </c>
      <c r="E164" s="144" t="s">
        <v>329</v>
      </c>
      <c r="F164" s="170" t="s">
        <v>123</v>
      </c>
      <c r="G164" s="170" t="s">
        <v>306</v>
      </c>
      <c r="H164" s="170" t="s">
        <v>183</v>
      </c>
      <c r="I164" s="170" t="s">
        <v>129</v>
      </c>
      <c r="J164" s="30">
        <v>158</v>
      </c>
      <c r="K164" s="170" t="s">
        <v>46</v>
      </c>
      <c r="L164" s="244" t="s">
        <v>2019</v>
      </c>
      <c r="N164" s="198" t="s">
        <v>1775</v>
      </c>
      <c r="O164" s="198"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202" t="s">
        <v>1776</v>
      </c>
      <c r="Q164" s="202" t="s">
        <v>46</v>
      </c>
      <c r="R164" s="202" t="str">
        <f>H164&amp;" "&amp;I164</f>
        <v>Commercial Envelope</v>
      </c>
      <c r="S164" s="202" t="str">
        <f t="shared" si="11"/>
        <v>//**Commercial Envelope: **</v>
      </c>
      <c r="T164" s="187" t="str">
        <f t="shared" si="10"/>
        <v>//**Commercial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5" spans="1:21" x14ac:dyDescent="0.25">
      <c r="A165" s="198" t="s">
        <v>1777</v>
      </c>
      <c r="B165" s="199"/>
      <c r="C165" s="144" t="s">
        <v>74</v>
      </c>
      <c r="D165" s="144" t="s">
        <v>106</v>
      </c>
      <c r="E165" s="144" t="s">
        <v>329</v>
      </c>
      <c r="F165" s="170" t="s">
        <v>124</v>
      </c>
      <c r="G165" s="170" t="s">
        <v>306</v>
      </c>
      <c r="H165" s="170" t="s">
        <v>183</v>
      </c>
      <c r="I165" s="170" t="s">
        <v>130</v>
      </c>
      <c r="J165" s="30">
        <v>159</v>
      </c>
      <c r="K165" s="170" t="s">
        <v>46</v>
      </c>
      <c r="L165" s="244" t="s">
        <v>2020</v>
      </c>
      <c r="N165" s="198" t="s">
        <v>1775</v>
      </c>
      <c r="O165" s="198"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202" t="s">
        <v>1776</v>
      </c>
      <c r="Q165" s="202" t="s">
        <v>46</v>
      </c>
      <c r="R165" s="202" t="str">
        <f>H165&amp;" "&amp;I165</f>
        <v>Commercial Lighting</v>
      </c>
      <c r="S165" s="202" t="str">
        <f t="shared" si="11"/>
        <v>//**Commercial Lighting: **</v>
      </c>
      <c r="T165" s="187" t="str">
        <f t="shared" si="10"/>
        <v>//**Commercial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6" spans="1:21" x14ac:dyDescent="0.25">
      <c r="A166" s="198" t="s">
        <v>1777</v>
      </c>
      <c r="B166" s="199"/>
      <c r="C166" s="144" t="s">
        <v>74</v>
      </c>
      <c r="D166" s="144" t="s">
        <v>106</v>
      </c>
      <c r="E166" s="144" t="s">
        <v>329</v>
      </c>
      <c r="F166" s="170" t="s">
        <v>125</v>
      </c>
      <c r="G166" s="170" t="s">
        <v>306</v>
      </c>
      <c r="H166" s="170" t="s">
        <v>183</v>
      </c>
      <c r="I166" s="170" t="s">
        <v>131</v>
      </c>
      <c r="J166" s="30">
        <v>160</v>
      </c>
      <c r="K166" s="170" t="s">
        <v>46</v>
      </c>
      <c r="L166" s="244" t="s">
        <v>2020</v>
      </c>
      <c r="N166" s="198" t="s">
        <v>1775</v>
      </c>
      <c r="O166" s="198"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202" t="s">
        <v>1776</v>
      </c>
      <c r="Q166" s="202" t="s">
        <v>46</v>
      </c>
      <c r="R166" s="202" t="str">
        <f>H166&amp;" "&amp;I166</f>
        <v>Commercial Appliances</v>
      </c>
      <c r="S166" s="202" t="str">
        <f t="shared" si="11"/>
        <v>//**Commercial Appliances: **</v>
      </c>
      <c r="T166" s="187" t="str">
        <f t="shared" si="10"/>
        <v>//**Commercial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7" spans="1:21" x14ac:dyDescent="0.25">
      <c r="A167" s="198" t="s">
        <v>1777</v>
      </c>
      <c r="B167" s="199"/>
      <c r="C167" s="144" t="s">
        <v>74</v>
      </c>
      <c r="D167" s="144" t="s">
        <v>106</v>
      </c>
      <c r="E167" s="144" t="s">
        <v>329</v>
      </c>
      <c r="F167" s="170" t="s">
        <v>126</v>
      </c>
      <c r="G167" s="170" t="s">
        <v>306</v>
      </c>
      <c r="H167" s="170" t="s">
        <v>183</v>
      </c>
      <c r="I167" s="170" t="s">
        <v>132</v>
      </c>
      <c r="J167" s="30">
        <v>161</v>
      </c>
      <c r="K167" s="170" t="s">
        <v>46</v>
      </c>
      <c r="L167" s="244" t="s">
        <v>2019</v>
      </c>
      <c r="N167" s="198" t="s">
        <v>1775</v>
      </c>
      <c r="O167" s="198"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202" t="s">
        <v>1776</v>
      </c>
      <c r="Q167" s="202" t="s">
        <v>46</v>
      </c>
      <c r="R167" s="202" t="str">
        <f>H167&amp;" "&amp;I167</f>
        <v>Commercial Other Components</v>
      </c>
      <c r="S167" s="202" t="str">
        <f t="shared" si="11"/>
        <v>//**Commercial Other Components: **</v>
      </c>
      <c r="T167" s="187" t="str">
        <f t="shared" si="10"/>
        <v>//**Commercial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row>
    <row r="168" spans="1:21" s="209" customFormat="1" x14ac:dyDescent="0.25">
      <c r="A168" s="209" t="s">
        <v>1774</v>
      </c>
      <c r="B168" s="189"/>
      <c r="C168" s="232" t="s">
        <v>74</v>
      </c>
      <c r="D168" s="232" t="s">
        <v>14</v>
      </c>
      <c r="E168" s="232" t="s">
        <v>7</v>
      </c>
      <c r="F168" s="233"/>
      <c r="G168" s="233"/>
      <c r="H168" s="233"/>
      <c r="I168" s="233"/>
      <c r="J168" s="210">
        <v>19</v>
      </c>
      <c r="K168" s="233" t="s">
        <v>46</v>
      </c>
      <c r="L168" s="245"/>
      <c r="M168" s="189"/>
      <c r="N168" s="212" t="s">
        <v>1775</v>
      </c>
      <c r="O168" s="212"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209" t="s">
        <v>1776</v>
      </c>
      <c r="Q168" s="209" t="s">
        <v>47</v>
      </c>
      <c r="S168" s="209" t="str">
        <f t="shared" si="11"/>
        <v/>
      </c>
      <c r="T168" s="209" t="str">
        <f t="shared" si="10"/>
        <v/>
      </c>
      <c r="U168" s="194"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209" customFormat="1" x14ac:dyDescent="0.25">
      <c r="A169" s="209" t="s">
        <v>1774</v>
      </c>
      <c r="B169" s="189"/>
      <c r="C169" s="232" t="s">
        <v>74</v>
      </c>
      <c r="D169" s="232" t="s">
        <v>286</v>
      </c>
      <c r="E169" s="232" t="s">
        <v>330</v>
      </c>
      <c r="F169" s="233"/>
      <c r="G169" s="233"/>
      <c r="H169" s="233"/>
      <c r="I169" s="233"/>
      <c r="J169" s="210">
        <v>146</v>
      </c>
      <c r="K169" s="233" t="s">
        <v>46</v>
      </c>
      <c r="L169" s="238" t="s">
        <v>2021</v>
      </c>
      <c r="M169" s="189"/>
      <c r="N169" s="212" t="s">
        <v>1775</v>
      </c>
      <c r="O169" s="212"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209" t="s">
        <v>1776</v>
      </c>
      <c r="Q169" s="209" t="s">
        <v>47</v>
      </c>
      <c r="S169" s="209" t="str">
        <f>IF(R169="","","//**"&amp;R169&amp;": **")</f>
        <v/>
      </c>
      <c r="T169" s="209" t="str">
        <f t="shared" si="10"/>
        <v xml:space="preserve"> Other states have established solar carve-outs. For example, Colorado has established a 3% carve-out for 2020 (though it includes non-solar on-site sources).</v>
      </c>
      <c r="U169" s="194" t="str">
        <f>N169&amp;O169&amp;P169&amp;T169</f>
        <v>**Description:** This policy requires at least the specified percentage of total retail electricity demand to be generated by residential and commercial buildings' distributed solar systems (typically rooftop PV). // **Guidance for setting values: ** Other states have established solar carve-outs. For example, Colorado has established a 3% carve-out for 2020 (though it includes non-solar on-site sources).</v>
      </c>
    </row>
    <row r="170" spans="1:21" s="209" customFormat="1" x14ac:dyDescent="0.25">
      <c r="A170" s="209" t="s">
        <v>1774</v>
      </c>
      <c r="B170" s="189"/>
      <c r="C170" s="232" t="s">
        <v>74</v>
      </c>
      <c r="D170" s="232" t="s">
        <v>290</v>
      </c>
      <c r="E170" s="232" t="s">
        <v>293</v>
      </c>
      <c r="F170" s="233"/>
      <c r="G170" s="233"/>
      <c r="H170" s="233"/>
      <c r="I170" s="233"/>
      <c r="J170" s="210">
        <v>147</v>
      </c>
      <c r="K170" s="233" t="s">
        <v>46</v>
      </c>
      <c r="L170" s="238" t="s">
        <v>2022</v>
      </c>
      <c r="M170" s="189"/>
      <c r="N170" s="212" t="s">
        <v>1775</v>
      </c>
      <c r="O170" s="212"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209" t="s">
        <v>1776</v>
      </c>
      <c r="Q170" s="209" t="s">
        <v>46</v>
      </c>
      <c r="S170" s="209" t="str">
        <f t="shared" si="11"/>
        <v/>
      </c>
      <c r="T170" s="209" t="str">
        <f t="shared" si="10"/>
        <v xml:space="preserve"> The federal Business Energy Investment Tax Credit (ITC) (whose effects are accounted for in the BAU case in this simulator) offers a 30% rebate through 2019, with lower values thereafter.</v>
      </c>
      <c r="U170" s="194"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209" customFormat="1" x14ac:dyDescent="0.25">
      <c r="A171" s="209" t="s">
        <v>1774</v>
      </c>
      <c r="B171" s="189"/>
      <c r="C171" s="232" t="s">
        <v>74</v>
      </c>
      <c r="D171" s="232" t="s">
        <v>13</v>
      </c>
      <c r="E171" s="232" t="s">
        <v>133</v>
      </c>
      <c r="F171" s="233"/>
      <c r="G171" s="233"/>
      <c r="H171" s="233"/>
      <c r="I171" s="233"/>
      <c r="J171" s="210">
        <v>20</v>
      </c>
      <c r="K171" s="233" t="s">
        <v>46</v>
      </c>
      <c r="L171" s="238"/>
      <c r="M171" s="189"/>
      <c r="N171" s="212" t="s">
        <v>1775</v>
      </c>
      <c r="O171" s="212"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209" t="s">
        <v>1776</v>
      </c>
      <c r="Q171" s="209" t="s">
        <v>47</v>
      </c>
      <c r="S171" s="209" t="str">
        <f t="shared" si="11"/>
        <v/>
      </c>
      <c r="T171" s="209" t="str">
        <f t="shared" si="10"/>
        <v/>
      </c>
      <c r="U171" s="194"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209" customFormat="1" x14ac:dyDescent="0.25">
      <c r="A172" s="209" t="s">
        <v>1774</v>
      </c>
      <c r="B172" s="189"/>
      <c r="C172" s="209" t="s">
        <v>74</v>
      </c>
      <c r="D172" s="209" t="s">
        <v>814</v>
      </c>
      <c r="E172" s="209" t="str">
        <f>E173</f>
        <v>Share of Preexisting Buildings Subject to Retrofitting</v>
      </c>
      <c r="M172" s="189"/>
      <c r="N172" s="212" t="s">
        <v>1775</v>
      </c>
      <c r="O172" s="212"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209" t="s">
        <v>1776</v>
      </c>
      <c r="Q172" s="209" t="s">
        <v>46</v>
      </c>
      <c r="S172" s="209" t="str">
        <f t="shared" si="11"/>
        <v/>
      </c>
      <c r="T172" s="209" t="str">
        <f t="shared" si="10"/>
        <v/>
      </c>
      <c r="U172" s="194"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87" t="s">
        <v>1777</v>
      </c>
      <c r="C173" s="3" t="s">
        <v>74</v>
      </c>
      <c r="D173" s="3" t="s">
        <v>814</v>
      </c>
      <c r="E173" s="3" t="s">
        <v>813</v>
      </c>
      <c r="F173" s="170" t="s">
        <v>304</v>
      </c>
      <c r="G173" s="170"/>
      <c r="H173" s="170" t="s">
        <v>308</v>
      </c>
      <c r="I173" s="170"/>
      <c r="J173" s="30">
        <v>378</v>
      </c>
      <c r="K173" s="170" t="s">
        <v>46</v>
      </c>
      <c r="L173" s="228" t="s">
        <v>1806</v>
      </c>
      <c r="N173" s="198" t="s">
        <v>1775</v>
      </c>
      <c r="O173" s="198"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202" t="s">
        <v>1776</v>
      </c>
      <c r="Q173" s="202" t="s">
        <v>46</v>
      </c>
      <c r="R173" s="202" t="str">
        <f>H173&amp;" "&amp;I173</f>
        <v xml:space="preserve">Urban Residential </v>
      </c>
      <c r="S173" s="202" t="str">
        <f t="shared" si="11"/>
        <v>//**Urban Residential : **</v>
      </c>
      <c r="T173" s="187"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87" t="s">
        <v>1777</v>
      </c>
      <c r="C174" s="144" t="s">
        <v>74</v>
      </c>
      <c r="D174" s="144" t="s">
        <v>814</v>
      </c>
      <c r="E174" s="144" t="s">
        <v>813</v>
      </c>
      <c r="F174" s="170" t="s">
        <v>305</v>
      </c>
      <c r="G174" s="170"/>
      <c r="H174" s="170" t="s">
        <v>307</v>
      </c>
      <c r="I174" s="170"/>
      <c r="J174" s="30">
        <v>379</v>
      </c>
      <c r="K174" s="170" t="s">
        <v>46</v>
      </c>
      <c r="L174" s="228" t="s">
        <v>1806</v>
      </c>
      <c r="N174" s="198" t="s">
        <v>1775</v>
      </c>
      <c r="O174" s="198"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202" t="s">
        <v>1776</v>
      </c>
      <c r="Q174" s="202" t="s">
        <v>46</v>
      </c>
      <c r="R174" s="202" t="str">
        <f>H174&amp;" "&amp;I174</f>
        <v xml:space="preserve">Rural Residential </v>
      </c>
      <c r="S174" s="202" t="str">
        <f t="shared" si="11"/>
        <v>//**Rural Residential : **</v>
      </c>
      <c r="T174" s="187"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87" t="s">
        <v>1777</v>
      </c>
      <c r="C175" s="144" t="s">
        <v>74</v>
      </c>
      <c r="D175" s="144" t="s">
        <v>814</v>
      </c>
      <c r="E175" s="144" t="s">
        <v>813</v>
      </c>
      <c r="F175" s="170" t="s">
        <v>306</v>
      </c>
      <c r="G175" s="170"/>
      <c r="H175" s="170" t="s">
        <v>183</v>
      </c>
      <c r="I175" s="170"/>
      <c r="J175" s="30">
        <v>380</v>
      </c>
      <c r="K175" s="170" t="s">
        <v>46</v>
      </c>
      <c r="L175" s="228" t="s">
        <v>1806</v>
      </c>
      <c r="N175" s="198" t="s">
        <v>1775</v>
      </c>
      <c r="O175" s="198"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202" t="s">
        <v>1776</v>
      </c>
      <c r="Q175" s="202" t="s">
        <v>46</v>
      </c>
      <c r="R175" s="202" t="str">
        <f>H175&amp;" "&amp;I175</f>
        <v xml:space="preserve">Commercial </v>
      </c>
      <c r="S175" s="202" t="str">
        <f t="shared" si="11"/>
        <v>//**Commercial : **</v>
      </c>
      <c r="T175" s="187"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209" customFormat="1" x14ac:dyDescent="0.25">
      <c r="A176" s="209" t="s">
        <v>1774</v>
      </c>
      <c r="B176" s="189"/>
      <c r="C176" s="209" t="s">
        <v>74</v>
      </c>
      <c r="D176" s="209" t="s">
        <v>12</v>
      </c>
      <c r="E176" s="209" t="str">
        <f>E177</f>
        <v>Boolean Rebate Program for Efficient Components</v>
      </c>
      <c r="M176" s="189"/>
      <c r="N176" s="212" t="s">
        <v>1775</v>
      </c>
      <c r="O176" s="212"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209" t="s">
        <v>1776</v>
      </c>
      <c r="Q176" s="209" t="s">
        <v>46</v>
      </c>
      <c r="S176" s="209" t="str">
        <f t="shared" si="11"/>
        <v/>
      </c>
      <c r="T176" s="209" t="str">
        <f t="shared" si="10"/>
        <v/>
      </c>
      <c r="U176" s="194" t="str">
        <f>N176&amp;O176&amp;P176&amp;T177&amp;T178&amp;T179&amp;T180&amp;T181&amp;T182</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row>
    <row r="177" spans="1:21" x14ac:dyDescent="0.25">
      <c r="A177" s="187" t="s">
        <v>1777</v>
      </c>
      <c r="C177" s="3" t="s">
        <v>74</v>
      </c>
      <c r="D177" s="3" t="s">
        <v>12</v>
      </c>
      <c r="E177" s="3" t="s">
        <v>6</v>
      </c>
      <c r="F177" s="170" t="s">
        <v>121</v>
      </c>
      <c r="G177" s="170"/>
      <c r="H177" s="170" t="s">
        <v>127</v>
      </c>
      <c r="I177" s="170"/>
      <c r="J177" s="30">
        <v>27</v>
      </c>
      <c r="K177" s="170" t="s">
        <v>46</v>
      </c>
      <c r="L177" s="228" t="s">
        <v>2023</v>
      </c>
      <c r="N177" s="198" t="s">
        <v>1775</v>
      </c>
      <c r="O177" s="198"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202" t="s">
        <v>1776</v>
      </c>
      <c r="Q177" s="202" t="s">
        <v>46</v>
      </c>
      <c r="R177" s="202" t="str">
        <f t="shared" ref="R177:R182" si="14">H177&amp;" "&amp;I177</f>
        <v xml:space="preserve">Heating </v>
      </c>
      <c r="S177" s="202" t="str">
        <f t="shared" si="11"/>
        <v>//**Heating : **</v>
      </c>
      <c r="T177" s="187" t="str">
        <f t="shared" si="10"/>
        <v xml:space="preserve">//**Heating : **  Nevada utilities offer $250 rebates for tankless water heaters and $13/therm for solar water heaters. </v>
      </c>
    </row>
    <row r="178" spans="1:21" x14ac:dyDescent="0.25">
      <c r="A178" s="187" t="s">
        <v>1777</v>
      </c>
      <c r="C178" s="144" t="s">
        <v>74</v>
      </c>
      <c r="D178" s="144" t="s">
        <v>12</v>
      </c>
      <c r="E178" s="144" t="s">
        <v>6</v>
      </c>
      <c r="F178" s="170" t="s">
        <v>122</v>
      </c>
      <c r="G178" s="170"/>
      <c r="H178" s="170" t="s">
        <v>128</v>
      </c>
      <c r="I178" s="170"/>
      <c r="J178" s="30">
        <v>28</v>
      </c>
      <c r="K178" s="170" t="s">
        <v>46</v>
      </c>
      <c r="L178" s="228" t="s">
        <v>2024</v>
      </c>
      <c r="N178" s="198" t="s">
        <v>1775</v>
      </c>
      <c r="O178" s="198"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202" t="s">
        <v>1776</v>
      </c>
      <c r="Q178" s="202" t="s">
        <v>46</v>
      </c>
      <c r="R178" s="202" t="str">
        <f t="shared" si="14"/>
        <v xml:space="preserve">Cooling and Ventilation </v>
      </c>
      <c r="S178" s="202" t="str">
        <f t="shared" si="11"/>
        <v>//**Cooling and Ventilation : **</v>
      </c>
      <c r="T178" s="187" t="str">
        <f t="shared" si="10"/>
        <v>//**Cooling and Ventilation : **  Nevada utilities offer significant rebates for efficient air conditioners, ranging from $200 to $1600 for single family buildings and $150-$350 for multifamily buildings.</v>
      </c>
    </row>
    <row r="179" spans="1:21" x14ac:dyDescent="0.25">
      <c r="A179" s="187" t="s">
        <v>1777</v>
      </c>
      <c r="C179" s="144" t="s">
        <v>74</v>
      </c>
      <c r="D179" s="144" t="s">
        <v>12</v>
      </c>
      <c r="E179" s="144" t="s">
        <v>6</v>
      </c>
      <c r="F179" s="170" t="s">
        <v>123</v>
      </c>
      <c r="G179" s="170"/>
      <c r="H179" s="170" t="s">
        <v>129</v>
      </c>
      <c r="I179" s="170"/>
      <c r="J179" s="30">
        <v>605</v>
      </c>
      <c r="K179" s="170" t="s">
        <v>47</v>
      </c>
      <c r="L179" s="228"/>
      <c r="N179" s="198" t="s">
        <v>1775</v>
      </c>
      <c r="O179" s="198"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202" t="s">
        <v>1776</v>
      </c>
      <c r="Q179" s="202" t="s">
        <v>46</v>
      </c>
      <c r="R179" s="202" t="str">
        <f t="shared" si="14"/>
        <v xml:space="preserve">Envelope </v>
      </c>
      <c r="S179" s="202" t="str">
        <f t="shared" si="11"/>
        <v>//**Envelope : **</v>
      </c>
      <c r="T179" s="187" t="str">
        <f t="shared" si="10"/>
        <v/>
      </c>
    </row>
    <row r="180" spans="1:21" x14ac:dyDescent="0.25">
      <c r="A180" s="187" t="s">
        <v>1777</v>
      </c>
      <c r="C180" s="144" t="s">
        <v>74</v>
      </c>
      <c r="D180" s="144" t="s">
        <v>12</v>
      </c>
      <c r="E180" s="144" t="s">
        <v>6</v>
      </c>
      <c r="F180" s="170" t="s">
        <v>124</v>
      </c>
      <c r="G180" s="170"/>
      <c r="H180" s="170" t="s">
        <v>130</v>
      </c>
      <c r="I180" s="170"/>
      <c r="J180" s="30">
        <v>606</v>
      </c>
      <c r="K180" s="170" t="s">
        <v>47</v>
      </c>
      <c r="L180" s="228"/>
      <c r="N180" s="198" t="s">
        <v>1775</v>
      </c>
      <c r="O180" s="198"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202" t="s">
        <v>1776</v>
      </c>
      <c r="Q180" s="202" t="s">
        <v>46</v>
      </c>
      <c r="R180" s="202" t="str">
        <f t="shared" si="14"/>
        <v xml:space="preserve">Lighting </v>
      </c>
      <c r="S180" s="202" t="str">
        <f t="shared" si="11"/>
        <v>//**Lighting : **</v>
      </c>
      <c r="T180" s="187" t="str">
        <f t="shared" si="10"/>
        <v/>
      </c>
    </row>
    <row r="181" spans="1:21" x14ac:dyDescent="0.25">
      <c r="A181" s="187" t="s">
        <v>1777</v>
      </c>
      <c r="C181" s="144" t="s">
        <v>74</v>
      </c>
      <c r="D181" s="144" t="s">
        <v>12</v>
      </c>
      <c r="E181" s="144" t="s">
        <v>6</v>
      </c>
      <c r="F181" s="170" t="s">
        <v>125</v>
      </c>
      <c r="G181" s="170"/>
      <c r="H181" s="170" t="s">
        <v>131</v>
      </c>
      <c r="I181" s="170"/>
      <c r="J181" s="30">
        <v>29</v>
      </c>
      <c r="K181" s="170" t="s">
        <v>46</v>
      </c>
      <c r="L181" s="228" t="s">
        <v>2025</v>
      </c>
      <c r="N181" s="198" t="s">
        <v>1775</v>
      </c>
      <c r="O181" s="198"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202" t="s">
        <v>1776</v>
      </c>
      <c r="Q181" s="202" t="s">
        <v>46</v>
      </c>
      <c r="R181" s="202" t="str">
        <f t="shared" si="14"/>
        <v xml:space="preserve">Appliances </v>
      </c>
      <c r="S181" s="202" t="str">
        <f t="shared" si="11"/>
        <v>//**Appliances : **</v>
      </c>
      <c r="T181" s="187" t="str">
        <f t="shared" si="10"/>
        <v xml:space="preserve">//**Appliances : **  Nevada utilities offer free, efficient appliances for low-income residential customers. Typical rebate amounts represented by this policy are $50-100 for a clothes washer and $25-50 for a dishwasher or refrigerator. </v>
      </c>
    </row>
    <row r="182" spans="1:21" x14ac:dyDescent="0.25">
      <c r="A182" s="187" t="s">
        <v>1777</v>
      </c>
      <c r="C182" s="144" t="s">
        <v>74</v>
      </c>
      <c r="D182" s="144" t="s">
        <v>12</v>
      </c>
      <c r="E182" s="144" t="s">
        <v>6</v>
      </c>
      <c r="F182" s="170" t="s">
        <v>126</v>
      </c>
      <c r="G182" s="170"/>
      <c r="H182" s="170" t="s">
        <v>132</v>
      </c>
      <c r="I182" s="170"/>
      <c r="J182" s="30">
        <v>607</v>
      </c>
      <c r="K182" s="170" t="s">
        <v>47</v>
      </c>
      <c r="L182" s="228"/>
      <c r="N182" s="198" t="s">
        <v>1775</v>
      </c>
      <c r="O182" s="198"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202" t="s">
        <v>1776</v>
      </c>
      <c r="Q182" s="202" t="s">
        <v>46</v>
      </c>
      <c r="R182" s="202" t="str">
        <f t="shared" si="14"/>
        <v xml:space="preserve">Other Components </v>
      </c>
      <c r="S182" s="202" t="str">
        <f t="shared" si="11"/>
        <v>//**Other Components : **</v>
      </c>
      <c r="T182" s="187" t="str">
        <f t="shared" si="10"/>
        <v/>
      </c>
    </row>
    <row r="183" spans="1:21" s="206" customFormat="1" x14ac:dyDescent="0.25">
      <c r="A183" s="209" t="s">
        <v>1774</v>
      </c>
      <c r="B183" s="189"/>
      <c r="C183" s="209" t="s">
        <v>8</v>
      </c>
      <c r="D183" s="209" t="s">
        <v>371</v>
      </c>
      <c r="E183" s="209" t="str">
        <f>E184</f>
        <v>Boolean Ban New Power Plants</v>
      </c>
      <c r="F183" s="209"/>
      <c r="G183" s="209"/>
      <c r="H183" s="209"/>
      <c r="I183" s="209"/>
      <c r="J183" s="209"/>
      <c r="K183" s="209"/>
      <c r="L183" s="209"/>
      <c r="M183" s="189"/>
      <c r="N183" s="212" t="s">
        <v>1775</v>
      </c>
      <c r="O183" s="212" t="str">
        <f>INDEX('Standard Descriptions'!$E:$E,MATCH(Guidance!E183,'Standard Descriptions'!$C:$C,0))</f>
        <v xml:space="preserve"> This policy prevents new capacity of the selected type(s) from being built or deployed.//</v>
      </c>
      <c r="P183" s="209" t="s">
        <v>1776</v>
      </c>
      <c r="Q183" s="209" t="s">
        <v>46</v>
      </c>
      <c r="R183" s="209"/>
      <c r="S183" s="209" t="str">
        <f t="shared" si="11"/>
        <v/>
      </c>
      <c r="T183" s="209" t="str">
        <f t="shared" si="10"/>
        <v/>
      </c>
      <c r="U183" s="194" t="str">
        <f>N183&amp;O183&amp;P183&amp;T184&amp;T185&amp;T186&amp;T187&amp;T188&amp;T189&amp;T190&amp;T191&amp;T192&amp;T193&amp;T194&amp;T195&amp;T196&amp;T197&amp;T198&amp;T199</f>
        <v>**Description:** This policy prevents new capacity of the selected type(s) from being built or deployed.//**Guidance for setting values: **//**Hard Coal : **//**Natural Gas Nonpeaker : **//**Nuclear : **//**Hydro : **//**Natural Gas Peaker : **//**Lignite : **</v>
      </c>
    </row>
    <row r="184" spans="1:21" x14ac:dyDescent="0.25">
      <c r="A184" s="187" t="s">
        <v>1777</v>
      </c>
      <c r="C184" s="137" t="s">
        <v>8</v>
      </c>
      <c r="D184" s="137" t="s">
        <v>371</v>
      </c>
      <c r="E184" s="137" t="s">
        <v>372</v>
      </c>
      <c r="F184" s="170" t="s">
        <v>497</v>
      </c>
      <c r="G184" s="170"/>
      <c r="H184" s="170" t="s">
        <v>496</v>
      </c>
      <c r="I184" s="171"/>
      <c r="J184" s="138">
        <v>167</v>
      </c>
      <c r="K184" s="171" t="s">
        <v>46</v>
      </c>
      <c r="L184" s="246"/>
      <c r="N184" s="198" t="s">
        <v>1775</v>
      </c>
      <c r="O184" s="198" t="str">
        <f>INDEX('Standard Descriptions'!$E:$E,MATCH(Guidance!E184,'Standard Descriptions'!$C:$C,0))</f>
        <v xml:space="preserve"> This policy prevents new capacity of the selected type(s) from being built or deployed.//</v>
      </c>
      <c r="P184" s="202" t="s">
        <v>1776</v>
      </c>
      <c r="Q184" s="202" t="s">
        <v>46</v>
      </c>
      <c r="R184" s="202" t="str">
        <f t="shared" ref="R184:R199" si="15">H184&amp;" "&amp;I184</f>
        <v xml:space="preserve">Hard Coal </v>
      </c>
      <c r="S184" s="202" t="str">
        <f t="shared" si="11"/>
        <v>//**Hard Coal : **</v>
      </c>
      <c r="T184" s="187" t="str">
        <f t="shared" si="10"/>
        <v>//**Hard Coal : **</v>
      </c>
    </row>
    <row r="185" spans="1:21" x14ac:dyDescent="0.25">
      <c r="A185" s="187" t="s">
        <v>1777</v>
      </c>
      <c r="C185" s="144" t="s">
        <v>8</v>
      </c>
      <c r="D185" s="144" t="s">
        <v>371</v>
      </c>
      <c r="E185" s="144" t="s">
        <v>372</v>
      </c>
      <c r="F185" s="171" t="s">
        <v>339</v>
      </c>
      <c r="G185" s="170"/>
      <c r="H185" s="171" t="s">
        <v>340</v>
      </c>
      <c r="I185" s="170"/>
      <c r="J185" s="30">
        <v>168</v>
      </c>
      <c r="K185" s="170" t="s">
        <v>46</v>
      </c>
      <c r="L185" s="228"/>
      <c r="N185" s="198" t="s">
        <v>1775</v>
      </c>
      <c r="O185" s="198" t="str">
        <f>INDEX('Standard Descriptions'!$E:$E,MATCH(Guidance!E185,'Standard Descriptions'!$C:$C,0))</f>
        <v xml:space="preserve"> This policy prevents new capacity of the selected type(s) from being built or deployed.//</v>
      </c>
      <c r="P185" s="202" t="s">
        <v>1776</v>
      </c>
      <c r="Q185" s="202" t="s">
        <v>46</v>
      </c>
      <c r="R185" s="202" t="str">
        <f t="shared" si="15"/>
        <v xml:space="preserve">Natural Gas Nonpeaker </v>
      </c>
      <c r="S185" s="202" t="str">
        <f t="shared" si="11"/>
        <v>//**Natural Gas Nonpeaker : **</v>
      </c>
      <c r="T185" s="187" t="str">
        <f t="shared" si="10"/>
        <v>//**Natural Gas Nonpeaker : **</v>
      </c>
    </row>
    <row r="186" spans="1:21" x14ac:dyDescent="0.25">
      <c r="A186" s="187" t="s">
        <v>1777</v>
      </c>
      <c r="C186" s="144" t="s">
        <v>8</v>
      </c>
      <c r="D186" s="144" t="s">
        <v>371</v>
      </c>
      <c r="E186" s="144" t="s">
        <v>372</v>
      </c>
      <c r="F186" s="171" t="s">
        <v>80</v>
      </c>
      <c r="G186" s="170"/>
      <c r="H186" s="171" t="s">
        <v>94</v>
      </c>
      <c r="I186" s="170"/>
      <c r="J186" s="138">
        <v>169</v>
      </c>
      <c r="K186" s="170" t="s">
        <v>46</v>
      </c>
      <c r="L186" s="228"/>
      <c r="N186" s="198" t="s">
        <v>1775</v>
      </c>
      <c r="O186" s="198" t="str">
        <f>INDEX('Standard Descriptions'!$E:$E,MATCH(Guidance!E186,'Standard Descriptions'!$C:$C,0))</f>
        <v xml:space="preserve"> This policy prevents new capacity of the selected type(s) from being built or deployed.//</v>
      </c>
      <c r="P186" s="202" t="s">
        <v>1776</v>
      </c>
      <c r="Q186" s="202" t="s">
        <v>46</v>
      </c>
      <c r="R186" s="202" t="str">
        <f t="shared" si="15"/>
        <v xml:space="preserve">Nuclear </v>
      </c>
      <c r="S186" s="202" t="str">
        <f t="shared" si="11"/>
        <v>//**Nuclear : **</v>
      </c>
      <c r="T186" s="187" t="str">
        <f t="shared" si="10"/>
        <v>//**Nuclear : **</v>
      </c>
    </row>
    <row r="187" spans="1:21" x14ac:dyDescent="0.25">
      <c r="A187" s="187" t="s">
        <v>1777</v>
      </c>
      <c r="C187" s="144" t="s">
        <v>8</v>
      </c>
      <c r="D187" s="144" t="s">
        <v>371</v>
      </c>
      <c r="E187" s="144" t="s">
        <v>372</v>
      </c>
      <c r="F187" s="171" t="s">
        <v>81</v>
      </c>
      <c r="G187" s="170"/>
      <c r="H187" s="171" t="s">
        <v>95</v>
      </c>
      <c r="I187" s="170"/>
      <c r="J187" s="30">
        <v>170</v>
      </c>
      <c r="K187" s="170" t="s">
        <v>46</v>
      </c>
      <c r="L187" s="228"/>
      <c r="N187" s="198" t="s">
        <v>1775</v>
      </c>
      <c r="O187" s="198" t="str">
        <f>INDEX('Standard Descriptions'!$E:$E,MATCH(Guidance!E187,'Standard Descriptions'!$C:$C,0))</f>
        <v xml:space="preserve"> This policy prevents new capacity of the selected type(s) from being built or deployed.//</v>
      </c>
      <c r="P187" s="202" t="s">
        <v>1776</v>
      </c>
      <c r="Q187" s="202" t="s">
        <v>46</v>
      </c>
      <c r="R187" s="202" t="str">
        <f t="shared" si="15"/>
        <v xml:space="preserve">Hydro </v>
      </c>
      <c r="S187" s="202" t="str">
        <f t="shared" si="11"/>
        <v>//**Hydro : **</v>
      </c>
      <c r="T187" s="187" t="str">
        <f t="shared" si="10"/>
        <v>//**Hydro : **</v>
      </c>
    </row>
    <row r="188" spans="1:21" x14ac:dyDescent="0.25">
      <c r="A188" s="187" t="s">
        <v>1777</v>
      </c>
      <c r="C188" s="144" t="s">
        <v>8</v>
      </c>
      <c r="D188" s="144" t="s">
        <v>371</v>
      </c>
      <c r="E188" s="144" t="s">
        <v>372</v>
      </c>
      <c r="F188" s="171" t="s">
        <v>498</v>
      </c>
      <c r="G188" s="170"/>
      <c r="H188" s="171" t="s">
        <v>501</v>
      </c>
      <c r="I188" s="170"/>
      <c r="J188" s="30">
        <v>608</v>
      </c>
      <c r="K188" s="170" t="s">
        <v>47</v>
      </c>
      <c r="L188" s="228"/>
      <c r="N188" s="198" t="s">
        <v>1775</v>
      </c>
      <c r="O188" s="198" t="str">
        <f>INDEX('Standard Descriptions'!$E:$E,MATCH(Guidance!E188,'Standard Descriptions'!$C:$C,0))</f>
        <v xml:space="preserve"> This policy prevents new capacity of the selected type(s) from being built or deployed.//</v>
      </c>
      <c r="P188" s="202" t="s">
        <v>1776</v>
      </c>
      <c r="Q188" s="202" t="s">
        <v>46</v>
      </c>
      <c r="R188" s="202" t="str">
        <f t="shared" si="15"/>
        <v xml:space="preserve">Onshore Wind </v>
      </c>
      <c r="S188" s="202" t="str">
        <f t="shared" si="11"/>
        <v>//**Onshore Wind : **</v>
      </c>
      <c r="T188" s="187" t="str">
        <f t="shared" si="10"/>
        <v/>
      </c>
    </row>
    <row r="189" spans="1:21" x14ac:dyDescent="0.25">
      <c r="A189" s="187" t="s">
        <v>1777</v>
      </c>
      <c r="C189" s="144" t="s">
        <v>8</v>
      </c>
      <c r="D189" s="144" t="s">
        <v>371</v>
      </c>
      <c r="E189" s="144" t="s">
        <v>372</v>
      </c>
      <c r="F189" s="171" t="s">
        <v>82</v>
      </c>
      <c r="G189" s="170"/>
      <c r="H189" s="171" t="s">
        <v>96</v>
      </c>
      <c r="I189" s="170"/>
      <c r="J189" s="30">
        <v>609</v>
      </c>
      <c r="K189" s="170" t="s">
        <v>47</v>
      </c>
      <c r="L189" s="228"/>
      <c r="N189" s="198" t="s">
        <v>1775</v>
      </c>
      <c r="O189" s="198" t="str">
        <f>INDEX('Standard Descriptions'!$E:$E,MATCH(Guidance!E189,'Standard Descriptions'!$C:$C,0))</f>
        <v xml:space="preserve"> This policy prevents new capacity of the selected type(s) from being built or deployed.//</v>
      </c>
      <c r="P189" s="202" t="s">
        <v>1776</v>
      </c>
      <c r="Q189" s="202" t="s">
        <v>46</v>
      </c>
      <c r="R189" s="202" t="str">
        <f t="shared" si="15"/>
        <v xml:space="preserve">Solar PV </v>
      </c>
      <c r="S189" s="202" t="str">
        <f t="shared" si="11"/>
        <v>//**Solar PV : **</v>
      </c>
      <c r="T189" s="187" t="str">
        <f t="shared" si="10"/>
        <v/>
      </c>
    </row>
    <row r="190" spans="1:21" x14ac:dyDescent="0.25">
      <c r="A190" s="187" t="s">
        <v>1777</v>
      </c>
      <c r="C190" s="144" t="s">
        <v>8</v>
      </c>
      <c r="D190" s="144" t="s">
        <v>371</v>
      </c>
      <c r="E190" s="144" t="s">
        <v>372</v>
      </c>
      <c r="F190" s="171" t="s">
        <v>83</v>
      </c>
      <c r="G190" s="170"/>
      <c r="H190" s="171" t="s">
        <v>97</v>
      </c>
      <c r="I190" s="170"/>
      <c r="J190" s="30">
        <v>610</v>
      </c>
      <c r="K190" s="170" t="s">
        <v>47</v>
      </c>
      <c r="L190" s="228"/>
      <c r="N190" s="198" t="s">
        <v>1775</v>
      </c>
      <c r="O190" s="198" t="str">
        <f>INDEX('Standard Descriptions'!$E:$E,MATCH(Guidance!E190,'Standard Descriptions'!$C:$C,0))</f>
        <v xml:space="preserve"> This policy prevents new capacity of the selected type(s) from being built or deployed.//</v>
      </c>
      <c r="P190" s="202" t="s">
        <v>1776</v>
      </c>
      <c r="Q190" s="202" t="s">
        <v>46</v>
      </c>
      <c r="R190" s="202" t="str">
        <f t="shared" si="15"/>
        <v xml:space="preserve">Solar Thermal </v>
      </c>
      <c r="S190" s="202" t="str">
        <f t="shared" si="11"/>
        <v>//**Solar Thermal : **</v>
      </c>
      <c r="T190" s="187" t="str">
        <f t="shared" si="10"/>
        <v/>
      </c>
    </row>
    <row r="191" spans="1:21" x14ac:dyDescent="0.25">
      <c r="A191" s="187" t="s">
        <v>1777</v>
      </c>
      <c r="C191" s="144" t="s">
        <v>8</v>
      </c>
      <c r="D191" s="144" t="s">
        <v>371</v>
      </c>
      <c r="E191" s="144" t="s">
        <v>372</v>
      </c>
      <c r="F191" s="171" t="s">
        <v>84</v>
      </c>
      <c r="G191" s="170"/>
      <c r="H191" s="171" t="s">
        <v>98</v>
      </c>
      <c r="I191" s="170"/>
      <c r="J191" s="30">
        <v>611</v>
      </c>
      <c r="K191" s="170" t="s">
        <v>47</v>
      </c>
      <c r="L191" s="228"/>
      <c r="N191" s="198" t="s">
        <v>1775</v>
      </c>
      <c r="O191" s="198" t="str">
        <f>INDEX('Standard Descriptions'!$E:$E,MATCH(Guidance!E191,'Standard Descriptions'!$C:$C,0))</f>
        <v xml:space="preserve"> This policy prevents new capacity of the selected type(s) from being built or deployed.//</v>
      </c>
      <c r="P191" s="202" t="s">
        <v>1776</v>
      </c>
      <c r="Q191" s="202" t="s">
        <v>46</v>
      </c>
      <c r="R191" s="202" t="str">
        <f t="shared" si="15"/>
        <v xml:space="preserve">Biomass </v>
      </c>
      <c r="S191" s="202" t="str">
        <f t="shared" si="11"/>
        <v>//**Biomass : **</v>
      </c>
      <c r="T191" s="187" t="str">
        <f t="shared" si="10"/>
        <v/>
      </c>
    </row>
    <row r="192" spans="1:21" x14ac:dyDescent="0.25">
      <c r="A192" s="187" t="s">
        <v>1777</v>
      </c>
      <c r="C192" s="144" t="s">
        <v>8</v>
      </c>
      <c r="D192" s="144" t="s">
        <v>371</v>
      </c>
      <c r="E192" s="144" t="s">
        <v>372</v>
      </c>
      <c r="F192" s="171" t="s">
        <v>764</v>
      </c>
      <c r="G192" s="170"/>
      <c r="H192" s="171" t="s">
        <v>485</v>
      </c>
      <c r="I192" s="170"/>
      <c r="J192" s="30">
        <v>612</v>
      </c>
      <c r="K192" s="170" t="s">
        <v>47</v>
      </c>
      <c r="L192" s="228"/>
      <c r="N192" s="198" t="s">
        <v>1775</v>
      </c>
      <c r="O192" s="198" t="str">
        <f>INDEX('Standard Descriptions'!$E:$E,MATCH(Guidance!E192,'Standard Descriptions'!$C:$C,0))</f>
        <v xml:space="preserve"> This policy prevents new capacity of the selected type(s) from being built or deployed.//</v>
      </c>
      <c r="P192" s="202" t="s">
        <v>1776</v>
      </c>
      <c r="Q192" s="202" t="s">
        <v>46</v>
      </c>
      <c r="R192" s="202" t="str">
        <f t="shared" si="15"/>
        <v xml:space="preserve">Geothermal </v>
      </c>
      <c r="S192" s="202" t="str">
        <f t="shared" si="11"/>
        <v>//**Geothermal : **</v>
      </c>
      <c r="T192" s="187" t="str">
        <f t="shared" si="10"/>
        <v/>
      </c>
    </row>
    <row r="193" spans="1:21" x14ac:dyDescent="0.25">
      <c r="A193" s="187" t="s">
        <v>1777</v>
      </c>
      <c r="C193" s="144" t="s">
        <v>8</v>
      </c>
      <c r="D193" s="144" t="s">
        <v>371</v>
      </c>
      <c r="E193" s="144" t="s">
        <v>372</v>
      </c>
      <c r="F193" s="171" t="s">
        <v>341</v>
      </c>
      <c r="G193" s="170"/>
      <c r="H193" s="171" t="s">
        <v>343</v>
      </c>
      <c r="I193" s="170"/>
      <c r="J193" s="30">
        <v>613</v>
      </c>
      <c r="K193" s="170" t="s">
        <v>47</v>
      </c>
      <c r="L193" s="228"/>
      <c r="N193" s="198" t="s">
        <v>1775</v>
      </c>
      <c r="O193" s="198" t="str">
        <f>INDEX('Standard Descriptions'!$E:$E,MATCH(Guidance!E193,'Standard Descriptions'!$C:$C,0))</f>
        <v xml:space="preserve"> This policy prevents new capacity of the selected type(s) from being built or deployed.//</v>
      </c>
      <c r="P193" s="202" t="s">
        <v>1776</v>
      </c>
      <c r="Q193" s="202" t="s">
        <v>46</v>
      </c>
      <c r="R193" s="202" t="str">
        <f t="shared" si="15"/>
        <v xml:space="preserve">Petroleum </v>
      </c>
      <c r="S193" s="202" t="str">
        <f t="shared" si="11"/>
        <v>//**Petroleum : **</v>
      </c>
      <c r="T193" s="187" t="str">
        <f t="shared" si="10"/>
        <v/>
      </c>
    </row>
    <row r="194" spans="1:21" x14ac:dyDescent="0.25">
      <c r="A194" s="187" t="s">
        <v>1777</v>
      </c>
      <c r="C194" s="144" t="s">
        <v>8</v>
      </c>
      <c r="D194" s="144" t="s">
        <v>371</v>
      </c>
      <c r="E194" s="144" t="s">
        <v>372</v>
      </c>
      <c r="F194" s="171" t="s">
        <v>342</v>
      </c>
      <c r="G194" s="170"/>
      <c r="H194" s="171" t="s">
        <v>344</v>
      </c>
      <c r="I194" s="170"/>
      <c r="J194" s="30">
        <v>614</v>
      </c>
      <c r="K194" s="170" t="s">
        <v>46</v>
      </c>
      <c r="L194" s="228"/>
      <c r="N194" s="198" t="s">
        <v>1775</v>
      </c>
      <c r="O194" s="198" t="str">
        <f>INDEX('Standard Descriptions'!$E:$E,MATCH(Guidance!E194,'Standard Descriptions'!$C:$C,0))</f>
        <v xml:space="preserve"> This policy prevents new capacity of the selected type(s) from being built or deployed.//</v>
      </c>
      <c r="P194" s="202" t="s">
        <v>1776</v>
      </c>
      <c r="Q194" s="202" t="s">
        <v>46</v>
      </c>
      <c r="R194" s="202" t="str">
        <f t="shared" si="15"/>
        <v xml:space="preserve">Natural Gas Peaker </v>
      </c>
      <c r="S194" s="202" t="str">
        <f t="shared" si="11"/>
        <v>//**Natural Gas Peaker : **</v>
      </c>
      <c r="T194" s="187" t="str">
        <f t="shared" si="10"/>
        <v>//**Natural Gas Peaker : **</v>
      </c>
    </row>
    <row r="195" spans="1:21" x14ac:dyDescent="0.25">
      <c r="A195" s="187" t="s">
        <v>1777</v>
      </c>
      <c r="C195" s="144" t="s">
        <v>8</v>
      </c>
      <c r="D195" s="144" t="s">
        <v>371</v>
      </c>
      <c r="E195" s="144" t="s">
        <v>372</v>
      </c>
      <c r="F195" s="171" t="s">
        <v>494</v>
      </c>
      <c r="G195" s="170"/>
      <c r="H195" s="171" t="s">
        <v>493</v>
      </c>
      <c r="I195" s="170"/>
      <c r="J195" s="30">
        <v>116</v>
      </c>
      <c r="K195" s="170" t="s">
        <v>46</v>
      </c>
      <c r="L195" s="228"/>
      <c r="N195" s="198" t="s">
        <v>1775</v>
      </c>
      <c r="O195" s="198" t="str">
        <f>INDEX('Standard Descriptions'!$E:$E,MATCH(Guidance!E195,'Standard Descriptions'!$C:$C,0))</f>
        <v xml:space="preserve"> This policy prevents new capacity of the selected type(s) from being built or deployed.//</v>
      </c>
      <c r="P195" s="202" t="s">
        <v>1776</v>
      </c>
      <c r="Q195" s="202" t="s">
        <v>46</v>
      </c>
      <c r="R195" s="202" t="str">
        <f t="shared" si="15"/>
        <v xml:space="preserve">Lignite </v>
      </c>
      <c r="S195" s="202" t="str">
        <f t="shared" si="11"/>
        <v>//**Lignite : **</v>
      </c>
      <c r="T195" s="187" t="str">
        <f t="shared" si="10"/>
        <v>//**Lignite : **</v>
      </c>
    </row>
    <row r="196" spans="1:21" x14ac:dyDescent="0.25">
      <c r="A196" s="187" t="s">
        <v>1777</v>
      </c>
      <c r="C196" s="144" t="s">
        <v>8</v>
      </c>
      <c r="D196" s="144" t="s">
        <v>371</v>
      </c>
      <c r="E196" s="144" t="s">
        <v>372</v>
      </c>
      <c r="F196" s="171" t="s">
        <v>503</v>
      </c>
      <c r="G196" s="170"/>
      <c r="H196" s="171" t="s">
        <v>504</v>
      </c>
      <c r="I196" s="170"/>
      <c r="J196" s="30">
        <v>615</v>
      </c>
      <c r="K196" s="170" t="s">
        <v>47</v>
      </c>
      <c r="L196" s="228"/>
      <c r="N196" s="198" t="s">
        <v>1775</v>
      </c>
      <c r="O196" s="198" t="str">
        <f>INDEX('Standard Descriptions'!$E:$E,MATCH(Guidance!E196,'Standard Descriptions'!$C:$C,0))</f>
        <v xml:space="preserve"> This policy prevents new capacity of the selected type(s) from being built or deployed.//</v>
      </c>
      <c r="P196" s="202" t="s">
        <v>1776</v>
      </c>
      <c r="Q196" s="202" t="s">
        <v>46</v>
      </c>
      <c r="R196" s="202" t="str">
        <f t="shared" si="15"/>
        <v xml:space="preserve">Offshore Wind </v>
      </c>
      <c r="S196" s="202" t="str">
        <f t="shared" si="11"/>
        <v>//**Offshore Wind : **</v>
      </c>
      <c r="T196" s="187" t="str">
        <f t="shared" ref="T196:T259" si="16">IF(K196="Yes",S196&amp;L196,"")</f>
        <v/>
      </c>
    </row>
    <row r="197" spans="1:21" x14ac:dyDescent="0.25">
      <c r="A197" s="187" t="s">
        <v>1777</v>
      </c>
      <c r="C197" s="144" t="s">
        <v>8</v>
      </c>
      <c r="D197" s="144" t="s">
        <v>371</v>
      </c>
      <c r="E197" s="144" t="s">
        <v>372</v>
      </c>
      <c r="F197" s="171" t="s">
        <v>1161</v>
      </c>
      <c r="G197" s="170"/>
      <c r="H197" s="171" t="s">
        <v>822</v>
      </c>
      <c r="I197" s="170"/>
      <c r="J197" s="30">
        <v>616</v>
      </c>
      <c r="K197" s="170" t="s">
        <v>47</v>
      </c>
      <c r="L197" s="228"/>
      <c r="N197" s="198" t="s">
        <v>1775</v>
      </c>
      <c r="O197" s="198" t="str">
        <f>INDEX('Standard Descriptions'!$E:$E,MATCH(Guidance!E197,'Standard Descriptions'!$C:$C,0))</f>
        <v xml:space="preserve"> This policy prevents new capacity of the selected type(s) from being built or deployed.//</v>
      </c>
      <c r="P197" s="202" t="s">
        <v>1776</v>
      </c>
      <c r="Q197" s="202" t="s">
        <v>46</v>
      </c>
      <c r="R197" s="202" t="str">
        <f t="shared" si="15"/>
        <v xml:space="preserve">Crude Oil </v>
      </c>
      <c r="S197" s="202" t="str">
        <f t="shared" ref="S197:S260" si="17">IF(R197="","","//**"&amp;R197&amp;": **")</f>
        <v>//**Crude Oil : **</v>
      </c>
      <c r="T197" s="187" t="str">
        <f t="shared" si="16"/>
        <v/>
      </c>
    </row>
    <row r="198" spans="1:21" x14ac:dyDescent="0.25">
      <c r="A198" s="187" t="s">
        <v>1777</v>
      </c>
      <c r="C198" s="144" t="s">
        <v>8</v>
      </c>
      <c r="D198" s="144" t="s">
        <v>371</v>
      </c>
      <c r="E198" s="144" t="s">
        <v>372</v>
      </c>
      <c r="F198" s="171" t="s">
        <v>1162</v>
      </c>
      <c r="G198" s="170"/>
      <c r="H198" s="171" t="s">
        <v>972</v>
      </c>
      <c r="I198" s="170"/>
      <c r="J198" s="30">
        <v>617</v>
      </c>
      <c r="K198" s="170" t="s">
        <v>47</v>
      </c>
      <c r="L198" s="228"/>
      <c r="N198" s="198" t="s">
        <v>1775</v>
      </c>
      <c r="O198" s="198" t="str">
        <f>INDEX('Standard Descriptions'!$E:$E,MATCH(Guidance!E198,'Standard Descriptions'!$C:$C,0))</f>
        <v xml:space="preserve"> This policy prevents new capacity of the selected type(s) from being built or deployed.//</v>
      </c>
      <c r="P198" s="202" t="s">
        <v>1776</v>
      </c>
      <c r="Q198" s="202" t="s">
        <v>46</v>
      </c>
      <c r="R198" s="202" t="str">
        <f t="shared" si="15"/>
        <v xml:space="preserve">Heavy or Residual Fuel Oil </v>
      </c>
      <c r="S198" s="202" t="str">
        <f t="shared" si="17"/>
        <v>//**Heavy or Residual Fuel Oil : **</v>
      </c>
      <c r="T198" s="187" t="str">
        <f t="shared" si="16"/>
        <v/>
      </c>
    </row>
    <row r="199" spans="1:21" x14ac:dyDescent="0.25">
      <c r="A199" s="187" t="s">
        <v>1777</v>
      </c>
      <c r="C199" s="144" t="s">
        <v>8</v>
      </c>
      <c r="D199" s="144" t="s">
        <v>371</v>
      </c>
      <c r="E199" s="144" t="s">
        <v>372</v>
      </c>
      <c r="F199" s="171" t="s">
        <v>1163</v>
      </c>
      <c r="G199" s="170"/>
      <c r="H199" s="171" t="s">
        <v>824</v>
      </c>
      <c r="I199" s="170"/>
      <c r="J199" s="30">
        <v>618</v>
      </c>
      <c r="K199" s="170" t="s">
        <v>47</v>
      </c>
      <c r="L199" s="228"/>
      <c r="N199" s="198" t="s">
        <v>1775</v>
      </c>
      <c r="O199" s="198" t="str">
        <f>INDEX('Standard Descriptions'!$E:$E,MATCH(Guidance!E199,'Standard Descriptions'!$C:$C,0))</f>
        <v xml:space="preserve"> This policy prevents new capacity of the selected type(s) from being built or deployed.//</v>
      </c>
      <c r="P199" s="202" t="s">
        <v>1776</v>
      </c>
      <c r="Q199" s="202" t="s">
        <v>46</v>
      </c>
      <c r="R199" s="202" t="str">
        <f t="shared" si="15"/>
        <v xml:space="preserve">Municipal Solid Waste </v>
      </c>
      <c r="S199" s="202" t="str">
        <f t="shared" si="17"/>
        <v>//**Municipal Solid Waste : **</v>
      </c>
      <c r="T199" s="187" t="str">
        <f t="shared" si="16"/>
        <v/>
      </c>
    </row>
    <row r="200" spans="1:21" s="206" customFormat="1" x14ac:dyDescent="0.25">
      <c r="A200" s="206" t="s">
        <v>1774</v>
      </c>
      <c r="B200" s="188"/>
      <c r="C200" s="206" t="s">
        <v>8</v>
      </c>
      <c r="D200" s="206" t="s">
        <v>29</v>
      </c>
      <c r="E200" s="206" t="str">
        <f>E201</f>
        <v>Electricity Sector Fraction of Potential Additional CCS Achieved</v>
      </c>
      <c r="M200" s="188"/>
      <c r="N200" s="208" t="s">
        <v>1775</v>
      </c>
      <c r="O200" s="208" t="str">
        <f>INDEX('Standard Descriptions'!$E:$E,MATCH(Guidance!E200,'Standard Descriptions'!$C:$C,0))</f>
        <v xml:space="preserve"> This policy specifies the fraction of CO2 emissions from power plants that is captured and stored, above the amount predicted in the business-as-usual scenario. // </v>
      </c>
      <c r="P200" s="206" t="s">
        <v>1776</v>
      </c>
      <c r="Q200" s="206" t="s">
        <v>46</v>
      </c>
      <c r="S200" s="206" t="str">
        <f t="shared" si="17"/>
        <v/>
      </c>
      <c r="T200" s="206" t="str">
        <f t="shared" si="16"/>
        <v/>
      </c>
      <c r="U200" s="194"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87" t="s">
        <v>1777</v>
      </c>
      <c r="C201" s="137" t="s">
        <v>8</v>
      </c>
      <c r="D201" s="137" t="s">
        <v>29</v>
      </c>
      <c r="E201" s="137" t="s">
        <v>1748</v>
      </c>
      <c r="F201" s="170" t="s">
        <v>497</v>
      </c>
      <c r="G201" s="170"/>
      <c r="H201" s="170" t="s">
        <v>496</v>
      </c>
      <c r="I201" s="171"/>
      <c r="J201" s="138">
        <v>876</v>
      </c>
      <c r="K201" s="171" t="s">
        <v>46</v>
      </c>
      <c r="L201" s="170" t="s">
        <v>1807</v>
      </c>
      <c r="N201" s="198" t="s">
        <v>1775</v>
      </c>
      <c r="O201" s="198" t="str">
        <f>INDEX('Standard Descriptions'!$E:$E,MATCH(Guidance!E201,'Standard Descriptions'!$C:$C,0))</f>
        <v xml:space="preserve"> This policy specifies the fraction of CO2 emissions from power plants that is captured and stored, above the amount predicted in the business-as-usual scenario. // </v>
      </c>
      <c r="P201" s="202" t="s">
        <v>1776</v>
      </c>
      <c r="Q201" s="202" t="s">
        <v>46</v>
      </c>
      <c r="R201" s="202" t="str">
        <f t="shared" ref="R201:R218" si="18">H201&amp;" "&amp;I201</f>
        <v xml:space="preserve">Hard Coal </v>
      </c>
      <c r="S201" s="202" t="str">
        <f t="shared" si="17"/>
        <v>//**Hard Coal : **</v>
      </c>
      <c r="T201" s="187"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217"/>
    </row>
    <row r="202" spans="1:21" x14ac:dyDescent="0.25">
      <c r="A202" s="187" t="s">
        <v>1777</v>
      </c>
      <c r="C202" s="144" t="s">
        <v>8</v>
      </c>
      <c r="D202" s="144" t="s">
        <v>29</v>
      </c>
      <c r="E202" s="144" t="s">
        <v>1748</v>
      </c>
      <c r="F202" s="171" t="s">
        <v>339</v>
      </c>
      <c r="G202" s="170"/>
      <c r="H202" s="171" t="s">
        <v>340</v>
      </c>
      <c r="I202" s="170"/>
      <c r="J202" s="138">
        <v>877</v>
      </c>
      <c r="K202" s="171" t="s">
        <v>46</v>
      </c>
      <c r="L202" s="247" t="s">
        <v>1807</v>
      </c>
      <c r="N202" s="198" t="s">
        <v>1775</v>
      </c>
      <c r="O202" s="198" t="str">
        <f>INDEX('Standard Descriptions'!$E:$E,MATCH(Guidance!E202,'Standard Descriptions'!$C:$C,0))</f>
        <v xml:space="preserve"> This policy specifies the fraction of CO2 emissions from power plants that is captured and stored, above the amount predicted in the business-as-usual scenario. // </v>
      </c>
      <c r="P202" s="202" t="s">
        <v>1776</v>
      </c>
      <c r="Q202" s="202" t="s">
        <v>46</v>
      </c>
      <c r="R202" s="202" t="str">
        <f t="shared" si="18"/>
        <v xml:space="preserve">Natural Gas Nonpeaker </v>
      </c>
      <c r="S202" s="202" t="str">
        <f t="shared" si="17"/>
        <v>//**Natural Gas Nonpeaker : **</v>
      </c>
      <c r="T202" s="187"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217"/>
    </row>
    <row r="203" spans="1:21" x14ac:dyDescent="0.25">
      <c r="A203" s="187" t="s">
        <v>1777</v>
      </c>
      <c r="C203" s="144" t="s">
        <v>8</v>
      </c>
      <c r="D203" s="144" t="s">
        <v>29</v>
      </c>
      <c r="E203" s="144" t="s">
        <v>1748</v>
      </c>
      <c r="F203" s="171" t="s">
        <v>80</v>
      </c>
      <c r="G203" s="170"/>
      <c r="H203" s="171" t="s">
        <v>94</v>
      </c>
      <c r="I203" s="170"/>
      <c r="J203" s="138">
        <v>878</v>
      </c>
      <c r="K203" s="170" t="s">
        <v>47</v>
      </c>
      <c r="L203" s="170"/>
      <c r="N203" s="198" t="s">
        <v>1775</v>
      </c>
      <c r="O203" s="198" t="str">
        <f>INDEX('Standard Descriptions'!$E:$E,MATCH(Guidance!E203,'Standard Descriptions'!$C:$C,0))</f>
        <v xml:space="preserve"> This policy specifies the fraction of CO2 emissions from power plants that is captured and stored, above the amount predicted in the business-as-usual scenario. // </v>
      </c>
      <c r="P203" s="202" t="s">
        <v>1776</v>
      </c>
      <c r="Q203" s="202" t="s">
        <v>46</v>
      </c>
      <c r="R203" s="202" t="str">
        <f t="shared" si="18"/>
        <v xml:space="preserve">Nuclear </v>
      </c>
      <c r="S203" s="202" t="str">
        <f t="shared" si="17"/>
        <v>//**Nuclear : **</v>
      </c>
      <c r="T203" s="187" t="str">
        <f t="shared" si="16"/>
        <v/>
      </c>
      <c r="U203" s="217"/>
    </row>
    <row r="204" spans="1:21" x14ac:dyDescent="0.25">
      <c r="A204" s="187" t="s">
        <v>1777</v>
      </c>
      <c r="C204" s="144" t="s">
        <v>8</v>
      </c>
      <c r="D204" s="144" t="s">
        <v>29</v>
      </c>
      <c r="E204" s="144" t="s">
        <v>1748</v>
      </c>
      <c r="F204" s="171" t="s">
        <v>81</v>
      </c>
      <c r="G204" s="170"/>
      <c r="H204" s="171" t="s">
        <v>95</v>
      </c>
      <c r="I204" s="170"/>
      <c r="J204" s="138">
        <v>879</v>
      </c>
      <c r="K204" s="170" t="s">
        <v>47</v>
      </c>
      <c r="L204" s="170"/>
      <c r="N204" s="198" t="s">
        <v>1775</v>
      </c>
      <c r="O204" s="198" t="str">
        <f>INDEX('Standard Descriptions'!$E:$E,MATCH(Guidance!E204,'Standard Descriptions'!$C:$C,0))</f>
        <v xml:space="preserve"> This policy specifies the fraction of CO2 emissions from power plants that is captured and stored, above the amount predicted in the business-as-usual scenario. // </v>
      </c>
      <c r="P204" s="202" t="s">
        <v>1776</v>
      </c>
      <c r="Q204" s="202" t="s">
        <v>46</v>
      </c>
      <c r="R204" s="202" t="str">
        <f t="shared" si="18"/>
        <v xml:space="preserve">Hydro </v>
      </c>
      <c r="S204" s="202" t="str">
        <f t="shared" si="17"/>
        <v>//**Hydro : **</v>
      </c>
      <c r="T204" s="187" t="str">
        <f t="shared" si="16"/>
        <v/>
      </c>
      <c r="U204" s="217"/>
    </row>
    <row r="205" spans="1:21" x14ac:dyDescent="0.25">
      <c r="A205" s="187" t="s">
        <v>1777</v>
      </c>
      <c r="C205" s="144" t="s">
        <v>8</v>
      </c>
      <c r="D205" s="144" t="s">
        <v>29</v>
      </c>
      <c r="E205" s="144" t="s">
        <v>1748</v>
      </c>
      <c r="F205" s="171" t="s">
        <v>498</v>
      </c>
      <c r="G205" s="170"/>
      <c r="H205" s="171" t="s">
        <v>501</v>
      </c>
      <c r="I205" s="170"/>
      <c r="J205" s="138">
        <v>880</v>
      </c>
      <c r="K205" s="170" t="s">
        <v>47</v>
      </c>
      <c r="L205" s="170"/>
      <c r="N205" s="198" t="s">
        <v>1775</v>
      </c>
      <c r="O205" s="198" t="str">
        <f>INDEX('Standard Descriptions'!$E:$E,MATCH(Guidance!E205,'Standard Descriptions'!$C:$C,0))</f>
        <v xml:space="preserve"> This policy specifies the fraction of CO2 emissions from power plants that is captured and stored, above the amount predicted in the business-as-usual scenario. // </v>
      </c>
      <c r="P205" s="202" t="s">
        <v>1776</v>
      </c>
      <c r="Q205" s="202" t="s">
        <v>46</v>
      </c>
      <c r="R205" s="202" t="str">
        <f t="shared" si="18"/>
        <v xml:space="preserve">Onshore Wind </v>
      </c>
      <c r="S205" s="202" t="str">
        <f t="shared" si="17"/>
        <v>//**Onshore Wind : **</v>
      </c>
      <c r="T205" s="187" t="str">
        <f t="shared" si="16"/>
        <v/>
      </c>
      <c r="U205" s="217"/>
    </row>
    <row r="206" spans="1:21" x14ac:dyDescent="0.25">
      <c r="A206" s="187" t="s">
        <v>1777</v>
      </c>
      <c r="C206" s="144" t="s">
        <v>8</v>
      </c>
      <c r="D206" s="144" t="s">
        <v>29</v>
      </c>
      <c r="E206" s="144" t="s">
        <v>1748</v>
      </c>
      <c r="F206" s="171" t="s">
        <v>82</v>
      </c>
      <c r="G206" s="170"/>
      <c r="H206" s="171" t="s">
        <v>96</v>
      </c>
      <c r="I206" s="170"/>
      <c r="J206" s="138">
        <v>881</v>
      </c>
      <c r="K206" s="170" t="s">
        <v>47</v>
      </c>
      <c r="L206" s="170"/>
      <c r="N206" s="198" t="s">
        <v>1775</v>
      </c>
      <c r="O206" s="198" t="str">
        <f>INDEX('Standard Descriptions'!$E:$E,MATCH(Guidance!E206,'Standard Descriptions'!$C:$C,0))</f>
        <v xml:space="preserve"> This policy specifies the fraction of CO2 emissions from power plants that is captured and stored, above the amount predicted in the business-as-usual scenario. // </v>
      </c>
      <c r="P206" s="202" t="s">
        <v>1776</v>
      </c>
      <c r="Q206" s="202" t="s">
        <v>46</v>
      </c>
      <c r="R206" s="202" t="str">
        <f t="shared" si="18"/>
        <v xml:space="preserve">Solar PV </v>
      </c>
      <c r="S206" s="202" t="str">
        <f t="shared" si="17"/>
        <v>//**Solar PV : **</v>
      </c>
      <c r="T206" s="187" t="str">
        <f t="shared" si="16"/>
        <v/>
      </c>
      <c r="U206" s="217"/>
    </row>
    <row r="207" spans="1:21" x14ac:dyDescent="0.25">
      <c r="A207" s="187" t="s">
        <v>1777</v>
      </c>
      <c r="C207" s="144" t="s">
        <v>8</v>
      </c>
      <c r="D207" s="144" t="s">
        <v>29</v>
      </c>
      <c r="E207" s="144" t="s">
        <v>1748</v>
      </c>
      <c r="F207" s="171" t="s">
        <v>83</v>
      </c>
      <c r="G207" s="170"/>
      <c r="H207" s="171" t="s">
        <v>97</v>
      </c>
      <c r="I207" s="170"/>
      <c r="J207" s="138">
        <v>882</v>
      </c>
      <c r="K207" s="170" t="s">
        <v>47</v>
      </c>
      <c r="L207" s="170"/>
      <c r="N207" s="198" t="s">
        <v>1775</v>
      </c>
      <c r="O207" s="198" t="str">
        <f>INDEX('Standard Descriptions'!$E:$E,MATCH(Guidance!E207,'Standard Descriptions'!$C:$C,0))</f>
        <v xml:space="preserve"> This policy specifies the fraction of CO2 emissions from power plants that is captured and stored, above the amount predicted in the business-as-usual scenario. // </v>
      </c>
      <c r="P207" s="202" t="s">
        <v>1776</v>
      </c>
      <c r="Q207" s="202" t="s">
        <v>46</v>
      </c>
      <c r="R207" s="202" t="str">
        <f t="shared" si="18"/>
        <v xml:space="preserve">Solar Thermal </v>
      </c>
      <c r="S207" s="202" t="str">
        <f t="shared" si="17"/>
        <v>//**Solar Thermal : **</v>
      </c>
      <c r="T207" s="187" t="str">
        <f t="shared" si="16"/>
        <v/>
      </c>
      <c r="U207" s="217"/>
    </row>
    <row r="208" spans="1:21" x14ac:dyDescent="0.25">
      <c r="A208" s="187" t="s">
        <v>1777</v>
      </c>
      <c r="C208" s="144" t="s">
        <v>8</v>
      </c>
      <c r="D208" s="144" t="s">
        <v>29</v>
      </c>
      <c r="E208" s="144" t="s">
        <v>1748</v>
      </c>
      <c r="F208" s="171" t="s">
        <v>84</v>
      </c>
      <c r="G208" s="170"/>
      <c r="H208" s="171" t="s">
        <v>98</v>
      </c>
      <c r="I208" s="170"/>
      <c r="J208" s="138">
        <v>883</v>
      </c>
      <c r="K208" s="171" t="s">
        <v>46</v>
      </c>
      <c r="L208" s="247" t="s">
        <v>1807</v>
      </c>
      <c r="N208" s="198" t="s">
        <v>1775</v>
      </c>
      <c r="O208" s="198" t="str">
        <f>INDEX('Standard Descriptions'!$E:$E,MATCH(Guidance!E208,'Standard Descriptions'!$C:$C,0))</f>
        <v xml:space="preserve"> This policy specifies the fraction of CO2 emissions from power plants that is captured and stored, above the amount predicted in the business-as-usual scenario. // </v>
      </c>
      <c r="P208" s="202" t="s">
        <v>1776</v>
      </c>
      <c r="Q208" s="202" t="s">
        <v>46</v>
      </c>
      <c r="R208" s="202" t="str">
        <f t="shared" si="18"/>
        <v xml:space="preserve">Biomass </v>
      </c>
      <c r="S208" s="202" t="str">
        <f t="shared" si="17"/>
        <v>//**Biomass : **</v>
      </c>
      <c r="T208" s="187"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217"/>
    </row>
    <row r="209" spans="1:21" x14ac:dyDescent="0.25">
      <c r="A209" s="187" t="s">
        <v>1777</v>
      </c>
      <c r="C209" s="144" t="s">
        <v>8</v>
      </c>
      <c r="D209" s="144" t="s">
        <v>29</v>
      </c>
      <c r="E209" s="144" t="s">
        <v>1748</v>
      </c>
      <c r="F209" s="171" t="s">
        <v>764</v>
      </c>
      <c r="G209" s="170"/>
      <c r="H209" s="171" t="s">
        <v>485</v>
      </c>
      <c r="I209" s="170"/>
      <c r="J209" s="138">
        <v>884</v>
      </c>
      <c r="K209" s="170" t="s">
        <v>47</v>
      </c>
      <c r="L209" s="170"/>
      <c r="N209" s="198" t="s">
        <v>1775</v>
      </c>
      <c r="O209" s="198" t="str">
        <f>INDEX('Standard Descriptions'!$E:$E,MATCH(Guidance!E209,'Standard Descriptions'!$C:$C,0))</f>
        <v xml:space="preserve"> This policy specifies the fraction of CO2 emissions from power plants that is captured and stored, above the amount predicted in the business-as-usual scenario. // </v>
      </c>
      <c r="P209" s="202" t="s">
        <v>1776</v>
      </c>
      <c r="Q209" s="202" t="s">
        <v>46</v>
      </c>
      <c r="R209" s="202" t="str">
        <f t="shared" si="18"/>
        <v xml:space="preserve">Geothermal </v>
      </c>
      <c r="S209" s="202" t="str">
        <f t="shared" si="17"/>
        <v>//**Geothermal : **</v>
      </c>
      <c r="T209" s="187" t="str">
        <f t="shared" si="16"/>
        <v/>
      </c>
      <c r="U209" s="217"/>
    </row>
    <row r="210" spans="1:21" x14ac:dyDescent="0.25">
      <c r="A210" s="187" t="s">
        <v>1777</v>
      </c>
      <c r="C210" s="144" t="s">
        <v>8</v>
      </c>
      <c r="D210" s="144" t="s">
        <v>29</v>
      </c>
      <c r="E210" s="144" t="s">
        <v>1748</v>
      </c>
      <c r="F210" s="171" t="s">
        <v>341</v>
      </c>
      <c r="G210" s="170"/>
      <c r="H210" s="171" t="s">
        <v>343</v>
      </c>
      <c r="I210" s="170"/>
      <c r="J210" s="138">
        <v>885</v>
      </c>
      <c r="K210" s="171" t="s">
        <v>46</v>
      </c>
      <c r="L210" s="247" t="s">
        <v>1807</v>
      </c>
      <c r="N210" s="198" t="s">
        <v>1775</v>
      </c>
      <c r="O210" s="198" t="str">
        <f>INDEX('Standard Descriptions'!$E:$E,MATCH(Guidance!E210,'Standard Descriptions'!$C:$C,0))</f>
        <v xml:space="preserve"> This policy specifies the fraction of CO2 emissions from power plants that is captured and stored, above the amount predicted in the business-as-usual scenario. // </v>
      </c>
      <c r="P210" s="202" t="s">
        <v>1776</v>
      </c>
      <c r="Q210" s="202" t="s">
        <v>46</v>
      </c>
      <c r="R210" s="202" t="str">
        <f t="shared" si="18"/>
        <v xml:space="preserve">Petroleum </v>
      </c>
      <c r="S210" s="202" t="str">
        <f t="shared" si="17"/>
        <v>//**Petroleum : **</v>
      </c>
      <c r="T210" s="187"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217"/>
    </row>
    <row r="211" spans="1:21" x14ac:dyDescent="0.25">
      <c r="A211" s="187" t="s">
        <v>1777</v>
      </c>
      <c r="C211" s="144" t="s">
        <v>8</v>
      </c>
      <c r="D211" s="144" t="s">
        <v>29</v>
      </c>
      <c r="E211" s="144" t="s">
        <v>1748</v>
      </c>
      <c r="F211" s="171" t="s">
        <v>342</v>
      </c>
      <c r="G211" s="170"/>
      <c r="H211" s="171" t="s">
        <v>344</v>
      </c>
      <c r="I211" s="170"/>
      <c r="J211" s="138">
        <v>886</v>
      </c>
      <c r="K211" s="171" t="s">
        <v>46</v>
      </c>
      <c r="L211" s="247" t="s">
        <v>1807</v>
      </c>
      <c r="N211" s="198" t="s">
        <v>1775</v>
      </c>
      <c r="O211" s="198" t="str">
        <f>INDEX('Standard Descriptions'!$E:$E,MATCH(Guidance!E211,'Standard Descriptions'!$C:$C,0))</f>
        <v xml:space="preserve"> This policy specifies the fraction of CO2 emissions from power plants that is captured and stored, above the amount predicted in the business-as-usual scenario. // </v>
      </c>
      <c r="P211" s="202" t="s">
        <v>1776</v>
      </c>
      <c r="Q211" s="202" t="s">
        <v>46</v>
      </c>
      <c r="R211" s="202" t="str">
        <f t="shared" si="18"/>
        <v xml:space="preserve">Natural Gas Peaker </v>
      </c>
      <c r="S211" s="202" t="str">
        <f t="shared" si="17"/>
        <v>//**Natural Gas Peaker : **</v>
      </c>
      <c r="T211" s="187"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217"/>
    </row>
    <row r="212" spans="1:21" x14ac:dyDescent="0.25">
      <c r="A212" s="187" t="s">
        <v>1777</v>
      </c>
      <c r="C212" s="144" t="s">
        <v>8</v>
      </c>
      <c r="D212" s="144" t="s">
        <v>29</v>
      </c>
      <c r="E212" s="144" t="s">
        <v>1748</v>
      </c>
      <c r="F212" s="171" t="s">
        <v>494</v>
      </c>
      <c r="G212" s="170"/>
      <c r="H212" s="171" t="s">
        <v>493</v>
      </c>
      <c r="I212" s="170"/>
      <c r="J212" s="138">
        <v>887</v>
      </c>
      <c r="K212" s="171" t="s">
        <v>46</v>
      </c>
      <c r="L212" s="247" t="s">
        <v>1807</v>
      </c>
      <c r="N212" s="198" t="s">
        <v>1775</v>
      </c>
      <c r="O212" s="198" t="str">
        <f>INDEX('Standard Descriptions'!$E:$E,MATCH(Guidance!E212,'Standard Descriptions'!$C:$C,0))</f>
        <v xml:space="preserve"> This policy specifies the fraction of CO2 emissions from power plants that is captured and stored, above the amount predicted in the business-as-usual scenario. // </v>
      </c>
      <c r="P212" s="202" t="s">
        <v>1776</v>
      </c>
      <c r="Q212" s="202" t="s">
        <v>46</v>
      </c>
      <c r="R212" s="202" t="str">
        <f t="shared" si="18"/>
        <v xml:space="preserve">Lignite </v>
      </c>
      <c r="S212" s="202" t="str">
        <f t="shared" si="17"/>
        <v>//**Lignite : **</v>
      </c>
      <c r="T212" s="187"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217"/>
    </row>
    <row r="213" spans="1:21" x14ac:dyDescent="0.25">
      <c r="A213" s="187" t="s">
        <v>1777</v>
      </c>
      <c r="C213" s="144" t="s">
        <v>8</v>
      </c>
      <c r="D213" s="144" t="s">
        <v>29</v>
      </c>
      <c r="E213" s="144" t="s">
        <v>1748</v>
      </c>
      <c r="F213" s="171" t="s">
        <v>503</v>
      </c>
      <c r="G213" s="170"/>
      <c r="H213" s="171" t="s">
        <v>504</v>
      </c>
      <c r="I213" s="170"/>
      <c r="J213" s="138">
        <v>888</v>
      </c>
      <c r="K213" s="170" t="s">
        <v>47</v>
      </c>
      <c r="L213" s="170"/>
      <c r="N213" s="198" t="s">
        <v>1775</v>
      </c>
      <c r="O213" s="198" t="str">
        <f>INDEX('Standard Descriptions'!$E:$E,MATCH(Guidance!E213,'Standard Descriptions'!$C:$C,0))</f>
        <v xml:space="preserve"> This policy specifies the fraction of CO2 emissions from power plants that is captured and stored, above the amount predicted in the business-as-usual scenario. // </v>
      </c>
      <c r="P213" s="202" t="s">
        <v>1776</v>
      </c>
      <c r="Q213" s="202" t="s">
        <v>46</v>
      </c>
      <c r="R213" s="202" t="str">
        <f t="shared" si="18"/>
        <v xml:space="preserve">Offshore Wind </v>
      </c>
      <c r="S213" s="202" t="str">
        <f t="shared" si="17"/>
        <v>//**Offshore Wind : **</v>
      </c>
      <c r="T213" s="187" t="str">
        <f t="shared" si="16"/>
        <v/>
      </c>
      <c r="U213" s="217"/>
    </row>
    <row r="214" spans="1:21" x14ac:dyDescent="0.25">
      <c r="A214" s="187" t="s">
        <v>1777</v>
      </c>
      <c r="C214" s="144" t="s">
        <v>8</v>
      </c>
      <c r="D214" s="144" t="s">
        <v>29</v>
      </c>
      <c r="E214" s="144" t="s">
        <v>1748</v>
      </c>
      <c r="F214" s="171" t="s">
        <v>1161</v>
      </c>
      <c r="G214" s="170"/>
      <c r="H214" s="171" t="s">
        <v>822</v>
      </c>
      <c r="I214" s="170"/>
      <c r="J214" s="138">
        <v>889</v>
      </c>
      <c r="K214" s="170" t="s">
        <v>47</v>
      </c>
      <c r="L214" s="170"/>
      <c r="N214" s="198" t="s">
        <v>1775</v>
      </c>
      <c r="O214" s="198" t="str">
        <f>INDEX('Standard Descriptions'!$E:$E,MATCH(Guidance!E214,'Standard Descriptions'!$C:$C,0))</f>
        <v xml:space="preserve"> This policy specifies the fraction of CO2 emissions from power plants that is captured and stored, above the amount predicted in the business-as-usual scenario. // </v>
      </c>
      <c r="P214" s="202" t="s">
        <v>1776</v>
      </c>
      <c r="Q214" s="202" t="s">
        <v>46</v>
      </c>
      <c r="R214" s="202" t="str">
        <f t="shared" si="18"/>
        <v xml:space="preserve">Crude Oil </v>
      </c>
      <c r="S214" s="202" t="str">
        <f t="shared" si="17"/>
        <v>//**Crude Oil : **</v>
      </c>
      <c r="T214" s="187" t="str">
        <f t="shared" si="16"/>
        <v/>
      </c>
      <c r="U214" s="217"/>
    </row>
    <row r="215" spans="1:21" x14ac:dyDescent="0.25">
      <c r="A215" s="187" t="s">
        <v>1777</v>
      </c>
      <c r="C215" s="144" t="s">
        <v>8</v>
      </c>
      <c r="D215" s="144" t="s">
        <v>29</v>
      </c>
      <c r="E215" s="144" t="s">
        <v>1748</v>
      </c>
      <c r="F215" s="171" t="s">
        <v>1162</v>
      </c>
      <c r="G215" s="170"/>
      <c r="H215" s="171" t="s">
        <v>972</v>
      </c>
      <c r="I215" s="170"/>
      <c r="J215" s="138">
        <v>890</v>
      </c>
      <c r="K215" s="170" t="s">
        <v>47</v>
      </c>
      <c r="L215" s="170"/>
      <c r="N215" s="198" t="s">
        <v>1775</v>
      </c>
      <c r="O215" s="198" t="str">
        <f>INDEX('Standard Descriptions'!$E:$E,MATCH(Guidance!E215,'Standard Descriptions'!$C:$C,0))</f>
        <v xml:space="preserve"> This policy specifies the fraction of CO2 emissions from power plants that is captured and stored, above the amount predicted in the business-as-usual scenario. // </v>
      </c>
      <c r="P215" s="202" t="s">
        <v>1776</v>
      </c>
      <c r="Q215" s="202" t="s">
        <v>46</v>
      </c>
      <c r="R215" s="202" t="str">
        <f t="shared" si="18"/>
        <v xml:space="preserve">Heavy or Residual Fuel Oil </v>
      </c>
      <c r="S215" s="202" t="str">
        <f t="shared" si="17"/>
        <v>//**Heavy or Residual Fuel Oil : **</v>
      </c>
      <c r="T215" s="187" t="str">
        <f t="shared" si="16"/>
        <v/>
      </c>
      <c r="U215" s="217"/>
    </row>
    <row r="216" spans="1:21" x14ac:dyDescent="0.25">
      <c r="A216" s="187" t="s">
        <v>1777</v>
      </c>
      <c r="C216" s="144" t="s">
        <v>8</v>
      </c>
      <c r="D216" s="144" t="s">
        <v>29</v>
      </c>
      <c r="E216" s="144" t="s">
        <v>1748</v>
      </c>
      <c r="F216" s="171" t="s">
        <v>1163</v>
      </c>
      <c r="G216" s="170"/>
      <c r="H216" s="171" t="s">
        <v>824</v>
      </c>
      <c r="I216" s="170"/>
      <c r="J216" s="138">
        <v>891</v>
      </c>
      <c r="K216" s="171" t="s">
        <v>46</v>
      </c>
      <c r="L216" s="247" t="s">
        <v>1807</v>
      </c>
      <c r="N216" s="198" t="s">
        <v>1775</v>
      </c>
      <c r="O216" s="198" t="str">
        <f>INDEX('Standard Descriptions'!$E:$E,MATCH(Guidance!E216,'Standard Descriptions'!$C:$C,0))</f>
        <v xml:space="preserve"> This policy specifies the fraction of CO2 emissions from power plants that is captured and stored, above the amount predicted in the business-as-usual scenario. // </v>
      </c>
      <c r="P216" s="202" t="s">
        <v>1776</v>
      </c>
      <c r="Q216" s="202" t="s">
        <v>46</v>
      </c>
      <c r="R216" s="202" t="str">
        <f t="shared" si="18"/>
        <v xml:space="preserve">Municipal Solid Waste </v>
      </c>
      <c r="S216" s="202" t="str">
        <f t="shared" si="17"/>
        <v>//**Municipal Solid Waste : **</v>
      </c>
      <c r="T216" s="187"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217"/>
    </row>
    <row r="217" spans="1:21" s="209" customFormat="1" x14ac:dyDescent="0.25">
      <c r="A217" s="209" t="s">
        <v>1774</v>
      </c>
      <c r="B217" s="189"/>
      <c r="C217" s="232" t="s">
        <v>8</v>
      </c>
      <c r="D217" s="233" t="s">
        <v>1146</v>
      </c>
      <c r="E217" s="232" t="s">
        <v>1147</v>
      </c>
      <c r="F217" s="233"/>
      <c r="G217" s="233"/>
      <c r="H217" s="233"/>
      <c r="I217" s="233"/>
      <c r="J217" s="210">
        <v>508</v>
      </c>
      <c r="K217" s="233" t="s">
        <v>46</v>
      </c>
      <c r="L217" s="232" t="s">
        <v>2026</v>
      </c>
      <c r="M217" s="189"/>
      <c r="N217" s="208" t="s">
        <v>1775</v>
      </c>
      <c r="O217" s="208"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209" t="s">
        <v>1776</v>
      </c>
      <c r="Q217" s="209" t="s">
        <v>47</v>
      </c>
      <c r="R217" s="209" t="str">
        <f t="shared" si="18"/>
        <v xml:space="preserve"> </v>
      </c>
      <c r="S217" s="206"/>
      <c r="T217" s="206" t="str">
        <f t="shared" si="16"/>
        <v xml:space="preserve"> Nevada's RPS standard—50% renewable energy by 2030—is included in the BAU model.</v>
      </c>
      <c r="U217" s="194" t="str">
        <f>N217&amp;O217&amp;P217&amp;T217</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Nevada's RPS standard—50% renewable energy by 2030—is included in the BAU model.</v>
      </c>
    </row>
    <row r="218" spans="1:21" s="209" customFormat="1" x14ac:dyDescent="0.25">
      <c r="A218" s="209" t="s">
        <v>1774</v>
      </c>
      <c r="B218" s="189"/>
      <c r="C218" s="230" t="s">
        <v>8</v>
      </c>
      <c r="D218" s="230" t="s">
        <v>295</v>
      </c>
      <c r="E218" s="230" t="s">
        <v>298</v>
      </c>
      <c r="F218" s="231"/>
      <c r="G218" s="231"/>
      <c r="H218" s="231"/>
      <c r="I218" s="231"/>
      <c r="J218" s="207">
        <v>148</v>
      </c>
      <c r="K218" s="233" t="s">
        <v>46</v>
      </c>
      <c r="L218" s="230" t="s">
        <v>2027</v>
      </c>
      <c r="M218" s="189"/>
      <c r="N218" s="208" t="s">
        <v>1775</v>
      </c>
      <c r="O218" s="208"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209" t="s">
        <v>1776</v>
      </c>
      <c r="Q218" s="209" t="s">
        <v>47</v>
      </c>
      <c r="R218" s="209" t="str">
        <f t="shared" si="18"/>
        <v xml:space="preserve"> </v>
      </c>
      <c r="S218" s="206"/>
      <c r="T218" s="206" t="str">
        <f t="shared" si="16"/>
        <v xml:space="preserve"> In 2019, Nevada exported less than 1% of it's electricity generation.</v>
      </c>
      <c r="U218" s="194"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2019, Nevada exported less than 1% of it's electricity generation.</v>
      </c>
    </row>
    <row r="219" spans="1:21" s="209" customFormat="1" x14ac:dyDescent="0.25">
      <c r="A219" s="209" t="s">
        <v>1774</v>
      </c>
      <c r="B219" s="189"/>
      <c r="C219" s="209" t="s">
        <v>8</v>
      </c>
      <c r="D219" s="209" t="s">
        <v>296</v>
      </c>
      <c r="E219" s="209" t="str">
        <f>E220</f>
        <v>Percent Change in Electricity Imports</v>
      </c>
      <c r="M219" s="189"/>
      <c r="N219" s="208" t="s">
        <v>1775</v>
      </c>
      <c r="O219" s="208"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206" t="s">
        <v>1776</v>
      </c>
      <c r="Q219" s="206" t="s">
        <v>46</v>
      </c>
      <c r="S219" s="206" t="str">
        <f t="shared" si="17"/>
        <v/>
      </c>
      <c r="T219" s="206" t="str">
        <f t="shared" si="16"/>
        <v/>
      </c>
      <c r="U219" s="194"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row>
    <row r="220" spans="1:21" x14ac:dyDescent="0.25">
      <c r="A220" s="187" t="s">
        <v>1777</v>
      </c>
      <c r="C220" s="137" t="s">
        <v>8</v>
      </c>
      <c r="D220" s="137" t="s">
        <v>296</v>
      </c>
      <c r="E220" s="137" t="s">
        <v>297</v>
      </c>
      <c r="F220" s="170" t="s">
        <v>497</v>
      </c>
      <c r="G220" s="170"/>
      <c r="H220" s="170" t="s">
        <v>496</v>
      </c>
      <c r="I220" s="171"/>
      <c r="J220" s="138">
        <v>149</v>
      </c>
      <c r="K220" s="170" t="s">
        <v>46</v>
      </c>
      <c r="L220" s="235" t="s">
        <v>2028</v>
      </c>
      <c r="N220" s="198" t="s">
        <v>1775</v>
      </c>
      <c r="O220" s="198"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202" t="s">
        <v>1776</v>
      </c>
      <c r="Q220" s="202" t="s">
        <v>46</v>
      </c>
      <c r="R220" s="202" t="str">
        <f t="shared" ref="R220:R237" si="19">H220&amp;" "&amp;I220</f>
        <v xml:space="preserve">Hard Coal </v>
      </c>
      <c r="S220" s="202" t="str">
        <f t="shared" si="17"/>
        <v>//**Hard Coal : **</v>
      </c>
      <c r="T220" s="187" t="str">
        <f t="shared" si="16"/>
        <v xml:space="preserve">//**Hard Coal : ** In 2019, electricity imports were about 1% of generation. </v>
      </c>
    </row>
    <row r="221" spans="1:21" x14ac:dyDescent="0.25">
      <c r="A221" s="187" t="s">
        <v>1777</v>
      </c>
      <c r="C221" s="144" t="s">
        <v>8</v>
      </c>
      <c r="D221" s="144" t="s">
        <v>296</v>
      </c>
      <c r="E221" s="144" t="s">
        <v>297</v>
      </c>
      <c r="F221" s="171" t="s">
        <v>339</v>
      </c>
      <c r="G221" s="170"/>
      <c r="H221" s="171" t="s">
        <v>340</v>
      </c>
      <c r="I221" s="171"/>
      <c r="J221" s="138">
        <v>526</v>
      </c>
      <c r="K221" s="170" t="s">
        <v>46</v>
      </c>
      <c r="L221" s="248" t="s">
        <v>2028</v>
      </c>
      <c r="N221" s="198" t="s">
        <v>1775</v>
      </c>
      <c r="O221" s="198"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202" t="s">
        <v>1776</v>
      </c>
      <c r="Q221" s="202" t="s">
        <v>46</v>
      </c>
      <c r="R221" s="202" t="str">
        <f t="shared" si="19"/>
        <v xml:space="preserve">Natural Gas Nonpeaker </v>
      </c>
      <c r="S221" s="202" t="str">
        <f t="shared" si="17"/>
        <v>//**Natural Gas Nonpeaker : **</v>
      </c>
      <c r="T221" s="187" t="str">
        <f t="shared" si="16"/>
        <v xml:space="preserve">//**Natural Gas Nonpeaker : ** In 2019, electricity imports were about 1% of generation. </v>
      </c>
    </row>
    <row r="222" spans="1:21" x14ac:dyDescent="0.25">
      <c r="A222" s="187" t="s">
        <v>1777</v>
      </c>
      <c r="C222" s="144" t="s">
        <v>8</v>
      </c>
      <c r="D222" s="144" t="s">
        <v>296</v>
      </c>
      <c r="E222" s="144" t="s">
        <v>297</v>
      </c>
      <c r="F222" s="171" t="s">
        <v>80</v>
      </c>
      <c r="G222" s="170"/>
      <c r="H222" s="171" t="s">
        <v>94</v>
      </c>
      <c r="I222" s="171"/>
      <c r="J222" s="138">
        <v>527</v>
      </c>
      <c r="K222" s="170" t="s">
        <v>46</v>
      </c>
      <c r="L222" s="248" t="s">
        <v>2028</v>
      </c>
      <c r="N222" s="198" t="s">
        <v>1775</v>
      </c>
      <c r="O222" s="198"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202" t="s">
        <v>1776</v>
      </c>
      <c r="Q222" s="202" t="s">
        <v>46</v>
      </c>
      <c r="R222" s="202" t="str">
        <f t="shared" si="19"/>
        <v xml:space="preserve">Nuclear </v>
      </c>
      <c r="S222" s="202" t="str">
        <f t="shared" si="17"/>
        <v>//**Nuclear : **</v>
      </c>
      <c r="T222" s="187" t="str">
        <f t="shared" si="16"/>
        <v xml:space="preserve">//**Nuclear : ** In 2019, electricity imports were about 1% of generation. </v>
      </c>
    </row>
    <row r="223" spans="1:21" x14ac:dyDescent="0.25">
      <c r="A223" s="187" t="s">
        <v>1777</v>
      </c>
      <c r="C223" s="144" t="s">
        <v>8</v>
      </c>
      <c r="D223" s="144" t="s">
        <v>296</v>
      </c>
      <c r="E223" s="144" t="s">
        <v>297</v>
      </c>
      <c r="F223" s="171" t="s">
        <v>81</v>
      </c>
      <c r="G223" s="170"/>
      <c r="H223" s="171" t="s">
        <v>95</v>
      </c>
      <c r="I223" s="171"/>
      <c r="J223" s="138">
        <v>528</v>
      </c>
      <c r="K223" s="170" t="s">
        <v>46</v>
      </c>
      <c r="L223" s="248" t="s">
        <v>2028</v>
      </c>
      <c r="N223" s="198" t="s">
        <v>1775</v>
      </c>
      <c r="O223" s="198"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202" t="s">
        <v>1776</v>
      </c>
      <c r="Q223" s="202" t="s">
        <v>46</v>
      </c>
      <c r="R223" s="202" t="str">
        <f t="shared" si="19"/>
        <v xml:space="preserve">Hydro </v>
      </c>
      <c r="S223" s="202" t="str">
        <f t="shared" si="17"/>
        <v>//**Hydro : **</v>
      </c>
      <c r="T223" s="187" t="str">
        <f t="shared" si="16"/>
        <v xml:space="preserve">//**Hydro : ** In 2019, electricity imports were about 1% of generation. </v>
      </c>
    </row>
    <row r="224" spans="1:21" x14ac:dyDescent="0.25">
      <c r="A224" s="187" t="s">
        <v>1777</v>
      </c>
      <c r="C224" s="144" t="s">
        <v>8</v>
      </c>
      <c r="D224" s="144" t="s">
        <v>296</v>
      </c>
      <c r="E224" s="144" t="s">
        <v>297</v>
      </c>
      <c r="F224" s="171" t="s">
        <v>498</v>
      </c>
      <c r="G224" s="170"/>
      <c r="H224" s="171" t="s">
        <v>501</v>
      </c>
      <c r="I224" s="171"/>
      <c r="J224" s="138">
        <v>529</v>
      </c>
      <c r="K224" s="170" t="s">
        <v>46</v>
      </c>
      <c r="L224" s="248" t="s">
        <v>2028</v>
      </c>
      <c r="N224" s="198" t="s">
        <v>1775</v>
      </c>
      <c r="O224" s="198"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202" t="s">
        <v>1776</v>
      </c>
      <c r="Q224" s="202" t="s">
        <v>46</v>
      </c>
      <c r="R224" s="202" t="str">
        <f t="shared" si="19"/>
        <v xml:space="preserve">Onshore Wind </v>
      </c>
      <c r="S224" s="202" t="str">
        <f t="shared" si="17"/>
        <v>//**Onshore Wind : **</v>
      </c>
      <c r="T224" s="187" t="str">
        <f t="shared" si="16"/>
        <v xml:space="preserve">//**Onshore Wind : ** In 2019, electricity imports were about 1% of generation. </v>
      </c>
    </row>
    <row r="225" spans="1:21" x14ac:dyDescent="0.25">
      <c r="A225" s="187" t="s">
        <v>1777</v>
      </c>
      <c r="C225" s="144" t="s">
        <v>8</v>
      </c>
      <c r="D225" s="144" t="s">
        <v>296</v>
      </c>
      <c r="E225" s="144" t="s">
        <v>297</v>
      </c>
      <c r="F225" s="171" t="s">
        <v>82</v>
      </c>
      <c r="G225" s="170"/>
      <c r="H225" s="171" t="s">
        <v>96</v>
      </c>
      <c r="I225" s="171"/>
      <c r="J225" s="138">
        <v>530</v>
      </c>
      <c r="K225" s="170" t="s">
        <v>46</v>
      </c>
      <c r="L225" s="248" t="s">
        <v>2028</v>
      </c>
      <c r="N225" s="198" t="s">
        <v>1775</v>
      </c>
      <c r="O225" s="198"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202" t="s">
        <v>1776</v>
      </c>
      <c r="Q225" s="202" t="s">
        <v>46</v>
      </c>
      <c r="R225" s="202" t="str">
        <f t="shared" si="19"/>
        <v xml:space="preserve">Solar PV </v>
      </c>
      <c r="S225" s="202" t="str">
        <f t="shared" si="17"/>
        <v>//**Solar PV : **</v>
      </c>
      <c r="T225" s="187" t="str">
        <f t="shared" si="16"/>
        <v xml:space="preserve">//**Solar PV : ** In 2019, electricity imports were about 1% of generation. </v>
      </c>
    </row>
    <row r="226" spans="1:21" x14ac:dyDescent="0.25">
      <c r="A226" s="187" t="s">
        <v>1777</v>
      </c>
      <c r="C226" s="144" t="s">
        <v>8</v>
      </c>
      <c r="D226" s="144" t="s">
        <v>296</v>
      </c>
      <c r="E226" s="144" t="s">
        <v>297</v>
      </c>
      <c r="F226" s="171" t="s">
        <v>83</v>
      </c>
      <c r="G226" s="170"/>
      <c r="H226" s="171" t="s">
        <v>97</v>
      </c>
      <c r="I226" s="171"/>
      <c r="J226" s="138">
        <v>531</v>
      </c>
      <c r="K226" s="170" t="s">
        <v>47</v>
      </c>
      <c r="L226" s="228"/>
      <c r="N226" s="198" t="s">
        <v>1775</v>
      </c>
      <c r="O226" s="198"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202" t="s">
        <v>1776</v>
      </c>
      <c r="Q226" s="202" t="s">
        <v>46</v>
      </c>
      <c r="R226" s="202" t="str">
        <f t="shared" si="19"/>
        <v xml:space="preserve">Solar Thermal </v>
      </c>
      <c r="S226" s="202" t="str">
        <f t="shared" si="17"/>
        <v>//**Solar Thermal : **</v>
      </c>
      <c r="T226" s="187" t="str">
        <f t="shared" si="16"/>
        <v/>
      </c>
    </row>
    <row r="227" spans="1:21" x14ac:dyDescent="0.25">
      <c r="A227" s="187" t="s">
        <v>1777</v>
      </c>
      <c r="C227" s="144" t="s">
        <v>8</v>
      </c>
      <c r="D227" s="144" t="s">
        <v>296</v>
      </c>
      <c r="E227" s="144" t="s">
        <v>297</v>
      </c>
      <c r="F227" s="171" t="s">
        <v>84</v>
      </c>
      <c r="G227" s="170"/>
      <c r="H227" s="171" t="s">
        <v>98</v>
      </c>
      <c r="I227" s="171"/>
      <c r="J227" s="138">
        <v>532</v>
      </c>
      <c r="K227" s="170" t="s">
        <v>46</v>
      </c>
      <c r="L227" s="248" t="s">
        <v>2028</v>
      </c>
      <c r="N227" s="198" t="s">
        <v>1775</v>
      </c>
      <c r="O227" s="198"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202" t="s">
        <v>1776</v>
      </c>
      <c r="Q227" s="202" t="s">
        <v>46</v>
      </c>
      <c r="R227" s="202" t="str">
        <f t="shared" si="19"/>
        <v xml:space="preserve">Biomass </v>
      </c>
      <c r="S227" s="202" t="str">
        <f t="shared" si="17"/>
        <v>//**Biomass : **</v>
      </c>
      <c r="T227" s="187" t="str">
        <f t="shared" si="16"/>
        <v xml:space="preserve">//**Biomass : ** In 2019, electricity imports were about 1% of generation. </v>
      </c>
    </row>
    <row r="228" spans="1:21" x14ac:dyDescent="0.25">
      <c r="A228" s="187" t="s">
        <v>1777</v>
      </c>
      <c r="C228" s="144" t="s">
        <v>8</v>
      </c>
      <c r="D228" s="144" t="s">
        <v>296</v>
      </c>
      <c r="E228" s="144" t="s">
        <v>297</v>
      </c>
      <c r="F228" s="171" t="s">
        <v>764</v>
      </c>
      <c r="G228" s="170"/>
      <c r="H228" s="171" t="s">
        <v>485</v>
      </c>
      <c r="I228" s="171"/>
      <c r="J228" s="138">
        <v>533</v>
      </c>
      <c r="K228" s="170" t="s">
        <v>47</v>
      </c>
      <c r="L228" s="228"/>
      <c r="N228" s="198" t="s">
        <v>1775</v>
      </c>
      <c r="O228" s="198"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202" t="s">
        <v>1776</v>
      </c>
      <c r="Q228" s="202" t="s">
        <v>46</v>
      </c>
      <c r="R228" s="202" t="str">
        <f t="shared" si="19"/>
        <v xml:space="preserve">Geothermal </v>
      </c>
      <c r="S228" s="202" t="str">
        <f t="shared" si="17"/>
        <v>//**Geothermal : **</v>
      </c>
      <c r="T228" s="187" t="str">
        <f t="shared" si="16"/>
        <v/>
      </c>
    </row>
    <row r="229" spans="1:21" x14ac:dyDescent="0.25">
      <c r="A229" s="187" t="s">
        <v>1777</v>
      </c>
      <c r="C229" s="144" t="s">
        <v>8</v>
      </c>
      <c r="D229" s="144" t="s">
        <v>296</v>
      </c>
      <c r="E229" s="144" t="s">
        <v>297</v>
      </c>
      <c r="F229" s="171" t="s">
        <v>341</v>
      </c>
      <c r="G229" s="170"/>
      <c r="H229" s="171" t="s">
        <v>343</v>
      </c>
      <c r="I229" s="171"/>
      <c r="J229" s="138">
        <v>534</v>
      </c>
      <c r="K229" s="170" t="s">
        <v>46</v>
      </c>
      <c r="L229" s="248" t="s">
        <v>2028</v>
      </c>
      <c r="N229" s="198" t="s">
        <v>1775</v>
      </c>
      <c r="O229" s="198"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202" t="s">
        <v>1776</v>
      </c>
      <c r="Q229" s="202" t="s">
        <v>46</v>
      </c>
      <c r="R229" s="202" t="str">
        <f t="shared" si="19"/>
        <v xml:space="preserve">Petroleum </v>
      </c>
      <c r="S229" s="202" t="str">
        <f t="shared" si="17"/>
        <v>//**Petroleum : **</v>
      </c>
      <c r="T229" s="187" t="str">
        <f t="shared" si="16"/>
        <v xml:space="preserve">//**Petroleum : ** In 2019, electricity imports were about 1% of generation. </v>
      </c>
    </row>
    <row r="230" spans="1:21" x14ac:dyDescent="0.25">
      <c r="A230" s="187" t="s">
        <v>1777</v>
      </c>
      <c r="C230" s="144" t="s">
        <v>8</v>
      </c>
      <c r="D230" s="144" t="s">
        <v>296</v>
      </c>
      <c r="E230" s="144" t="s">
        <v>297</v>
      </c>
      <c r="F230" s="171" t="s">
        <v>342</v>
      </c>
      <c r="G230" s="170"/>
      <c r="H230" s="171" t="s">
        <v>344</v>
      </c>
      <c r="I230" s="171"/>
      <c r="J230" s="138">
        <v>535</v>
      </c>
      <c r="K230" s="170" t="s">
        <v>47</v>
      </c>
      <c r="L230" s="228"/>
      <c r="N230" s="198" t="s">
        <v>1775</v>
      </c>
      <c r="O230" s="198"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202" t="s">
        <v>1776</v>
      </c>
      <c r="Q230" s="202" t="s">
        <v>46</v>
      </c>
      <c r="R230" s="202" t="str">
        <f t="shared" si="19"/>
        <v xml:space="preserve">Natural Gas Peaker </v>
      </c>
      <c r="S230" s="202" t="str">
        <f t="shared" si="17"/>
        <v>//**Natural Gas Peaker : **</v>
      </c>
      <c r="T230" s="187" t="str">
        <f t="shared" si="16"/>
        <v/>
      </c>
    </row>
    <row r="231" spans="1:21" x14ac:dyDescent="0.25">
      <c r="A231" s="187" t="s">
        <v>1777</v>
      </c>
      <c r="C231" s="144" t="s">
        <v>8</v>
      </c>
      <c r="D231" s="144" t="s">
        <v>296</v>
      </c>
      <c r="E231" s="144" t="s">
        <v>297</v>
      </c>
      <c r="F231" s="171" t="s">
        <v>494</v>
      </c>
      <c r="G231" s="170"/>
      <c r="H231" s="171" t="s">
        <v>493</v>
      </c>
      <c r="I231" s="171"/>
      <c r="J231" s="138">
        <v>536</v>
      </c>
      <c r="K231" s="170" t="s">
        <v>47</v>
      </c>
      <c r="L231" s="228"/>
      <c r="N231" s="198" t="s">
        <v>1775</v>
      </c>
      <c r="O231" s="198"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202" t="s">
        <v>1776</v>
      </c>
      <c r="Q231" s="202" t="s">
        <v>46</v>
      </c>
      <c r="R231" s="202" t="str">
        <f t="shared" si="19"/>
        <v xml:space="preserve">Lignite </v>
      </c>
      <c r="S231" s="202" t="str">
        <f t="shared" si="17"/>
        <v>//**Lignite : **</v>
      </c>
      <c r="T231" s="187" t="str">
        <f t="shared" si="16"/>
        <v/>
      </c>
    </row>
    <row r="232" spans="1:21" x14ac:dyDescent="0.25">
      <c r="A232" s="187" t="s">
        <v>1777</v>
      </c>
      <c r="C232" s="144" t="s">
        <v>8</v>
      </c>
      <c r="D232" s="144" t="s">
        <v>296</v>
      </c>
      <c r="E232" s="144" t="s">
        <v>297</v>
      </c>
      <c r="F232" s="171" t="s">
        <v>503</v>
      </c>
      <c r="G232" s="170"/>
      <c r="H232" s="171" t="s">
        <v>504</v>
      </c>
      <c r="I232" s="171"/>
      <c r="J232" s="138">
        <v>537</v>
      </c>
      <c r="K232" s="170" t="s">
        <v>47</v>
      </c>
      <c r="L232" s="228"/>
      <c r="N232" s="198" t="s">
        <v>1775</v>
      </c>
      <c r="O232" s="198"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202" t="s">
        <v>1776</v>
      </c>
      <c r="Q232" s="202" t="s">
        <v>46</v>
      </c>
      <c r="R232" s="202" t="str">
        <f t="shared" si="19"/>
        <v xml:space="preserve">Offshore Wind </v>
      </c>
      <c r="S232" s="202" t="str">
        <f t="shared" si="17"/>
        <v>//**Offshore Wind : **</v>
      </c>
      <c r="T232" s="187" t="str">
        <f t="shared" si="16"/>
        <v/>
      </c>
    </row>
    <row r="233" spans="1:21" x14ac:dyDescent="0.25">
      <c r="A233" s="187" t="s">
        <v>1777</v>
      </c>
      <c r="C233" s="144" t="s">
        <v>8</v>
      </c>
      <c r="D233" s="144" t="s">
        <v>296</v>
      </c>
      <c r="E233" s="144" t="s">
        <v>297</v>
      </c>
      <c r="F233" s="171" t="s">
        <v>1161</v>
      </c>
      <c r="G233" s="170"/>
      <c r="H233" s="171" t="s">
        <v>822</v>
      </c>
      <c r="I233" s="171"/>
      <c r="J233" s="138">
        <v>538</v>
      </c>
      <c r="K233" s="170" t="s">
        <v>47</v>
      </c>
      <c r="L233" s="228"/>
      <c r="N233" s="198" t="s">
        <v>1775</v>
      </c>
      <c r="O233" s="198"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202" t="s">
        <v>1776</v>
      </c>
      <c r="Q233" s="202" t="s">
        <v>46</v>
      </c>
      <c r="R233" s="202" t="str">
        <f t="shared" si="19"/>
        <v xml:space="preserve">Crude Oil </v>
      </c>
      <c r="S233" s="202" t="str">
        <f t="shared" si="17"/>
        <v>//**Crude Oil : **</v>
      </c>
      <c r="T233" s="187" t="str">
        <f t="shared" si="16"/>
        <v/>
      </c>
    </row>
    <row r="234" spans="1:21" x14ac:dyDescent="0.25">
      <c r="A234" s="187" t="s">
        <v>1777</v>
      </c>
      <c r="C234" s="144" t="s">
        <v>8</v>
      </c>
      <c r="D234" s="144" t="s">
        <v>296</v>
      </c>
      <c r="E234" s="144" t="s">
        <v>297</v>
      </c>
      <c r="F234" s="171" t="s">
        <v>1162</v>
      </c>
      <c r="G234" s="170"/>
      <c r="H234" s="171" t="s">
        <v>972</v>
      </c>
      <c r="I234" s="171"/>
      <c r="J234" s="138">
        <v>539</v>
      </c>
      <c r="K234" s="170" t="s">
        <v>47</v>
      </c>
      <c r="L234" s="228"/>
      <c r="N234" s="198" t="s">
        <v>1775</v>
      </c>
      <c r="O234" s="198"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202" t="s">
        <v>1776</v>
      </c>
      <c r="Q234" s="202" t="s">
        <v>46</v>
      </c>
      <c r="R234" s="202" t="str">
        <f t="shared" si="19"/>
        <v xml:space="preserve">Heavy or Residual Fuel Oil </v>
      </c>
      <c r="S234" s="202" t="str">
        <f t="shared" si="17"/>
        <v>//**Heavy or Residual Fuel Oil : **</v>
      </c>
      <c r="T234" s="187" t="str">
        <f t="shared" si="16"/>
        <v/>
      </c>
    </row>
    <row r="235" spans="1:21" x14ac:dyDescent="0.25">
      <c r="A235" s="187" t="s">
        <v>1777</v>
      </c>
      <c r="C235" s="144" t="s">
        <v>8</v>
      </c>
      <c r="D235" s="144" t="s">
        <v>296</v>
      </c>
      <c r="E235" s="144" t="s">
        <v>297</v>
      </c>
      <c r="F235" s="171" t="s">
        <v>1163</v>
      </c>
      <c r="G235" s="170"/>
      <c r="H235" s="171" t="s">
        <v>824</v>
      </c>
      <c r="I235" s="171"/>
      <c r="J235" s="138">
        <v>540</v>
      </c>
      <c r="K235" s="170" t="s">
        <v>47</v>
      </c>
      <c r="L235" s="228"/>
      <c r="N235" s="198" t="s">
        <v>1775</v>
      </c>
      <c r="O235" s="198"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202" t="s">
        <v>1776</v>
      </c>
      <c r="Q235" s="202" t="s">
        <v>46</v>
      </c>
      <c r="R235" s="202" t="str">
        <f t="shared" si="19"/>
        <v xml:space="preserve">Municipal Solid Waste </v>
      </c>
      <c r="S235" s="202" t="str">
        <f t="shared" si="17"/>
        <v>//**Municipal Solid Waste : **</v>
      </c>
      <c r="T235" s="187" t="str">
        <f t="shared" si="16"/>
        <v/>
      </c>
    </row>
    <row r="236" spans="1:21" s="209" customFormat="1" x14ac:dyDescent="0.25">
      <c r="A236" s="209" t="s">
        <v>1774</v>
      </c>
      <c r="B236" s="189"/>
      <c r="C236" s="232" t="s">
        <v>8</v>
      </c>
      <c r="D236" s="232" t="s">
        <v>332</v>
      </c>
      <c r="E236" s="232" t="s">
        <v>331</v>
      </c>
      <c r="F236" s="233"/>
      <c r="G236" s="233"/>
      <c r="H236" s="233"/>
      <c r="I236" s="233"/>
      <c r="J236" s="210">
        <v>619</v>
      </c>
      <c r="K236" s="233" t="s">
        <v>47</v>
      </c>
      <c r="L236" s="238"/>
      <c r="M236" s="189"/>
      <c r="N236" s="208" t="s">
        <v>1775</v>
      </c>
      <c r="O236" s="213">
        <f>INDEX('Standard Descriptions'!$E:$E,MATCH(Guidance!E236,'Standard Descriptions'!$C:$C,0))</f>
        <v>0</v>
      </c>
      <c r="P236" s="209" t="s">
        <v>1776</v>
      </c>
      <c r="Q236" s="209" t="s">
        <v>47</v>
      </c>
      <c r="R236" s="209" t="str">
        <f t="shared" si="19"/>
        <v xml:space="preserve"> </v>
      </c>
      <c r="S236" s="206"/>
      <c r="T236" s="206" t="str">
        <f t="shared" si="16"/>
        <v/>
      </c>
      <c r="U236" s="194" t="str">
        <f>N236&amp;O236</f>
        <v>**Description:**0</v>
      </c>
    </row>
    <row r="237" spans="1:21" s="209" customFormat="1" x14ac:dyDescent="0.25">
      <c r="A237" s="209" t="s">
        <v>1774</v>
      </c>
      <c r="B237" s="189"/>
      <c r="C237" s="232" t="s">
        <v>8</v>
      </c>
      <c r="D237" s="232" t="s">
        <v>17</v>
      </c>
      <c r="E237" s="232" t="s">
        <v>30</v>
      </c>
      <c r="F237" s="233"/>
      <c r="G237" s="233"/>
      <c r="H237" s="233"/>
      <c r="I237" s="233"/>
      <c r="J237" s="210">
        <v>30</v>
      </c>
      <c r="K237" s="233" t="s">
        <v>46</v>
      </c>
      <c r="L237" s="232" t="s">
        <v>2029</v>
      </c>
      <c r="M237" s="189"/>
      <c r="N237" s="208" t="s">
        <v>1775</v>
      </c>
      <c r="O237" s="208"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209" t="s">
        <v>1776</v>
      </c>
      <c r="Q237" s="209" t="s">
        <v>47</v>
      </c>
      <c r="R237" s="209" t="str">
        <f t="shared" si="19"/>
        <v xml:space="preserve"> </v>
      </c>
      <c r="S237" s="206"/>
      <c r="T237" s="206" t="str">
        <f t="shared" si="16"/>
        <v xml:space="preserve"> A 100% setting provides for an additional 578 MWs of demand response capacity in 2050 (on top of a BAU quantity of 245 MW).</v>
      </c>
      <c r="U237" s="194"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578 MWs of demand response capacity in 2050 (on top of a BAU quantity of 245 MW).</v>
      </c>
    </row>
    <row r="238" spans="1:21" s="209" customFormat="1" x14ac:dyDescent="0.25">
      <c r="A238" s="209" t="s">
        <v>1774</v>
      </c>
      <c r="B238" s="189"/>
      <c r="C238" s="209" t="s">
        <v>8</v>
      </c>
      <c r="D238" s="209" t="s">
        <v>135</v>
      </c>
      <c r="E238" s="209" t="str">
        <f>E239</f>
        <v>Annual Additional Capacity Retired due to Early Retirement Policy</v>
      </c>
      <c r="M238" s="189"/>
      <c r="N238" s="212" t="s">
        <v>1775</v>
      </c>
      <c r="O238" s="212" t="str">
        <f>INDEX('Standard Descriptions'!$E:$E,MATCH(Guidance!E238,'Standard Descriptions'!$C:$C,0))</f>
        <v xml:space="preserve"> This policy causes the specified quantity of otherwise non-retiring capacity of the selected type(s) to be retired each year. // </v>
      </c>
      <c r="P238" s="209" t="s">
        <v>1776</v>
      </c>
      <c r="Q238" s="209" t="s">
        <v>46</v>
      </c>
      <c r="T238" s="209" t="str">
        <f t="shared" si="16"/>
        <v/>
      </c>
      <c r="U238" s="194"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row>
    <row r="239" spans="1:21" x14ac:dyDescent="0.25">
      <c r="A239" s="187" t="s">
        <v>1777</v>
      </c>
      <c r="C239" s="3" t="s">
        <v>8</v>
      </c>
      <c r="D239" s="3" t="s">
        <v>135</v>
      </c>
      <c r="E239" s="3" t="s">
        <v>134</v>
      </c>
      <c r="F239" s="170" t="s">
        <v>497</v>
      </c>
      <c r="G239" s="170"/>
      <c r="H239" s="170" t="s">
        <v>496</v>
      </c>
      <c r="I239" s="170"/>
      <c r="J239" s="30">
        <v>31</v>
      </c>
      <c r="K239" s="170" t="s">
        <v>46</v>
      </c>
      <c r="L239" s="244" t="s">
        <v>2030</v>
      </c>
      <c r="N239" s="198" t="s">
        <v>1775</v>
      </c>
      <c r="O239" s="198" t="str">
        <f>INDEX('Standard Descriptions'!$E:$E,MATCH(Guidance!E239,'Standard Descriptions'!$C:$C,0))</f>
        <v xml:space="preserve"> This policy causes the specified quantity of otherwise non-retiring capacity of the selected type(s) to be retired each year. // </v>
      </c>
      <c r="P239" s="202" t="s">
        <v>1776</v>
      </c>
      <c r="Q239" s="202" t="s">
        <v>46</v>
      </c>
      <c r="R239" s="202" t="str">
        <f t="shared" ref="R239:R257" si="20">H239&amp;" "&amp;I239</f>
        <v xml:space="preserve">Hard Coal </v>
      </c>
      <c r="S239" s="202" t="str">
        <f t="shared" si="17"/>
        <v>//**Hard Coal : **</v>
      </c>
      <c r="T239" s="187" t="str">
        <f t="shared" si="16"/>
        <v>//**Hard Coal : ** Nevada does not currently require the early retirement of coal plants.</v>
      </c>
    </row>
    <row r="240" spans="1:21" x14ac:dyDescent="0.25">
      <c r="A240" s="187" t="s">
        <v>1777</v>
      </c>
      <c r="C240" s="144" t="s">
        <v>8</v>
      </c>
      <c r="D240" s="144" t="s">
        <v>135</v>
      </c>
      <c r="E240" s="144" t="s">
        <v>134</v>
      </c>
      <c r="F240" s="171" t="s">
        <v>339</v>
      </c>
      <c r="G240" s="170"/>
      <c r="H240" s="171" t="s">
        <v>340</v>
      </c>
      <c r="I240" s="170"/>
      <c r="J240" s="30">
        <v>620</v>
      </c>
      <c r="K240" s="170" t="s">
        <v>47</v>
      </c>
      <c r="L240" s="244"/>
      <c r="N240" s="198" t="s">
        <v>1775</v>
      </c>
      <c r="O240" s="198" t="str">
        <f>INDEX('Standard Descriptions'!$E:$E,MATCH(Guidance!E240,'Standard Descriptions'!$C:$C,0))</f>
        <v xml:space="preserve"> This policy causes the specified quantity of otherwise non-retiring capacity of the selected type(s) to be retired each year. // </v>
      </c>
      <c r="P240" s="202" t="s">
        <v>1776</v>
      </c>
      <c r="Q240" s="202" t="s">
        <v>46</v>
      </c>
      <c r="R240" s="202" t="str">
        <f t="shared" si="20"/>
        <v xml:space="preserve">Natural Gas Nonpeaker </v>
      </c>
      <c r="S240" s="202" t="str">
        <f t="shared" si="17"/>
        <v>//**Natural Gas Nonpeaker : **</v>
      </c>
      <c r="T240" s="187" t="str">
        <f t="shared" si="16"/>
        <v/>
      </c>
    </row>
    <row r="241" spans="1:21" x14ac:dyDescent="0.25">
      <c r="A241" s="187" t="s">
        <v>1777</v>
      </c>
      <c r="C241" s="144" t="s">
        <v>8</v>
      </c>
      <c r="D241" s="144" t="s">
        <v>135</v>
      </c>
      <c r="E241" s="144" t="s">
        <v>134</v>
      </c>
      <c r="F241" s="171" t="s">
        <v>80</v>
      </c>
      <c r="G241" s="170"/>
      <c r="H241" s="171" t="s">
        <v>94</v>
      </c>
      <c r="I241" s="170"/>
      <c r="J241" s="30">
        <v>32</v>
      </c>
      <c r="K241" s="170" t="s">
        <v>47</v>
      </c>
      <c r="L241" s="244" t="s">
        <v>2031</v>
      </c>
      <c r="N241" s="198" t="s">
        <v>1775</v>
      </c>
      <c r="O241" s="198" t="str">
        <f>INDEX('Standard Descriptions'!$E:$E,MATCH(Guidance!E241,'Standard Descriptions'!$C:$C,0))</f>
        <v xml:space="preserve"> This policy causes the specified quantity of otherwise non-retiring capacity of the selected type(s) to be retired each year. // </v>
      </c>
      <c r="P241" s="202" t="s">
        <v>1776</v>
      </c>
      <c r="Q241" s="202" t="s">
        <v>46</v>
      </c>
      <c r="R241" s="202" t="str">
        <f t="shared" si="20"/>
        <v xml:space="preserve">Nuclear </v>
      </c>
      <c r="S241" s="202" t="str">
        <f t="shared" si="17"/>
        <v>//**Nuclear : **</v>
      </c>
      <c r="T241" s="187" t="str">
        <f t="shared" si="16"/>
        <v/>
      </c>
    </row>
    <row r="242" spans="1:21" x14ac:dyDescent="0.25">
      <c r="A242" s="187" t="s">
        <v>1777</v>
      </c>
      <c r="C242" s="144" t="s">
        <v>8</v>
      </c>
      <c r="D242" s="144" t="s">
        <v>135</v>
      </c>
      <c r="E242" s="144" t="s">
        <v>134</v>
      </c>
      <c r="F242" s="171" t="s">
        <v>81</v>
      </c>
      <c r="G242" s="170"/>
      <c r="H242" s="171" t="s">
        <v>95</v>
      </c>
      <c r="I242" s="170"/>
      <c r="J242" s="30">
        <v>621</v>
      </c>
      <c r="K242" s="170" t="s">
        <v>47</v>
      </c>
      <c r="L242" s="228"/>
      <c r="N242" s="198" t="s">
        <v>1775</v>
      </c>
      <c r="O242" s="198" t="str">
        <f>INDEX('Standard Descriptions'!$E:$E,MATCH(Guidance!E242,'Standard Descriptions'!$C:$C,0))</f>
        <v xml:space="preserve"> This policy causes the specified quantity of otherwise non-retiring capacity of the selected type(s) to be retired each year. // </v>
      </c>
      <c r="P242" s="202" t="s">
        <v>1776</v>
      </c>
      <c r="Q242" s="202" t="s">
        <v>46</v>
      </c>
      <c r="R242" s="202" t="str">
        <f t="shared" si="20"/>
        <v xml:space="preserve">Hydro </v>
      </c>
      <c r="S242" s="202" t="str">
        <f t="shared" si="17"/>
        <v>//**Hydro : **</v>
      </c>
      <c r="T242" s="187" t="str">
        <f t="shared" si="16"/>
        <v/>
      </c>
    </row>
    <row r="243" spans="1:21" x14ac:dyDescent="0.25">
      <c r="A243" s="187" t="s">
        <v>1777</v>
      </c>
      <c r="C243" s="144" t="s">
        <v>8</v>
      </c>
      <c r="D243" s="144" t="s">
        <v>135</v>
      </c>
      <c r="E243" s="144" t="s">
        <v>134</v>
      </c>
      <c r="F243" s="171" t="s">
        <v>498</v>
      </c>
      <c r="G243" s="170"/>
      <c r="H243" s="171" t="s">
        <v>501</v>
      </c>
      <c r="I243" s="170"/>
      <c r="J243" s="30">
        <v>622</v>
      </c>
      <c r="K243" s="170" t="s">
        <v>47</v>
      </c>
      <c r="L243" s="228"/>
      <c r="N243" s="198" t="s">
        <v>1775</v>
      </c>
      <c r="O243" s="198" t="str">
        <f>INDEX('Standard Descriptions'!$E:$E,MATCH(Guidance!E243,'Standard Descriptions'!$C:$C,0))</f>
        <v xml:space="preserve"> This policy causes the specified quantity of otherwise non-retiring capacity of the selected type(s) to be retired each year. // </v>
      </c>
      <c r="P243" s="202" t="s">
        <v>1776</v>
      </c>
      <c r="Q243" s="202" t="s">
        <v>46</v>
      </c>
      <c r="R243" s="202" t="str">
        <f t="shared" si="20"/>
        <v xml:space="preserve">Onshore Wind </v>
      </c>
      <c r="S243" s="202" t="str">
        <f t="shared" si="17"/>
        <v>//**Onshore Wind : **</v>
      </c>
      <c r="T243" s="187" t="str">
        <f t="shared" si="16"/>
        <v/>
      </c>
    </row>
    <row r="244" spans="1:21" x14ac:dyDescent="0.25">
      <c r="A244" s="187" t="s">
        <v>1777</v>
      </c>
      <c r="C244" s="144" t="s">
        <v>8</v>
      </c>
      <c r="D244" s="144" t="s">
        <v>135</v>
      </c>
      <c r="E244" s="144" t="s">
        <v>134</v>
      </c>
      <c r="F244" s="171" t="s">
        <v>82</v>
      </c>
      <c r="G244" s="170"/>
      <c r="H244" s="171" t="s">
        <v>96</v>
      </c>
      <c r="I244" s="170"/>
      <c r="J244" s="30">
        <v>623</v>
      </c>
      <c r="K244" s="170" t="s">
        <v>47</v>
      </c>
      <c r="L244" s="228"/>
      <c r="N244" s="198" t="s">
        <v>1775</v>
      </c>
      <c r="O244" s="198" t="str">
        <f>INDEX('Standard Descriptions'!$E:$E,MATCH(Guidance!E244,'Standard Descriptions'!$C:$C,0))</f>
        <v xml:space="preserve"> This policy causes the specified quantity of otherwise non-retiring capacity of the selected type(s) to be retired each year. // </v>
      </c>
      <c r="P244" s="202" t="s">
        <v>1776</v>
      </c>
      <c r="Q244" s="202" t="s">
        <v>46</v>
      </c>
      <c r="R244" s="202" t="str">
        <f t="shared" si="20"/>
        <v xml:space="preserve">Solar PV </v>
      </c>
      <c r="S244" s="202" t="str">
        <f t="shared" si="17"/>
        <v>//**Solar PV : **</v>
      </c>
      <c r="T244" s="187" t="str">
        <f t="shared" si="16"/>
        <v/>
      </c>
    </row>
    <row r="245" spans="1:21" x14ac:dyDescent="0.25">
      <c r="A245" s="187" t="s">
        <v>1777</v>
      </c>
      <c r="C245" s="144" t="s">
        <v>8</v>
      </c>
      <c r="D245" s="144" t="s">
        <v>135</v>
      </c>
      <c r="E245" s="144" t="s">
        <v>134</v>
      </c>
      <c r="F245" s="171" t="s">
        <v>83</v>
      </c>
      <c r="G245" s="170"/>
      <c r="H245" s="171" t="s">
        <v>97</v>
      </c>
      <c r="I245" s="170"/>
      <c r="J245" s="30">
        <v>624</v>
      </c>
      <c r="K245" s="170" t="s">
        <v>47</v>
      </c>
      <c r="L245" s="228"/>
      <c r="N245" s="198" t="s">
        <v>1775</v>
      </c>
      <c r="O245" s="198" t="str">
        <f>INDEX('Standard Descriptions'!$E:$E,MATCH(Guidance!E245,'Standard Descriptions'!$C:$C,0))</f>
        <v xml:space="preserve"> This policy causes the specified quantity of otherwise non-retiring capacity of the selected type(s) to be retired each year. // </v>
      </c>
      <c r="P245" s="202" t="s">
        <v>1776</v>
      </c>
      <c r="Q245" s="202" t="s">
        <v>46</v>
      </c>
      <c r="R245" s="202" t="str">
        <f t="shared" si="20"/>
        <v xml:space="preserve">Solar Thermal </v>
      </c>
      <c r="S245" s="202" t="str">
        <f t="shared" si="17"/>
        <v>//**Solar Thermal : **</v>
      </c>
      <c r="T245" s="187" t="str">
        <f t="shared" si="16"/>
        <v/>
      </c>
    </row>
    <row r="246" spans="1:21" x14ac:dyDescent="0.25">
      <c r="A246" s="187" t="s">
        <v>1777</v>
      </c>
      <c r="C246" s="144" t="s">
        <v>8</v>
      </c>
      <c r="D246" s="144" t="s">
        <v>135</v>
      </c>
      <c r="E246" s="144" t="s">
        <v>134</v>
      </c>
      <c r="F246" s="171" t="s">
        <v>84</v>
      </c>
      <c r="G246" s="170"/>
      <c r="H246" s="171" t="s">
        <v>98</v>
      </c>
      <c r="I246" s="170"/>
      <c r="J246" s="30">
        <v>625</v>
      </c>
      <c r="K246" s="170" t="s">
        <v>47</v>
      </c>
      <c r="L246" s="244"/>
      <c r="N246" s="198" t="s">
        <v>1775</v>
      </c>
      <c r="O246" s="198" t="str">
        <f>INDEX('Standard Descriptions'!$E:$E,MATCH(Guidance!E246,'Standard Descriptions'!$C:$C,0))</f>
        <v xml:space="preserve"> This policy causes the specified quantity of otherwise non-retiring capacity of the selected type(s) to be retired each year. // </v>
      </c>
      <c r="P246" s="202" t="s">
        <v>1776</v>
      </c>
      <c r="Q246" s="202" t="s">
        <v>46</v>
      </c>
      <c r="R246" s="202" t="str">
        <f t="shared" si="20"/>
        <v xml:space="preserve">Biomass </v>
      </c>
      <c r="S246" s="202" t="str">
        <f t="shared" si="17"/>
        <v>//**Biomass : **</v>
      </c>
      <c r="T246" s="187" t="str">
        <f t="shared" si="16"/>
        <v/>
      </c>
    </row>
    <row r="247" spans="1:21" x14ac:dyDescent="0.25">
      <c r="A247" s="187" t="s">
        <v>1777</v>
      </c>
      <c r="C247" s="144" t="s">
        <v>8</v>
      </c>
      <c r="D247" s="144" t="s">
        <v>135</v>
      </c>
      <c r="E247" s="144" t="s">
        <v>134</v>
      </c>
      <c r="F247" s="171" t="s">
        <v>764</v>
      </c>
      <c r="G247" s="170"/>
      <c r="H247" s="171" t="s">
        <v>485</v>
      </c>
      <c r="I247" s="170"/>
      <c r="J247" s="30">
        <v>626</v>
      </c>
      <c r="K247" s="170" t="s">
        <v>47</v>
      </c>
      <c r="L247" s="228"/>
      <c r="N247" s="198" t="s">
        <v>1775</v>
      </c>
      <c r="O247" s="198" t="str">
        <f>INDEX('Standard Descriptions'!$E:$E,MATCH(Guidance!E247,'Standard Descriptions'!$C:$C,0))</f>
        <v xml:space="preserve"> This policy causes the specified quantity of otherwise non-retiring capacity of the selected type(s) to be retired each year. // </v>
      </c>
      <c r="P247" s="202" t="s">
        <v>1776</v>
      </c>
      <c r="Q247" s="202" t="s">
        <v>46</v>
      </c>
      <c r="R247" s="202" t="str">
        <f t="shared" si="20"/>
        <v xml:space="preserve">Geothermal </v>
      </c>
      <c r="S247" s="202" t="str">
        <f t="shared" si="17"/>
        <v>//**Geothermal : **</v>
      </c>
      <c r="T247" s="187" t="str">
        <f t="shared" si="16"/>
        <v/>
      </c>
    </row>
    <row r="248" spans="1:21" x14ac:dyDescent="0.25">
      <c r="A248" s="187" t="s">
        <v>1777</v>
      </c>
      <c r="C248" s="144" t="s">
        <v>8</v>
      </c>
      <c r="D248" s="144" t="s">
        <v>135</v>
      </c>
      <c r="E248" s="144" t="s">
        <v>134</v>
      </c>
      <c r="F248" s="171" t="s">
        <v>341</v>
      </c>
      <c r="G248" s="170"/>
      <c r="H248" s="171" t="s">
        <v>343</v>
      </c>
      <c r="I248" s="170"/>
      <c r="J248" s="30">
        <v>627</v>
      </c>
      <c r="K248" s="170" t="s">
        <v>47</v>
      </c>
      <c r="L248" s="244"/>
      <c r="N248" s="198" t="s">
        <v>1775</v>
      </c>
      <c r="O248" s="198" t="str">
        <f>INDEX('Standard Descriptions'!$E:$E,MATCH(Guidance!E248,'Standard Descriptions'!$C:$C,0))</f>
        <v xml:space="preserve"> This policy causes the specified quantity of otherwise non-retiring capacity of the selected type(s) to be retired each year. // </v>
      </c>
      <c r="P248" s="202" t="s">
        <v>1776</v>
      </c>
      <c r="Q248" s="202" t="s">
        <v>46</v>
      </c>
      <c r="R248" s="202" t="str">
        <f t="shared" si="20"/>
        <v xml:space="preserve">Petroleum </v>
      </c>
      <c r="S248" s="202" t="str">
        <f t="shared" si="17"/>
        <v>//**Petroleum : **</v>
      </c>
      <c r="T248" s="187" t="str">
        <f t="shared" si="16"/>
        <v/>
      </c>
    </row>
    <row r="249" spans="1:21" x14ac:dyDescent="0.25">
      <c r="A249" s="187" t="s">
        <v>1777</v>
      </c>
      <c r="C249" s="144" t="s">
        <v>8</v>
      </c>
      <c r="D249" s="144" t="s">
        <v>135</v>
      </c>
      <c r="E249" s="144" t="s">
        <v>134</v>
      </c>
      <c r="F249" s="171" t="s">
        <v>342</v>
      </c>
      <c r="G249" s="170"/>
      <c r="H249" s="171" t="s">
        <v>344</v>
      </c>
      <c r="I249" s="170"/>
      <c r="J249" s="30">
        <v>628</v>
      </c>
      <c r="K249" s="170" t="s">
        <v>46</v>
      </c>
      <c r="L249" s="244" t="s">
        <v>2032</v>
      </c>
      <c r="N249" s="198" t="s">
        <v>1775</v>
      </c>
      <c r="O249" s="198" t="str">
        <f>INDEX('Standard Descriptions'!$E:$E,MATCH(Guidance!E249,'Standard Descriptions'!$C:$C,0))</f>
        <v xml:space="preserve"> This policy causes the specified quantity of otherwise non-retiring capacity of the selected type(s) to be retired each year. // </v>
      </c>
      <c r="P249" s="202" t="s">
        <v>1776</v>
      </c>
      <c r="Q249" s="202" t="s">
        <v>46</v>
      </c>
      <c r="R249" s="202" t="str">
        <f t="shared" si="20"/>
        <v xml:space="preserve">Natural Gas Peaker </v>
      </c>
      <c r="S249" s="202" t="str">
        <f t="shared" si="17"/>
        <v>//**Natural Gas Peaker : **</v>
      </c>
      <c r="T249" s="187" t="str">
        <f t="shared" si="16"/>
        <v xml:space="preserve">//**Natural Gas Peaker : ** In the BAU scenario, Nevada has about 1.3 GWs of natural gas peaker capacity. </v>
      </c>
    </row>
    <row r="250" spans="1:21" x14ac:dyDescent="0.25">
      <c r="A250" s="187" t="s">
        <v>1777</v>
      </c>
      <c r="C250" s="144" t="s">
        <v>8</v>
      </c>
      <c r="D250" s="144" t="s">
        <v>135</v>
      </c>
      <c r="E250" s="144" t="s">
        <v>134</v>
      </c>
      <c r="F250" s="171" t="s">
        <v>494</v>
      </c>
      <c r="G250" s="170"/>
      <c r="H250" s="171" t="s">
        <v>493</v>
      </c>
      <c r="I250" s="170"/>
      <c r="J250" s="30">
        <v>590</v>
      </c>
      <c r="K250" s="170" t="s">
        <v>47</v>
      </c>
      <c r="L250" s="244" t="s">
        <v>2033</v>
      </c>
      <c r="N250" s="198" t="s">
        <v>1775</v>
      </c>
      <c r="O250" s="198" t="str">
        <f>INDEX('Standard Descriptions'!$E:$E,MATCH(Guidance!E250,'Standard Descriptions'!$C:$C,0))</f>
        <v xml:space="preserve"> This policy causes the specified quantity of otherwise non-retiring capacity of the selected type(s) to be retired each year. // </v>
      </c>
      <c r="P250" s="202" t="s">
        <v>1776</v>
      </c>
      <c r="Q250" s="202" t="s">
        <v>46</v>
      </c>
      <c r="R250" s="202" t="str">
        <f t="shared" si="20"/>
        <v xml:space="preserve">Lignite </v>
      </c>
      <c r="S250" s="202" t="str">
        <f t="shared" si="17"/>
        <v>//**Lignite : **</v>
      </c>
      <c r="T250" s="187" t="str">
        <f t="shared" si="16"/>
        <v/>
      </c>
    </row>
    <row r="251" spans="1:21" x14ac:dyDescent="0.25">
      <c r="A251" s="187" t="s">
        <v>1777</v>
      </c>
      <c r="C251" s="144" t="s">
        <v>8</v>
      </c>
      <c r="D251" s="144" t="s">
        <v>135</v>
      </c>
      <c r="E251" s="144" t="s">
        <v>134</v>
      </c>
      <c r="F251" s="171" t="s">
        <v>503</v>
      </c>
      <c r="G251" s="170"/>
      <c r="H251" s="171" t="s">
        <v>504</v>
      </c>
      <c r="I251" s="170"/>
      <c r="J251" s="30">
        <v>629</v>
      </c>
      <c r="K251" s="170" t="s">
        <v>47</v>
      </c>
      <c r="L251" s="228"/>
      <c r="N251" s="198" t="s">
        <v>1775</v>
      </c>
      <c r="O251" s="198" t="str">
        <f>INDEX('Standard Descriptions'!$E:$E,MATCH(Guidance!E251,'Standard Descriptions'!$C:$C,0))</f>
        <v xml:space="preserve"> This policy causes the specified quantity of otherwise non-retiring capacity of the selected type(s) to be retired each year. // </v>
      </c>
      <c r="P251" s="202" t="s">
        <v>1776</v>
      </c>
      <c r="Q251" s="202" t="s">
        <v>46</v>
      </c>
      <c r="R251" s="202" t="str">
        <f t="shared" si="20"/>
        <v xml:space="preserve">Offshore Wind </v>
      </c>
      <c r="S251" s="202" t="str">
        <f t="shared" si="17"/>
        <v>//**Offshore Wind : **</v>
      </c>
      <c r="T251" s="187" t="str">
        <f t="shared" si="16"/>
        <v/>
      </c>
    </row>
    <row r="252" spans="1:21" x14ac:dyDescent="0.25">
      <c r="A252" s="187" t="s">
        <v>1777</v>
      </c>
      <c r="C252" s="144" t="s">
        <v>8</v>
      </c>
      <c r="D252" s="144" t="s">
        <v>135</v>
      </c>
      <c r="E252" s="144" t="s">
        <v>134</v>
      </c>
      <c r="F252" s="171" t="s">
        <v>1161</v>
      </c>
      <c r="G252" s="170"/>
      <c r="H252" s="171" t="s">
        <v>822</v>
      </c>
      <c r="I252" s="170"/>
      <c r="J252" s="30">
        <v>630</v>
      </c>
      <c r="K252" s="170" t="s">
        <v>47</v>
      </c>
      <c r="L252" s="228"/>
      <c r="N252" s="198" t="s">
        <v>1775</v>
      </c>
      <c r="O252" s="198" t="str">
        <f>INDEX('Standard Descriptions'!$E:$E,MATCH(Guidance!E252,'Standard Descriptions'!$C:$C,0))</f>
        <v xml:space="preserve"> This policy causes the specified quantity of otherwise non-retiring capacity of the selected type(s) to be retired each year. // </v>
      </c>
      <c r="P252" s="202" t="s">
        <v>1776</v>
      </c>
      <c r="Q252" s="202" t="s">
        <v>46</v>
      </c>
      <c r="R252" s="202" t="str">
        <f t="shared" si="20"/>
        <v xml:space="preserve">Crude Oil </v>
      </c>
      <c r="S252" s="202" t="str">
        <f t="shared" si="17"/>
        <v>//**Crude Oil : **</v>
      </c>
      <c r="T252" s="187" t="str">
        <f t="shared" si="16"/>
        <v/>
      </c>
    </row>
    <row r="253" spans="1:21" x14ac:dyDescent="0.25">
      <c r="A253" s="187" t="s">
        <v>1777</v>
      </c>
      <c r="C253" s="144" t="s">
        <v>8</v>
      </c>
      <c r="D253" s="144" t="s">
        <v>135</v>
      </c>
      <c r="E253" s="144" t="s">
        <v>134</v>
      </c>
      <c r="F253" s="171" t="s">
        <v>1162</v>
      </c>
      <c r="G253" s="170"/>
      <c r="H253" s="171" t="s">
        <v>972</v>
      </c>
      <c r="I253" s="170"/>
      <c r="J253" s="30">
        <v>631</v>
      </c>
      <c r="K253" s="170" t="s">
        <v>47</v>
      </c>
      <c r="L253" s="228"/>
      <c r="N253" s="198" t="s">
        <v>1775</v>
      </c>
      <c r="O253" s="198" t="str">
        <f>INDEX('Standard Descriptions'!$E:$E,MATCH(Guidance!E253,'Standard Descriptions'!$C:$C,0))</f>
        <v xml:space="preserve"> This policy causes the specified quantity of otherwise non-retiring capacity of the selected type(s) to be retired each year. // </v>
      </c>
      <c r="P253" s="202" t="s">
        <v>1776</v>
      </c>
      <c r="Q253" s="202" t="s">
        <v>46</v>
      </c>
      <c r="R253" s="202" t="str">
        <f t="shared" si="20"/>
        <v xml:space="preserve">Heavy or Residual Fuel Oil </v>
      </c>
      <c r="S253" s="202" t="str">
        <f t="shared" si="17"/>
        <v>//**Heavy or Residual Fuel Oil : **</v>
      </c>
      <c r="T253" s="187" t="str">
        <f t="shared" si="16"/>
        <v/>
      </c>
    </row>
    <row r="254" spans="1:21" x14ac:dyDescent="0.25">
      <c r="A254" s="187" t="s">
        <v>1777</v>
      </c>
      <c r="C254" s="144" t="s">
        <v>8</v>
      </c>
      <c r="D254" s="144" t="s">
        <v>135</v>
      </c>
      <c r="E254" s="144" t="s">
        <v>134</v>
      </c>
      <c r="F254" s="171" t="s">
        <v>1163</v>
      </c>
      <c r="G254" s="170"/>
      <c r="H254" s="171" t="s">
        <v>824</v>
      </c>
      <c r="I254" s="170"/>
      <c r="J254" s="30">
        <v>632</v>
      </c>
      <c r="K254" s="170" t="s">
        <v>47</v>
      </c>
      <c r="L254" s="228"/>
      <c r="N254" s="198" t="s">
        <v>1775</v>
      </c>
      <c r="O254" s="198" t="str">
        <f>INDEX('Standard Descriptions'!$E:$E,MATCH(Guidance!E254,'Standard Descriptions'!$C:$C,0))</f>
        <v xml:space="preserve"> This policy causes the specified quantity of otherwise non-retiring capacity of the selected type(s) to be retired each year. // </v>
      </c>
      <c r="P254" s="202" t="s">
        <v>1776</v>
      </c>
      <c r="Q254" s="202" t="s">
        <v>46</v>
      </c>
      <c r="R254" s="202" t="str">
        <f t="shared" si="20"/>
        <v xml:space="preserve">Municipal Solid Waste </v>
      </c>
      <c r="S254" s="202" t="str">
        <f t="shared" si="17"/>
        <v>//**Municipal Solid Waste : **</v>
      </c>
      <c r="T254" s="187" t="str">
        <f t="shared" si="16"/>
        <v/>
      </c>
    </row>
    <row r="255" spans="1:21" s="209" customFormat="1" x14ac:dyDescent="0.25">
      <c r="A255" s="209" t="s">
        <v>1774</v>
      </c>
      <c r="B255" s="189"/>
      <c r="C255" s="232" t="s">
        <v>8</v>
      </c>
      <c r="D255" s="232" t="s">
        <v>19</v>
      </c>
      <c r="E255" s="232" t="s">
        <v>1437</v>
      </c>
      <c r="F255" s="233"/>
      <c r="G255" s="233"/>
      <c r="H255" s="233"/>
      <c r="I255" s="233"/>
      <c r="J255" s="210">
        <v>33</v>
      </c>
      <c r="K255" s="233" t="s">
        <v>46</v>
      </c>
      <c r="L255" s="232" t="s">
        <v>2034</v>
      </c>
      <c r="M255" s="189"/>
      <c r="N255" s="208" t="s">
        <v>1775</v>
      </c>
      <c r="O255" s="208" t="str">
        <f>INDEX('Standard Descriptions'!$E:$E,MATCH(Guidance!E255,'Standard Descriptions'!$C:$C,0))</f>
        <v xml:space="preserve"> This policy causes grid-scale electricity storage from chemical batteries to increase above the amount predicted in the BAU Scenario. // </v>
      </c>
      <c r="P255" s="209" t="s">
        <v>1776</v>
      </c>
      <c r="Q255" s="209" t="s">
        <v>47</v>
      </c>
      <c r="R255" s="209" t="str">
        <f t="shared" si="20"/>
        <v xml:space="preserve"> </v>
      </c>
      <c r="S255" s="206"/>
      <c r="T255" s="206" t="str">
        <f t="shared" si="16"/>
        <v xml:space="preserve"> A 100% setting will allow for 100 GW additional battery storage capacity by 2050. Nevada has a target to build 1,000 MWs of storage by 2030 which is included in the Policy Reference Scenario. Total potential additional storage is 3.4 GWs by 2050. </v>
      </c>
      <c r="U255" s="194" t="str">
        <f>N255&amp;O255&amp;P255&amp;T255</f>
        <v xml:space="preserve">**Description:** This policy causes grid-scale electricity storage from chemical batteries to increase above the amount predicted in the BAU Scenario. // **Guidance for setting values: ** A 100% setting will allow for 100 GW additional battery storage capacity by 2050. Nevada has a target to build 1,000 MWs of storage by 2030 which is included in the Policy Reference Scenario. Total potential additional storage is 3.4 GWs by 2050. </v>
      </c>
    </row>
    <row r="256" spans="1:21" s="209" customFormat="1" x14ac:dyDescent="0.25">
      <c r="A256" s="209" t="s">
        <v>1774</v>
      </c>
      <c r="B256" s="189"/>
      <c r="C256" s="232" t="s">
        <v>8</v>
      </c>
      <c r="D256" s="232" t="s">
        <v>139</v>
      </c>
      <c r="E256" s="232" t="s">
        <v>309</v>
      </c>
      <c r="F256" s="233"/>
      <c r="G256" s="233"/>
      <c r="H256" s="233"/>
      <c r="I256" s="233"/>
      <c r="J256" s="210">
        <v>34</v>
      </c>
      <c r="K256" s="233" t="s">
        <v>46</v>
      </c>
      <c r="L256" s="238" t="s">
        <v>2035</v>
      </c>
      <c r="M256" s="189"/>
      <c r="N256" s="208" t="s">
        <v>1775</v>
      </c>
      <c r="O256" s="208"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209" t="s">
        <v>1776</v>
      </c>
      <c r="Q256" s="209" t="s">
        <v>47</v>
      </c>
      <c r="R256" s="209" t="str">
        <f t="shared" si="20"/>
        <v xml:space="preserve"> </v>
      </c>
      <c r="S256" s="206"/>
      <c r="T256" s="206" t="str">
        <f t="shared" si="16"/>
        <v xml:space="preserve"> Nevada's transmission capacity is expected to increase by 2% in the BAU scenario. </v>
      </c>
      <c r="U256" s="194" t="str">
        <f>N256&amp;O256&amp;P256&amp;T256</f>
        <v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Nevada's transmission capacity is expected to increase by 2% in the BAU scenario. </v>
      </c>
    </row>
    <row r="257" spans="1:21" s="209" customFormat="1" x14ac:dyDescent="0.25">
      <c r="A257" s="209" t="s">
        <v>1774</v>
      </c>
      <c r="B257" s="189"/>
      <c r="C257" s="209" t="s">
        <v>8</v>
      </c>
      <c r="D257" s="209" t="s">
        <v>1751</v>
      </c>
      <c r="E257" s="209" t="s">
        <v>1752</v>
      </c>
      <c r="F257" s="209" t="s">
        <v>497</v>
      </c>
      <c r="H257" s="209" t="s">
        <v>496</v>
      </c>
      <c r="J257" s="209">
        <v>860</v>
      </c>
      <c r="K257" s="209" t="s">
        <v>47</v>
      </c>
      <c r="M257" s="189"/>
      <c r="N257" s="208" t="s">
        <v>1775</v>
      </c>
      <c r="O257" s="208" t="str">
        <f>INDEX('Standard Descriptions'!$E:$E,MATCH(Guidance!E257,'Standard Descriptions'!$C:$C,0))</f>
        <v xml:space="preserve"> This policy uses an alternative retirement schedule for existing capacity of the selected type(s). // </v>
      </c>
      <c r="P257" s="209" t="s">
        <v>1776</v>
      </c>
      <c r="Q257" s="209" t="s">
        <v>47</v>
      </c>
      <c r="R257" s="209" t="str">
        <f t="shared" si="20"/>
        <v xml:space="preserve">Hard Coal </v>
      </c>
      <c r="S257" s="206" t="str">
        <f t="shared" si="17"/>
        <v>//**Hard Coal : **</v>
      </c>
      <c r="T257" s="206" t="str">
        <f t="shared" si="16"/>
        <v/>
      </c>
      <c r="U257" s="194" t="str">
        <f>N257&amp;O257&amp;L257</f>
        <v xml:space="preserve">**Description:** This policy uses an alternative retirement schedule for existing capacity of the selected type(s). // </v>
      </c>
    </row>
    <row r="258" spans="1:21" s="209" customFormat="1" x14ac:dyDescent="0.25">
      <c r="A258" s="209" t="s">
        <v>1774</v>
      </c>
      <c r="B258" s="189"/>
      <c r="C258" s="209" t="s">
        <v>8</v>
      </c>
      <c r="D258" s="209" t="s">
        <v>62</v>
      </c>
      <c r="E258" s="209" t="s">
        <v>136</v>
      </c>
      <c r="M258" s="189"/>
      <c r="N258" s="208" t="s">
        <v>1775</v>
      </c>
      <c r="O258" s="208"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206" t="s">
        <v>1776</v>
      </c>
      <c r="Q258" s="206" t="s">
        <v>46</v>
      </c>
      <c r="S258" s="206" t="str">
        <f t="shared" si="17"/>
        <v/>
      </c>
      <c r="T258" s="206" t="str">
        <f t="shared" si="16"/>
        <v/>
      </c>
      <c r="U258" s="194"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5">
      <c r="A259" s="187" t="s">
        <v>1777</v>
      </c>
      <c r="C259" s="187" t="s">
        <v>8</v>
      </c>
      <c r="D259" s="187" t="s">
        <v>62</v>
      </c>
      <c r="E259" s="187" t="s">
        <v>136</v>
      </c>
      <c r="F259" s="187" t="s">
        <v>339</v>
      </c>
      <c r="H259" s="187" t="s">
        <v>340</v>
      </c>
      <c r="J259" s="187">
        <v>861</v>
      </c>
      <c r="K259" s="187" t="s">
        <v>47</v>
      </c>
      <c r="N259" s="198" t="s">
        <v>1775</v>
      </c>
      <c r="O259" s="198"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202" t="s">
        <v>1776</v>
      </c>
      <c r="Q259" s="202" t="s">
        <v>46</v>
      </c>
      <c r="R259" s="202" t="str">
        <f t="shared" ref="R259:R291" si="21">H259&amp;" "&amp;I259</f>
        <v xml:space="preserve">Natural Gas Nonpeaker </v>
      </c>
      <c r="S259" s="202" t="str">
        <f t="shared" si="17"/>
        <v>//**Natural Gas Nonpeaker : **</v>
      </c>
      <c r="T259" s="187" t="str">
        <f t="shared" si="16"/>
        <v/>
      </c>
    </row>
    <row r="260" spans="1:21" x14ac:dyDescent="0.25">
      <c r="A260" s="187" t="s">
        <v>1777</v>
      </c>
      <c r="C260" s="187" t="s">
        <v>8</v>
      </c>
      <c r="D260" s="187" t="s">
        <v>62</v>
      </c>
      <c r="E260" s="187" t="s">
        <v>136</v>
      </c>
      <c r="F260" s="187" t="s">
        <v>80</v>
      </c>
      <c r="H260" s="187" t="s">
        <v>94</v>
      </c>
      <c r="J260" s="187">
        <v>862</v>
      </c>
      <c r="K260" s="187" t="s">
        <v>47</v>
      </c>
      <c r="N260" s="198" t="s">
        <v>1775</v>
      </c>
      <c r="O260" s="198"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202" t="s">
        <v>1776</v>
      </c>
      <c r="Q260" s="202" t="s">
        <v>46</v>
      </c>
      <c r="R260" s="202" t="str">
        <f t="shared" si="21"/>
        <v xml:space="preserve">Nuclear </v>
      </c>
      <c r="S260" s="202" t="str">
        <f t="shared" si="17"/>
        <v>//**Nuclear : **</v>
      </c>
      <c r="T260" s="187" t="str">
        <f t="shared" ref="T260:T323" si="22">IF(K260="Yes",S260&amp;L260,"")</f>
        <v/>
      </c>
    </row>
    <row r="261" spans="1:21" x14ac:dyDescent="0.25">
      <c r="A261" s="187" t="s">
        <v>1777</v>
      </c>
      <c r="C261" s="187" t="s">
        <v>8</v>
      </c>
      <c r="D261" s="187" t="s">
        <v>62</v>
      </c>
      <c r="E261" s="187" t="s">
        <v>136</v>
      </c>
      <c r="F261" s="187" t="s">
        <v>81</v>
      </c>
      <c r="H261" s="187" t="s">
        <v>95</v>
      </c>
      <c r="J261" s="187">
        <v>863</v>
      </c>
      <c r="K261" s="187" t="s">
        <v>47</v>
      </c>
      <c r="N261" s="198" t="s">
        <v>1775</v>
      </c>
      <c r="O261" s="198"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202" t="s">
        <v>1776</v>
      </c>
      <c r="Q261" s="202" t="s">
        <v>46</v>
      </c>
      <c r="R261" s="202" t="str">
        <f t="shared" si="21"/>
        <v xml:space="preserve">Hydro </v>
      </c>
      <c r="S261" s="202" t="str">
        <f t="shared" ref="S261:S310" si="23">IF(R261="","","//**"&amp;R261&amp;": **")</f>
        <v>//**Hydro : **</v>
      </c>
      <c r="T261" s="187" t="str">
        <f t="shared" si="22"/>
        <v/>
      </c>
    </row>
    <row r="262" spans="1:21" x14ac:dyDescent="0.25">
      <c r="A262" s="187" t="s">
        <v>1777</v>
      </c>
      <c r="C262" s="187" t="s">
        <v>8</v>
      </c>
      <c r="D262" s="187" t="s">
        <v>62</v>
      </c>
      <c r="E262" s="187" t="s">
        <v>136</v>
      </c>
      <c r="F262" s="187" t="s">
        <v>498</v>
      </c>
      <c r="H262" s="187" t="s">
        <v>501</v>
      </c>
      <c r="J262" s="187">
        <v>864</v>
      </c>
      <c r="K262" s="187" t="s">
        <v>47</v>
      </c>
      <c r="N262" s="198" t="s">
        <v>1775</v>
      </c>
      <c r="O262" s="198"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202" t="s">
        <v>1776</v>
      </c>
      <c r="Q262" s="202" t="s">
        <v>46</v>
      </c>
      <c r="R262" s="202" t="str">
        <f t="shared" si="21"/>
        <v xml:space="preserve">Onshore Wind </v>
      </c>
      <c r="S262" s="202" t="str">
        <f t="shared" si="23"/>
        <v>//**Onshore Wind : **</v>
      </c>
      <c r="T262" s="187" t="str">
        <f t="shared" si="22"/>
        <v/>
      </c>
    </row>
    <row r="263" spans="1:21" x14ac:dyDescent="0.25">
      <c r="A263" s="187" t="s">
        <v>1777</v>
      </c>
      <c r="C263" s="187" t="s">
        <v>8</v>
      </c>
      <c r="D263" s="187" t="s">
        <v>62</v>
      </c>
      <c r="E263" s="187" t="s">
        <v>136</v>
      </c>
      <c r="F263" s="187" t="s">
        <v>82</v>
      </c>
      <c r="H263" s="187" t="s">
        <v>96</v>
      </c>
      <c r="J263" s="187">
        <v>865</v>
      </c>
      <c r="K263" s="187" t="s">
        <v>47</v>
      </c>
      <c r="N263" s="198" t="s">
        <v>1775</v>
      </c>
      <c r="O263" s="198"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202" t="s">
        <v>1776</v>
      </c>
      <c r="Q263" s="202" t="s">
        <v>46</v>
      </c>
      <c r="R263" s="202" t="str">
        <f t="shared" si="21"/>
        <v xml:space="preserve">Solar PV </v>
      </c>
      <c r="S263" s="202" t="str">
        <f t="shared" si="23"/>
        <v>//**Solar PV : **</v>
      </c>
      <c r="T263" s="187" t="str">
        <f t="shared" si="22"/>
        <v/>
      </c>
    </row>
    <row r="264" spans="1:21" x14ac:dyDescent="0.25">
      <c r="A264" s="187" t="s">
        <v>1777</v>
      </c>
      <c r="C264" s="187" t="s">
        <v>8</v>
      </c>
      <c r="D264" s="187" t="s">
        <v>62</v>
      </c>
      <c r="E264" s="187" t="s">
        <v>136</v>
      </c>
      <c r="F264" s="187" t="s">
        <v>83</v>
      </c>
      <c r="H264" s="187" t="s">
        <v>97</v>
      </c>
      <c r="J264" s="187">
        <v>866</v>
      </c>
      <c r="K264" s="187" t="s">
        <v>47</v>
      </c>
      <c r="N264" s="198" t="s">
        <v>1775</v>
      </c>
      <c r="O264" s="198"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202" t="s">
        <v>1776</v>
      </c>
      <c r="Q264" s="202" t="s">
        <v>46</v>
      </c>
      <c r="R264" s="202" t="str">
        <f t="shared" si="21"/>
        <v xml:space="preserve">Solar Thermal </v>
      </c>
      <c r="S264" s="202" t="str">
        <f t="shared" si="23"/>
        <v>//**Solar Thermal : **</v>
      </c>
      <c r="T264" s="187" t="str">
        <f t="shared" si="22"/>
        <v/>
      </c>
    </row>
    <row r="265" spans="1:21" x14ac:dyDescent="0.25">
      <c r="A265" s="187" t="s">
        <v>1777</v>
      </c>
      <c r="C265" s="187" t="s">
        <v>8</v>
      </c>
      <c r="D265" s="187" t="s">
        <v>62</v>
      </c>
      <c r="E265" s="187" t="s">
        <v>136</v>
      </c>
      <c r="F265" s="187" t="s">
        <v>84</v>
      </c>
      <c r="H265" s="187" t="s">
        <v>98</v>
      </c>
      <c r="J265" s="187">
        <v>867</v>
      </c>
      <c r="K265" s="187" t="s">
        <v>47</v>
      </c>
      <c r="N265" s="198" t="s">
        <v>1775</v>
      </c>
      <c r="O265" s="198"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202" t="s">
        <v>1776</v>
      </c>
      <c r="Q265" s="202" t="s">
        <v>46</v>
      </c>
      <c r="R265" s="202" t="str">
        <f t="shared" si="21"/>
        <v xml:space="preserve">Biomass </v>
      </c>
      <c r="S265" s="202" t="str">
        <f t="shared" si="23"/>
        <v>//**Biomass : **</v>
      </c>
      <c r="T265" s="187" t="str">
        <f t="shared" si="22"/>
        <v/>
      </c>
    </row>
    <row r="266" spans="1:21" x14ac:dyDescent="0.25">
      <c r="A266" s="187" t="s">
        <v>1777</v>
      </c>
      <c r="C266" s="187" t="s">
        <v>8</v>
      </c>
      <c r="D266" s="187" t="s">
        <v>62</v>
      </c>
      <c r="E266" s="187" t="s">
        <v>136</v>
      </c>
      <c r="F266" s="187" t="s">
        <v>764</v>
      </c>
      <c r="H266" s="187" t="s">
        <v>485</v>
      </c>
      <c r="J266" s="187">
        <v>868</v>
      </c>
      <c r="K266" s="187" t="s">
        <v>47</v>
      </c>
      <c r="N266" s="198" t="s">
        <v>1775</v>
      </c>
      <c r="O266" s="198"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202" t="s">
        <v>1776</v>
      </c>
      <c r="Q266" s="202" t="s">
        <v>46</v>
      </c>
      <c r="R266" s="202" t="str">
        <f t="shared" si="21"/>
        <v xml:space="preserve">Geothermal </v>
      </c>
      <c r="S266" s="202" t="str">
        <f t="shared" si="23"/>
        <v>//**Geothermal : **</v>
      </c>
      <c r="T266" s="187" t="str">
        <f t="shared" si="22"/>
        <v/>
      </c>
    </row>
    <row r="267" spans="1:21" x14ac:dyDescent="0.25">
      <c r="A267" s="187" t="s">
        <v>1777</v>
      </c>
      <c r="C267" s="187" t="s">
        <v>8</v>
      </c>
      <c r="D267" s="187" t="s">
        <v>62</v>
      </c>
      <c r="E267" s="187" t="s">
        <v>136</v>
      </c>
      <c r="F267" s="187" t="s">
        <v>341</v>
      </c>
      <c r="H267" s="187" t="s">
        <v>343</v>
      </c>
      <c r="J267" s="187">
        <v>869</v>
      </c>
      <c r="K267" s="187" t="s">
        <v>47</v>
      </c>
      <c r="N267" s="198" t="s">
        <v>1775</v>
      </c>
      <c r="O267" s="198"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202" t="s">
        <v>1776</v>
      </c>
      <c r="Q267" s="202" t="s">
        <v>46</v>
      </c>
      <c r="R267" s="202" t="str">
        <f t="shared" si="21"/>
        <v xml:space="preserve">Petroleum </v>
      </c>
      <c r="S267" s="202" t="str">
        <f t="shared" si="23"/>
        <v>//**Petroleum : **</v>
      </c>
      <c r="T267" s="187" t="str">
        <f t="shared" si="22"/>
        <v/>
      </c>
    </row>
    <row r="268" spans="1:21" x14ac:dyDescent="0.25">
      <c r="A268" s="187" t="s">
        <v>1777</v>
      </c>
      <c r="C268" s="187" t="s">
        <v>8</v>
      </c>
      <c r="D268" s="187" t="s">
        <v>62</v>
      </c>
      <c r="E268" s="187" t="s">
        <v>136</v>
      </c>
      <c r="F268" s="187" t="s">
        <v>342</v>
      </c>
      <c r="H268" s="187" t="s">
        <v>344</v>
      </c>
      <c r="J268" s="187">
        <v>870</v>
      </c>
      <c r="K268" s="187" t="s">
        <v>47</v>
      </c>
      <c r="N268" s="198" t="s">
        <v>1775</v>
      </c>
      <c r="O268" s="198"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202" t="s">
        <v>1776</v>
      </c>
      <c r="Q268" s="202" t="s">
        <v>46</v>
      </c>
      <c r="R268" s="202" t="str">
        <f t="shared" si="21"/>
        <v xml:space="preserve">Natural Gas Peaker </v>
      </c>
      <c r="S268" s="202" t="str">
        <f t="shared" si="23"/>
        <v>//**Natural Gas Peaker : **</v>
      </c>
      <c r="T268" s="187" t="str">
        <f t="shared" si="22"/>
        <v/>
      </c>
    </row>
    <row r="269" spans="1:21" x14ac:dyDescent="0.25">
      <c r="A269" s="187" t="s">
        <v>1777</v>
      </c>
      <c r="C269" s="187" t="s">
        <v>8</v>
      </c>
      <c r="D269" s="187" t="s">
        <v>62</v>
      </c>
      <c r="E269" s="187" t="s">
        <v>136</v>
      </c>
      <c r="F269" s="187" t="s">
        <v>494</v>
      </c>
      <c r="H269" s="187" t="s">
        <v>493</v>
      </c>
      <c r="J269" s="187">
        <v>871</v>
      </c>
      <c r="K269" s="187" t="s">
        <v>47</v>
      </c>
      <c r="N269" s="198" t="s">
        <v>1775</v>
      </c>
      <c r="O269" s="198"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202" t="s">
        <v>1776</v>
      </c>
      <c r="Q269" s="202" t="s">
        <v>46</v>
      </c>
      <c r="R269" s="202" t="str">
        <f t="shared" si="21"/>
        <v xml:space="preserve">Lignite </v>
      </c>
      <c r="S269" s="202" t="str">
        <f t="shared" si="23"/>
        <v>//**Lignite : **</v>
      </c>
      <c r="T269" s="187" t="str">
        <f t="shared" si="22"/>
        <v/>
      </c>
    </row>
    <row r="270" spans="1:21" x14ac:dyDescent="0.25">
      <c r="A270" s="187" t="s">
        <v>1777</v>
      </c>
      <c r="C270" s="187" t="s">
        <v>8</v>
      </c>
      <c r="D270" s="187" t="s">
        <v>62</v>
      </c>
      <c r="E270" s="187" t="s">
        <v>136</v>
      </c>
      <c r="F270" s="187" t="s">
        <v>503</v>
      </c>
      <c r="H270" s="187" t="s">
        <v>504</v>
      </c>
      <c r="J270" s="187">
        <v>872</v>
      </c>
      <c r="K270" s="187" t="s">
        <v>47</v>
      </c>
      <c r="N270" s="198" t="s">
        <v>1775</v>
      </c>
      <c r="O270" s="198"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202" t="s">
        <v>1776</v>
      </c>
      <c r="Q270" s="202" t="s">
        <v>46</v>
      </c>
      <c r="R270" s="202" t="str">
        <f t="shared" si="21"/>
        <v xml:space="preserve">Offshore Wind </v>
      </c>
      <c r="S270" s="202" t="str">
        <f t="shared" si="23"/>
        <v>//**Offshore Wind : **</v>
      </c>
      <c r="T270" s="187" t="str">
        <f t="shared" si="22"/>
        <v/>
      </c>
    </row>
    <row r="271" spans="1:21" x14ac:dyDescent="0.25">
      <c r="A271" s="187" t="s">
        <v>1777</v>
      </c>
      <c r="C271" s="187" t="s">
        <v>8</v>
      </c>
      <c r="D271" s="187" t="s">
        <v>62</v>
      </c>
      <c r="E271" s="187" t="s">
        <v>136</v>
      </c>
      <c r="F271" s="187" t="s">
        <v>1161</v>
      </c>
      <c r="H271" s="187" t="s">
        <v>822</v>
      </c>
      <c r="J271" s="187">
        <v>873</v>
      </c>
      <c r="K271" s="187" t="s">
        <v>47</v>
      </c>
      <c r="N271" s="198" t="s">
        <v>1775</v>
      </c>
      <c r="O271" s="198"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202" t="s">
        <v>1776</v>
      </c>
      <c r="Q271" s="202" t="s">
        <v>46</v>
      </c>
      <c r="R271" s="202" t="str">
        <f t="shared" si="21"/>
        <v xml:space="preserve">Crude Oil </v>
      </c>
      <c r="S271" s="202" t="str">
        <f t="shared" si="23"/>
        <v>//**Crude Oil : **</v>
      </c>
      <c r="T271" s="187" t="str">
        <f t="shared" si="22"/>
        <v/>
      </c>
    </row>
    <row r="272" spans="1:21" x14ac:dyDescent="0.25">
      <c r="A272" s="187" t="s">
        <v>1777</v>
      </c>
      <c r="C272" s="187" t="s">
        <v>8</v>
      </c>
      <c r="D272" s="187" t="s">
        <v>62</v>
      </c>
      <c r="E272" s="187" t="s">
        <v>136</v>
      </c>
      <c r="F272" s="187" t="s">
        <v>1162</v>
      </c>
      <c r="H272" s="187" t="s">
        <v>972</v>
      </c>
      <c r="J272" s="187">
        <v>874</v>
      </c>
      <c r="K272" s="187" t="s">
        <v>47</v>
      </c>
      <c r="N272" s="198" t="s">
        <v>1775</v>
      </c>
      <c r="O272" s="198"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202" t="s">
        <v>1776</v>
      </c>
      <c r="Q272" s="202" t="s">
        <v>46</v>
      </c>
      <c r="R272" s="202" t="str">
        <f t="shared" si="21"/>
        <v xml:space="preserve">Heavy or Residual Fuel Oil </v>
      </c>
      <c r="S272" s="202" t="str">
        <f t="shared" si="23"/>
        <v>//**Heavy or Residual Fuel Oil : **</v>
      </c>
      <c r="T272" s="187" t="str">
        <f t="shared" si="22"/>
        <v/>
      </c>
    </row>
    <row r="273" spans="1:20" s="205" customFormat="1" x14ac:dyDescent="0.25">
      <c r="A273" s="187" t="s">
        <v>1777</v>
      </c>
      <c r="B273" s="188"/>
      <c r="C273" s="187" t="s">
        <v>8</v>
      </c>
      <c r="D273" s="187" t="s">
        <v>62</v>
      </c>
      <c r="E273" s="187" t="s">
        <v>136</v>
      </c>
      <c r="F273" s="187" t="s">
        <v>1163</v>
      </c>
      <c r="G273" s="187"/>
      <c r="H273" s="187" t="s">
        <v>824</v>
      </c>
      <c r="I273" s="187"/>
      <c r="J273" s="187">
        <v>875</v>
      </c>
      <c r="K273" s="187" t="s">
        <v>47</v>
      </c>
      <c r="L273" s="187"/>
      <c r="M273" s="188"/>
      <c r="N273" s="198" t="s">
        <v>1775</v>
      </c>
      <c r="O273" s="198"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202" t="s">
        <v>1776</v>
      </c>
      <c r="Q273" s="202" t="s">
        <v>46</v>
      </c>
      <c r="R273" s="202" t="str">
        <f t="shared" si="21"/>
        <v xml:space="preserve">Municipal Solid Waste </v>
      </c>
      <c r="S273" s="202" t="str">
        <f t="shared" si="23"/>
        <v>//**Municipal Solid Waste : **</v>
      </c>
      <c r="T273" s="187" t="str">
        <f t="shared" si="22"/>
        <v/>
      </c>
    </row>
    <row r="274" spans="1:20" s="205" customFormat="1" x14ac:dyDescent="0.25">
      <c r="A274" s="187" t="s">
        <v>1777</v>
      </c>
      <c r="B274" s="188"/>
      <c r="C274" s="187" t="s">
        <v>8</v>
      </c>
      <c r="D274" s="187" t="s">
        <v>62</v>
      </c>
      <c r="E274" s="187" t="s">
        <v>136</v>
      </c>
      <c r="F274" s="187" t="s">
        <v>497</v>
      </c>
      <c r="G274" s="187"/>
      <c r="H274" s="187" t="s">
        <v>496</v>
      </c>
      <c r="I274" s="187"/>
      <c r="J274" s="187">
        <v>633</v>
      </c>
      <c r="K274" s="187" t="s">
        <v>47</v>
      </c>
      <c r="L274" s="187"/>
      <c r="M274" s="188"/>
      <c r="N274" s="198" t="s">
        <v>1775</v>
      </c>
      <c r="O274" s="198"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202" t="s">
        <v>1776</v>
      </c>
      <c r="Q274" s="202" t="s">
        <v>46</v>
      </c>
      <c r="R274" s="202" t="str">
        <f t="shared" si="21"/>
        <v xml:space="preserve">Hard Coal </v>
      </c>
      <c r="S274" s="202" t="str">
        <f t="shared" si="23"/>
        <v>//**Hard Coal : **</v>
      </c>
      <c r="T274" s="187" t="str">
        <f t="shared" si="22"/>
        <v/>
      </c>
    </row>
    <row r="275" spans="1:20" s="205" customFormat="1" x14ac:dyDescent="0.25">
      <c r="A275" s="187" t="s">
        <v>1777</v>
      </c>
      <c r="B275" s="188"/>
      <c r="C275" s="187" t="s">
        <v>8</v>
      </c>
      <c r="D275" s="187" t="s">
        <v>62</v>
      </c>
      <c r="E275" s="187" t="s">
        <v>136</v>
      </c>
      <c r="F275" s="187" t="s">
        <v>339</v>
      </c>
      <c r="G275" s="187"/>
      <c r="H275" s="187" t="s">
        <v>340</v>
      </c>
      <c r="I275" s="187"/>
      <c r="J275" s="187">
        <v>634</v>
      </c>
      <c r="K275" s="187" t="s">
        <v>47</v>
      </c>
      <c r="L275" s="187"/>
      <c r="M275" s="188"/>
      <c r="N275" s="198" t="s">
        <v>1775</v>
      </c>
      <c r="O275" s="198"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202" t="s">
        <v>1776</v>
      </c>
      <c r="Q275" s="202" t="s">
        <v>46</v>
      </c>
      <c r="R275" s="202" t="str">
        <f t="shared" si="21"/>
        <v xml:space="preserve">Natural Gas Nonpeaker </v>
      </c>
      <c r="S275" s="202" t="str">
        <f t="shared" si="23"/>
        <v>//**Natural Gas Nonpeaker : **</v>
      </c>
      <c r="T275" s="187" t="str">
        <f t="shared" si="22"/>
        <v/>
      </c>
    </row>
    <row r="276" spans="1:20" s="205" customFormat="1" x14ac:dyDescent="0.25">
      <c r="A276" s="187" t="s">
        <v>1777</v>
      </c>
      <c r="B276" s="188"/>
      <c r="C276" s="187" t="s">
        <v>8</v>
      </c>
      <c r="D276" s="187" t="s">
        <v>62</v>
      </c>
      <c r="E276" s="187" t="s">
        <v>136</v>
      </c>
      <c r="F276" s="187" t="s">
        <v>80</v>
      </c>
      <c r="G276" s="187"/>
      <c r="H276" s="187" t="s">
        <v>94</v>
      </c>
      <c r="I276" s="187"/>
      <c r="J276" s="187">
        <v>635</v>
      </c>
      <c r="K276" s="187" t="s">
        <v>47</v>
      </c>
      <c r="L276" s="187"/>
      <c r="M276" s="188"/>
      <c r="N276" s="198" t="s">
        <v>1775</v>
      </c>
      <c r="O276" s="198"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202" t="s">
        <v>1776</v>
      </c>
      <c r="Q276" s="202" t="s">
        <v>46</v>
      </c>
      <c r="R276" s="202" t="str">
        <f t="shared" si="21"/>
        <v xml:space="preserve">Nuclear </v>
      </c>
      <c r="S276" s="202" t="str">
        <f t="shared" si="23"/>
        <v>//**Nuclear : **</v>
      </c>
      <c r="T276" s="187" t="str">
        <f t="shared" si="22"/>
        <v/>
      </c>
    </row>
    <row r="277" spans="1:20" s="205" customFormat="1" x14ac:dyDescent="0.25">
      <c r="A277" s="187" t="s">
        <v>1777</v>
      </c>
      <c r="B277" s="188"/>
      <c r="C277" s="187" t="s">
        <v>8</v>
      </c>
      <c r="D277" s="187" t="s">
        <v>62</v>
      </c>
      <c r="E277" s="187" t="s">
        <v>136</v>
      </c>
      <c r="F277" s="187" t="s">
        <v>81</v>
      </c>
      <c r="G277" s="187"/>
      <c r="H277" s="187" t="s">
        <v>95</v>
      </c>
      <c r="I277" s="187"/>
      <c r="J277" s="187">
        <v>636</v>
      </c>
      <c r="K277" s="187" t="s">
        <v>47</v>
      </c>
      <c r="L277" s="187"/>
      <c r="M277" s="188"/>
      <c r="N277" s="198" t="s">
        <v>1775</v>
      </c>
      <c r="O277" s="198"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202" t="s">
        <v>1776</v>
      </c>
      <c r="Q277" s="202" t="s">
        <v>46</v>
      </c>
      <c r="R277" s="202" t="str">
        <f t="shared" si="21"/>
        <v xml:space="preserve">Hydro </v>
      </c>
      <c r="S277" s="202" t="str">
        <f t="shared" si="23"/>
        <v>//**Hydro : **</v>
      </c>
      <c r="T277" s="187" t="str">
        <f t="shared" si="22"/>
        <v/>
      </c>
    </row>
    <row r="278" spans="1:20" s="205" customFormat="1" x14ac:dyDescent="0.25">
      <c r="A278" s="187" t="s">
        <v>1777</v>
      </c>
      <c r="B278" s="188"/>
      <c r="C278" s="187" t="s">
        <v>8</v>
      </c>
      <c r="D278" s="187" t="s">
        <v>62</v>
      </c>
      <c r="E278" s="187" t="s">
        <v>136</v>
      </c>
      <c r="F278" s="187" t="s">
        <v>498</v>
      </c>
      <c r="G278" s="187"/>
      <c r="H278" s="187" t="s">
        <v>501</v>
      </c>
      <c r="I278" s="187"/>
      <c r="J278" s="187">
        <v>637</v>
      </c>
      <c r="K278" s="187" t="s">
        <v>47</v>
      </c>
      <c r="L278" s="187"/>
      <c r="M278" s="188"/>
      <c r="N278" s="198" t="s">
        <v>1775</v>
      </c>
      <c r="O278" s="198"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202" t="s">
        <v>1776</v>
      </c>
      <c r="Q278" s="202" t="s">
        <v>46</v>
      </c>
      <c r="R278" s="202" t="str">
        <f t="shared" si="21"/>
        <v xml:space="preserve">Onshore Wind </v>
      </c>
      <c r="S278" s="202" t="str">
        <f t="shared" si="23"/>
        <v>//**Onshore Wind : **</v>
      </c>
      <c r="T278" s="187" t="str">
        <f t="shared" si="22"/>
        <v/>
      </c>
    </row>
    <row r="279" spans="1:20" s="205" customFormat="1" x14ac:dyDescent="0.25">
      <c r="A279" s="187" t="s">
        <v>1777</v>
      </c>
      <c r="B279" s="188"/>
      <c r="C279" s="187" t="s">
        <v>8</v>
      </c>
      <c r="D279" s="187" t="s">
        <v>62</v>
      </c>
      <c r="E279" s="187" t="s">
        <v>136</v>
      </c>
      <c r="F279" s="187" t="s">
        <v>82</v>
      </c>
      <c r="G279" s="187"/>
      <c r="H279" s="187" t="s">
        <v>96</v>
      </c>
      <c r="I279" s="187"/>
      <c r="J279" s="187">
        <v>638</v>
      </c>
      <c r="K279" s="187" t="s">
        <v>47</v>
      </c>
      <c r="L279" s="187"/>
      <c r="M279" s="188"/>
      <c r="N279" s="198" t="s">
        <v>1775</v>
      </c>
      <c r="O279" s="198"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202" t="s">
        <v>1776</v>
      </c>
      <c r="Q279" s="202" t="s">
        <v>46</v>
      </c>
      <c r="R279" s="202" t="str">
        <f t="shared" si="21"/>
        <v xml:space="preserve">Solar PV </v>
      </c>
      <c r="S279" s="202" t="str">
        <f t="shared" si="23"/>
        <v>//**Solar PV : **</v>
      </c>
      <c r="T279" s="187" t="str">
        <f t="shared" si="22"/>
        <v/>
      </c>
    </row>
    <row r="280" spans="1:20" s="205" customFormat="1" x14ac:dyDescent="0.25">
      <c r="A280" s="187" t="s">
        <v>1777</v>
      </c>
      <c r="B280" s="188"/>
      <c r="C280" s="187" t="s">
        <v>8</v>
      </c>
      <c r="D280" s="187" t="s">
        <v>62</v>
      </c>
      <c r="E280" s="187" t="s">
        <v>136</v>
      </c>
      <c r="F280" s="187" t="s">
        <v>83</v>
      </c>
      <c r="G280" s="187"/>
      <c r="H280" s="187" t="s">
        <v>97</v>
      </c>
      <c r="I280" s="187"/>
      <c r="J280" s="187">
        <v>639</v>
      </c>
      <c r="K280" s="187" t="s">
        <v>47</v>
      </c>
      <c r="L280" s="187"/>
      <c r="M280" s="188"/>
      <c r="N280" s="198" t="s">
        <v>1775</v>
      </c>
      <c r="O280" s="198"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202" t="s">
        <v>1776</v>
      </c>
      <c r="Q280" s="202" t="s">
        <v>46</v>
      </c>
      <c r="R280" s="202" t="str">
        <f t="shared" si="21"/>
        <v xml:space="preserve">Solar Thermal </v>
      </c>
      <c r="S280" s="202" t="str">
        <f t="shared" si="23"/>
        <v>//**Solar Thermal : **</v>
      </c>
      <c r="T280" s="187" t="str">
        <f t="shared" si="22"/>
        <v/>
      </c>
    </row>
    <row r="281" spans="1:20" s="205" customFormat="1" x14ac:dyDescent="0.25">
      <c r="A281" s="187" t="s">
        <v>1777</v>
      </c>
      <c r="B281" s="188"/>
      <c r="C281" s="187" t="s">
        <v>8</v>
      </c>
      <c r="D281" s="187" t="s">
        <v>62</v>
      </c>
      <c r="E281" s="187" t="s">
        <v>136</v>
      </c>
      <c r="F281" s="187" t="s">
        <v>84</v>
      </c>
      <c r="G281" s="187"/>
      <c r="H281" s="187" t="s">
        <v>98</v>
      </c>
      <c r="I281" s="187"/>
      <c r="J281" s="187">
        <v>640</v>
      </c>
      <c r="K281" s="187" t="s">
        <v>47</v>
      </c>
      <c r="L281" s="187"/>
      <c r="M281" s="188"/>
      <c r="N281" s="198" t="s">
        <v>1775</v>
      </c>
      <c r="O281" s="198"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202" t="s">
        <v>1776</v>
      </c>
      <c r="Q281" s="202" t="s">
        <v>46</v>
      </c>
      <c r="R281" s="202" t="str">
        <f t="shared" si="21"/>
        <v xml:space="preserve">Biomass </v>
      </c>
      <c r="S281" s="202" t="str">
        <f t="shared" si="23"/>
        <v>//**Biomass : **</v>
      </c>
      <c r="T281" s="187" t="str">
        <f t="shared" si="22"/>
        <v/>
      </c>
    </row>
    <row r="282" spans="1:20" s="205" customFormat="1" x14ac:dyDescent="0.25">
      <c r="A282" s="187" t="s">
        <v>1777</v>
      </c>
      <c r="B282" s="188"/>
      <c r="C282" s="187" t="s">
        <v>8</v>
      </c>
      <c r="D282" s="187" t="s">
        <v>62</v>
      </c>
      <c r="E282" s="187" t="s">
        <v>136</v>
      </c>
      <c r="F282" s="187" t="s">
        <v>764</v>
      </c>
      <c r="G282" s="187"/>
      <c r="H282" s="187" t="s">
        <v>1809</v>
      </c>
      <c r="I282" s="187"/>
      <c r="J282" s="187">
        <v>641</v>
      </c>
      <c r="K282" s="187" t="s">
        <v>47</v>
      </c>
      <c r="L282" s="187"/>
      <c r="M282" s="188"/>
      <c r="N282" s="198" t="s">
        <v>1775</v>
      </c>
      <c r="O282" s="198"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202" t="s">
        <v>1776</v>
      </c>
      <c r="Q282" s="202" t="s">
        <v>46</v>
      </c>
      <c r="R282" s="202" t="str">
        <f t="shared" si="21"/>
        <v xml:space="preserve">Pumped Hydro </v>
      </c>
      <c r="S282" s="202" t="str">
        <f t="shared" si="23"/>
        <v>//**Pumped Hydro : **</v>
      </c>
      <c r="T282" s="187" t="str">
        <f t="shared" si="22"/>
        <v/>
      </c>
    </row>
    <row r="283" spans="1:20" s="205" customFormat="1" x14ac:dyDescent="0.25">
      <c r="A283" s="187" t="s">
        <v>1777</v>
      </c>
      <c r="B283" s="188"/>
      <c r="C283" s="187" t="s">
        <v>8</v>
      </c>
      <c r="D283" s="187" t="s">
        <v>62</v>
      </c>
      <c r="E283" s="187" t="s">
        <v>136</v>
      </c>
      <c r="F283" s="187" t="s">
        <v>341</v>
      </c>
      <c r="G283" s="187"/>
      <c r="H283" s="187" t="s">
        <v>343</v>
      </c>
      <c r="I283" s="187"/>
      <c r="J283" s="187">
        <v>642</v>
      </c>
      <c r="K283" s="187" t="s">
        <v>47</v>
      </c>
      <c r="L283" s="187"/>
      <c r="M283" s="188"/>
      <c r="N283" s="198" t="s">
        <v>1775</v>
      </c>
      <c r="O283" s="198"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202" t="s">
        <v>1776</v>
      </c>
      <c r="Q283" s="202" t="s">
        <v>46</v>
      </c>
      <c r="R283" s="202" t="str">
        <f t="shared" si="21"/>
        <v xml:space="preserve">Petroleum </v>
      </c>
      <c r="S283" s="202" t="str">
        <f t="shared" si="23"/>
        <v>//**Petroleum : **</v>
      </c>
      <c r="T283" s="187" t="str">
        <f t="shared" si="22"/>
        <v/>
      </c>
    </row>
    <row r="284" spans="1:20" s="205" customFormat="1" x14ac:dyDescent="0.25">
      <c r="A284" s="187" t="s">
        <v>1777</v>
      </c>
      <c r="B284" s="188"/>
      <c r="C284" s="187" t="s">
        <v>8</v>
      </c>
      <c r="D284" s="187" t="s">
        <v>62</v>
      </c>
      <c r="E284" s="187" t="s">
        <v>136</v>
      </c>
      <c r="F284" s="187" t="s">
        <v>342</v>
      </c>
      <c r="G284" s="187"/>
      <c r="H284" s="187" t="s">
        <v>344</v>
      </c>
      <c r="I284" s="187"/>
      <c r="J284" s="187">
        <v>643</v>
      </c>
      <c r="K284" s="187" t="s">
        <v>47</v>
      </c>
      <c r="L284" s="187"/>
      <c r="M284" s="188"/>
      <c r="N284" s="198" t="s">
        <v>1775</v>
      </c>
      <c r="O284" s="198"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202" t="s">
        <v>1776</v>
      </c>
      <c r="Q284" s="202" t="s">
        <v>46</v>
      </c>
      <c r="R284" s="202" t="str">
        <f t="shared" si="21"/>
        <v xml:space="preserve">Natural Gas Peaker </v>
      </c>
      <c r="S284" s="202" t="str">
        <f t="shared" si="23"/>
        <v>//**Natural Gas Peaker : **</v>
      </c>
      <c r="T284" s="187" t="str">
        <f t="shared" si="22"/>
        <v/>
      </c>
    </row>
    <row r="285" spans="1:20" s="205" customFormat="1" x14ac:dyDescent="0.25">
      <c r="A285" s="187" t="s">
        <v>1777</v>
      </c>
      <c r="B285" s="188"/>
      <c r="C285" s="187" t="s">
        <v>8</v>
      </c>
      <c r="D285" s="187" t="s">
        <v>62</v>
      </c>
      <c r="E285" s="187" t="s">
        <v>136</v>
      </c>
      <c r="F285" s="187" t="s">
        <v>494</v>
      </c>
      <c r="G285" s="187"/>
      <c r="H285" s="187" t="s">
        <v>493</v>
      </c>
      <c r="I285" s="187"/>
      <c r="J285" s="187">
        <v>644</v>
      </c>
      <c r="K285" s="187" t="s">
        <v>47</v>
      </c>
      <c r="L285" s="187"/>
      <c r="M285" s="188"/>
      <c r="N285" s="198" t="s">
        <v>1775</v>
      </c>
      <c r="O285" s="198"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202" t="s">
        <v>1776</v>
      </c>
      <c r="Q285" s="202" t="s">
        <v>46</v>
      </c>
      <c r="R285" s="202" t="str">
        <f t="shared" si="21"/>
        <v xml:space="preserve">Lignite </v>
      </c>
      <c r="S285" s="202" t="str">
        <f t="shared" si="23"/>
        <v>//**Lignite : **</v>
      </c>
      <c r="T285" s="187" t="str">
        <f t="shared" si="22"/>
        <v/>
      </c>
    </row>
    <row r="286" spans="1:20" s="205" customFormat="1" x14ac:dyDescent="0.25">
      <c r="A286" s="187" t="s">
        <v>1777</v>
      </c>
      <c r="B286" s="188"/>
      <c r="C286" s="187" t="s">
        <v>8</v>
      </c>
      <c r="D286" s="187" t="s">
        <v>62</v>
      </c>
      <c r="E286" s="187" t="s">
        <v>136</v>
      </c>
      <c r="F286" s="187" t="s">
        <v>503</v>
      </c>
      <c r="G286" s="187"/>
      <c r="H286" s="187" t="s">
        <v>504</v>
      </c>
      <c r="I286" s="187"/>
      <c r="J286" s="187">
        <v>645</v>
      </c>
      <c r="K286" s="187" t="s">
        <v>47</v>
      </c>
      <c r="L286" s="187"/>
      <c r="M286" s="188"/>
      <c r="N286" s="198" t="s">
        <v>1775</v>
      </c>
      <c r="O286" s="198"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202" t="s">
        <v>1776</v>
      </c>
      <c r="Q286" s="202" t="s">
        <v>46</v>
      </c>
      <c r="R286" s="202" t="str">
        <f t="shared" si="21"/>
        <v xml:space="preserve">Offshore Wind </v>
      </c>
      <c r="S286" s="202" t="str">
        <f t="shared" si="23"/>
        <v>//**Offshore Wind : **</v>
      </c>
      <c r="T286" s="187" t="str">
        <f t="shared" si="22"/>
        <v/>
      </c>
    </row>
    <row r="287" spans="1:20" s="205" customFormat="1" x14ac:dyDescent="0.25">
      <c r="A287" s="187" t="s">
        <v>1777</v>
      </c>
      <c r="B287" s="188"/>
      <c r="C287" s="187" t="s">
        <v>8</v>
      </c>
      <c r="D287" s="187" t="s">
        <v>62</v>
      </c>
      <c r="E287" s="187" t="s">
        <v>136</v>
      </c>
      <c r="F287" s="187" t="s">
        <v>1161</v>
      </c>
      <c r="G287" s="187"/>
      <c r="H287" s="187" t="s">
        <v>822</v>
      </c>
      <c r="I287" s="187"/>
      <c r="J287" s="187">
        <v>646</v>
      </c>
      <c r="K287" s="187" t="s">
        <v>47</v>
      </c>
      <c r="L287" s="187"/>
      <c r="M287" s="188"/>
      <c r="N287" s="198" t="s">
        <v>1775</v>
      </c>
      <c r="O287" s="198"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202" t="s">
        <v>1776</v>
      </c>
      <c r="Q287" s="202" t="s">
        <v>46</v>
      </c>
      <c r="R287" s="202" t="str">
        <f t="shared" si="21"/>
        <v xml:space="preserve">Crude Oil </v>
      </c>
      <c r="S287" s="202" t="str">
        <f t="shared" si="23"/>
        <v>//**Crude Oil : **</v>
      </c>
      <c r="T287" s="187" t="str">
        <f t="shared" si="22"/>
        <v/>
      </c>
    </row>
    <row r="288" spans="1:20" s="205" customFormat="1" x14ac:dyDescent="0.25">
      <c r="A288" s="187" t="s">
        <v>1777</v>
      </c>
      <c r="B288" s="188"/>
      <c r="C288" s="187" t="s">
        <v>8</v>
      </c>
      <c r="D288" s="187" t="s">
        <v>62</v>
      </c>
      <c r="E288" s="187" t="s">
        <v>136</v>
      </c>
      <c r="F288" s="187" t="s">
        <v>1162</v>
      </c>
      <c r="G288" s="187"/>
      <c r="H288" s="187" t="s">
        <v>972</v>
      </c>
      <c r="I288" s="187"/>
      <c r="J288" s="187">
        <v>647</v>
      </c>
      <c r="K288" s="187" t="s">
        <v>47</v>
      </c>
      <c r="L288" s="187"/>
      <c r="M288" s="188"/>
      <c r="N288" s="198" t="s">
        <v>1775</v>
      </c>
      <c r="O288" s="198"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202" t="s">
        <v>1776</v>
      </c>
      <c r="Q288" s="202" t="s">
        <v>46</v>
      </c>
      <c r="R288" s="202" t="str">
        <f t="shared" si="21"/>
        <v xml:space="preserve">Heavy or Residual Fuel Oil </v>
      </c>
      <c r="S288" s="202" t="str">
        <f t="shared" si="23"/>
        <v>//**Heavy or Residual Fuel Oil : **</v>
      </c>
      <c r="T288" s="187" t="str">
        <f t="shared" si="22"/>
        <v/>
      </c>
    </row>
    <row r="289" spans="1:21" x14ac:dyDescent="0.25">
      <c r="A289" s="187" t="s">
        <v>1777</v>
      </c>
      <c r="C289" s="187" t="s">
        <v>8</v>
      </c>
      <c r="D289" s="187" t="s">
        <v>62</v>
      </c>
      <c r="E289" s="187" t="s">
        <v>136</v>
      </c>
      <c r="F289" s="187" t="s">
        <v>1163</v>
      </c>
      <c r="H289" s="187" t="s">
        <v>824</v>
      </c>
      <c r="J289" s="187">
        <v>648</v>
      </c>
      <c r="K289" s="187" t="s">
        <v>47</v>
      </c>
      <c r="N289" s="198" t="s">
        <v>1775</v>
      </c>
      <c r="O289" s="198"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202" t="s">
        <v>1776</v>
      </c>
      <c r="Q289" s="202" t="s">
        <v>46</v>
      </c>
      <c r="R289" s="202" t="str">
        <f t="shared" si="21"/>
        <v xml:space="preserve">Municipal Solid Waste </v>
      </c>
      <c r="S289" s="202" t="str">
        <f t="shared" si="23"/>
        <v>//**Municipal Solid Waste : **</v>
      </c>
      <c r="T289" s="187" t="str">
        <f t="shared" si="22"/>
        <v/>
      </c>
    </row>
    <row r="290" spans="1:21" s="209" customFormat="1" x14ac:dyDescent="0.25">
      <c r="A290" s="209" t="s">
        <v>1774</v>
      </c>
      <c r="B290" s="189"/>
      <c r="C290" s="232" t="s">
        <v>8</v>
      </c>
      <c r="D290" s="232" t="s">
        <v>400</v>
      </c>
      <c r="E290" s="232" t="s">
        <v>401</v>
      </c>
      <c r="F290" s="233"/>
      <c r="G290" s="233"/>
      <c r="H290" s="233"/>
      <c r="I290" s="233"/>
      <c r="J290" s="210">
        <v>649</v>
      </c>
      <c r="K290" s="233" t="s">
        <v>47</v>
      </c>
      <c r="L290" s="238"/>
      <c r="M290" s="189"/>
      <c r="N290" s="208" t="s">
        <v>1775</v>
      </c>
      <c r="O290" s="213" t="str">
        <f>INDEX('Standard Descriptions'!$E:$E,MATCH(Guidance!E290,'Standard Descriptions'!$C:$C,0))</f>
        <v>This policy expands the definitions for qualifying carbon-free sources for the carbon-free electricity standard to be wind, solar, hydro, nuclear, and municipal solid waste.//</v>
      </c>
      <c r="P290" s="209" t="s">
        <v>1776</v>
      </c>
      <c r="Q290" s="209" t="s">
        <v>47</v>
      </c>
      <c r="R290" s="209" t="str">
        <f t="shared" si="21"/>
        <v xml:space="preserve"> </v>
      </c>
      <c r="S290" s="206"/>
      <c r="T290" s="206" t="str">
        <f t="shared" si="22"/>
        <v/>
      </c>
      <c r="U290" s="194" t="str">
        <f>N290&amp;O290&amp;P290&amp;T290</f>
        <v>**Description:**This policy expands the definitions for qualifying carbon-free sources for the carbon-free electricity standard to be wind, solar, hydro, nuclear, and municipal solid waste.//**Guidance for setting values: **</v>
      </c>
    </row>
    <row r="291" spans="1:21" s="209" customFormat="1" x14ac:dyDescent="0.25">
      <c r="A291" s="209" t="s">
        <v>1774</v>
      </c>
      <c r="B291" s="189"/>
      <c r="C291" s="232" t="s">
        <v>8</v>
      </c>
      <c r="D291" s="232" t="s">
        <v>566</v>
      </c>
      <c r="E291" s="232" t="s">
        <v>565</v>
      </c>
      <c r="F291" s="231"/>
      <c r="G291" s="249"/>
      <c r="H291" s="231"/>
      <c r="I291" s="249"/>
      <c r="J291" s="210">
        <v>35</v>
      </c>
      <c r="K291" s="231" t="s">
        <v>47</v>
      </c>
      <c r="L291" s="238"/>
      <c r="M291" s="189"/>
      <c r="N291" s="208" t="s">
        <v>1775</v>
      </c>
      <c r="O291" s="208" t="str">
        <f>INDEX('Standard Descriptions'!$E:$E,MATCH(Guidance!E291,'Standard Descriptions'!$C:$C,0))</f>
        <v xml:space="preserve"> This policy extends the lifetime of all nuclear plants by the specified number of years.//</v>
      </c>
      <c r="P291" s="209" t="s">
        <v>1776</v>
      </c>
      <c r="Q291" s="209" t="s">
        <v>47</v>
      </c>
      <c r="R291" s="209" t="str">
        <f t="shared" si="21"/>
        <v xml:space="preserve"> </v>
      </c>
      <c r="S291" s="206"/>
      <c r="T291" s="206" t="str">
        <f t="shared" si="22"/>
        <v/>
      </c>
      <c r="U291" s="194" t="str">
        <f>N291&amp;O291</f>
        <v>**Description:** This policy extends the lifetime of all nuclear plants by the specified number of years.//</v>
      </c>
    </row>
    <row r="292" spans="1:21" s="209" customFormat="1" x14ac:dyDescent="0.25">
      <c r="A292" s="209" t="s">
        <v>1774</v>
      </c>
      <c r="B292" s="189"/>
      <c r="C292" s="209" t="s">
        <v>8</v>
      </c>
      <c r="D292" s="209" t="s">
        <v>279</v>
      </c>
      <c r="E292" s="209" t="str">
        <f>E293</f>
        <v>Percentage Reduction in Plant Downtime</v>
      </c>
      <c r="M292" s="189"/>
      <c r="N292" s="208" t="s">
        <v>1775</v>
      </c>
      <c r="O292" s="208"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206" t="s">
        <v>1776</v>
      </c>
      <c r="Q292" s="206" t="s">
        <v>46</v>
      </c>
      <c r="S292" s="206"/>
      <c r="T292" s="206" t="str">
        <f t="shared" si="22"/>
        <v/>
      </c>
      <c r="U292" s="194"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5">
      <c r="A293" s="187" t="s">
        <v>1777</v>
      </c>
      <c r="C293" s="137" t="s">
        <v>8</v>
      </c>
      <c r="D293" s="137" t="s">
        <v>279</v>
      </c>
      <c r="E293" s="137" t="s">
        <v>280</v>
      </c>
      <c r="F293" s="171" t="s">
        <v>497</v>
      </c>
      <c r="G293" s="171" t="s">
        <v>281</v>
      </c>
      <c r="H293" s="170"/>
      <c r="I293" s="171"/>
      <c r="J293" s="138">
        <v>650</v>
      </c>
      <c r="K293" s="171" t="s">
        <v>47</v>
      </c>
      <c r="L293" s="228"/>
      <c r="N293" s="198" t="s">
        <v>1775</v>
      </c>
      <c r="O293" s="198"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202" t="s">
        <v>1776</v>
      </c>
      <c r="Q293" s="202" t="s">
        <v>46</v>
      </c>
      <c r="R293" s="202" t="str">
        <f t="shared" ref="R293:R337" si="24">H293&amp;" "&amp;I293</f>
        <v xml:space="preserve"> </v>
      </c>
      <c r="S293" s="202"/>
      <c r="T293" s="187" t="str">
        <f t="shared" si="22"/>
        <v/>
      </c>
    </row>
    <row r="294" spans="1:21" x14ac:dyDescent="0.25">
      <c r="A294" s="187" t="s">
        <v>1777</v>
      </c>
      <c r="C294" s="214" t="s">
        <v>8</v>
      </c>
      <c r="D294" s="214" t="s">
        <v>279</v>
      </c>
      <c r="E294" s="214" t="s">
        <v>280</v>
      </c>
      <c r="F294" s="171" t="s">
        <v>497</v>
      </c>
      <c r="G294" s="171" t="s">
        <v>282</v>
      </c>
      <c r="H294" s="170"/>
      <c r="I294" s="171"/>
      <c r="J294" s="138">
        <v>651</v>
      </c>
      <c r="K294" s="171" t="s">
        <v>47</v>
      </c>
      <c r="L294" s="228"/>
      <c r="N294" s="198" t="s">
        <v>1775</v>
      </c>
      <c r="O294" s="198"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202" t="s">
        <v>1776</v>
      </c>
      <c r="Q294" s="202" t="s">
        <v>46</v>
      </c>
      <c r="R294" s="202" t="str">
        <f t="shared" si="24"/>
        <v xml:space="preserve"> </v>
      </c>
      <c r="S294" s="202"/>
      <c r="T294" s="187" t="str">
        <f t="shared" si="22"/>
        <v/>
      </c>
    </row>
    <row r="295" spans="1:21" x14ac:dyDescent="0.25">
      <c r="A295" s="187" t="s">
        <v>1777</v>
      </c>
      <c r="C295" s="214" t="s">
        <v>8</v>
      </c>
      <c r="D295" s="214" t="s">
        <v>279</v>
      </c>
      <c r="E295" s="214" t="s">
        <v>280</v>
      </c>
      <c r="F295" s="171" t="s">
        <v>497</v>
      </c>
      <c r="G295" s="171" t="s">
        <v>283</v>
      </c>
      <c r="H295" s="170"/>
      <c r="I295" s="171"/>
      <c r="J295" s="138">
        <v>652</v>
      </c>
      <c r="K295" s="171" t="s">
        <v>47</v>
      </c>
      <c r="L295" s="228"/>
      <c r="N295" s="198" t="s">
        <v>1775</v>
      </c>
      <c r="O295" s="198"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202" t="s">
        <v>1776</v>
      </c>
      <c r="Q295" s="202" t="s">
        <v>46</v>
      </c>
      <c r="R295" s="202" t="str">
        <f t="shared" si="24"/>
        <v xml:space="preserve"> </v>
      </c>
      <c r="S295" s="202"/>
      <c r="T295" s="187" t="str">
        <f t="shared" si="22"/>
        <v/>
      </c>
    </row>
    <row r="296" spans="1:21" x14ac:dyDescent="0.25">
      <c r="A296" s="187" t="s">
        <v>1777</v>
      </c>
      <c r="C296" s="214" t="s">
        <v>8</v>
      </c>
      <c r="D296" s="214" t="s">
        <v>279</v>
      </c>
      <c r="E296" s="214" t="s">
        <v>280</v>
      </c>
      <c r="F296" s="171" t="s">
        <v>339</v>
      </c>
      <c r="G296" s="171" t="s">
        <v>281</v>
      </c>
      <c r="H296" s="171" t="s">
        <v>334</v>
      </c>
      <c r="I296" s="171" t="s">
        <v>340</v>
      </c>
      <c r="J296" s="138">
        <v>141</v>
      </c>
      <c r="K296" s="171" t="s">
        <v>46</v>
      </c>
      <c r="L296" s="228" t="s">
        <v>1810</v>
      </c>
      <c r="N296" s="198" t="s">
        <v>1775</v>
      </c>
      <c r="O296" s="198"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202" t="s">
        <v>1776</v>
      </c>
      <c r="Q296" s="202" t="s">
        <v>46</v>
      </c>
      <c r="R296" s="202" t="str">
        <f t="shared" si="24"/>
        <v>Preexisting Natural Gas Nonpeaker</v>
      </c>
      <c r="S296" s="202" t="str">
        <f t="shared" si="23"/>
        <v>//**Preexisting Natural Gas Nonpeaker: **</v>
      </c>
      <c r="T296" s="187" t="str">
        <f t="shared" si="22"/>
        <v>//**Preexisting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v>
      </c>
    </row>
    <row r="297" spans="1:21" x14ac:dyDescent="0.25">
      <c r="A297" s="187" t="s">
        <v>1777</v>
      </c>
      <c r="C297" s="214" t="s">
        <v>8</v>
      </c>
      <c r="D297" s="214" t="s">
        <v>279</v>
      </c>
      <c r="E297" s="214" t="s">
        <v>280</v>
      </c>
      <c r="F297" s="171" t="s">
        <v>339</v>
      </c>
      <c r="G297" s="171" t="s">
        <v>282</v>
      </c>
      <c r="H297" s="171"/>
      <c r="I297" s="171"/>
      <c r="J297" s="138">
        <v>653</v>
      </c>
      <c r="K297" s="171" t="s">
        <v>47</v>
      </c>
      <c r="L297" s="228"/>
      <c r="N297" s="198" t="s">
        <v>1775</v>
      </c>
      <c r="O297" s="198"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202" t="s">
        <v>1776</v>
      </c>
      <c r="Q297" s="202" t="s">
        <v>46</v>
      </c>
      <c r="R297" s="202" t="str">
        <f t="shared" si="24"/>
        <v xml:space="preserve"> </v>
      </c>
      <c r="S297" s="202"/>
      <c r="T297" s="187" t="str">
        <f t="shared" si="22"/>
        <v/>
      </c>
    </row>
    <row r="298" spans="1:21" x14ac:dyDescent="0.25">
      <c r="A298" s="187" t="s">
        <v>1777</v>
      </c>
      <c r="C298" s="214" t="s">
        <v>8</v>
      </c>
      <c r="D298" s="214" t="s">
        <v>279</v>
      </c>
      <c r="E298" s="214" t="s">
        <v>280</v>
      </c>
      <c r="F298" s="171" t="s">
        <v>339</v>
      </c>
      <c r="G298" s="171" t="s">
        <v>283</v>
      </c>
      <c r="H298" s="171"/>
      <c r="I298" s="171"/>
      <c r="J298" s="138">
        <v>654</v>
      </c>
      <c r="K298" s="171" t="s">
        <v>47</v>
      </c>
      <c r="L298" s="228"/>
      <c r="N298" s="198" t="s">
        <v>1775</v>
      </c>
      <c r="O298" s="198"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202" t="s">
        <v>1776</v>
      </c>
      <c r="Q298" s="202" t="s">
        <v>46</v>
      </c>
      <c r="R298" s="202" t="str">
        <f t="shared" si="24"/>
        <v xml:space="preserve"> </v>
      </c>
      <c r="S298" s="202"/>
      <c r="T298" s="187" t="str">
        <f t="shared" si="22"/>
        <v/>
      </c>
    </row>
    <row r="299" spans="1:21" x14ac:dyDescent="0.25">
      <c r="A299" s="187" t="s">
        <v>1777</v>
      </c>
      <c r="C299" s="214" t="s">
        <v>8</v>
      </c>
      <c r="D299" s="214" t="s">
        <v>279</v>
      </c>
      <c r="E299" s="214" t="s">
        <v>280</v>
      </c>
      <c r="F299" s="171" t="s">
        <v>80</v>
      </c>
      <c r="G299" s="171" t="s">
        <v>281</v>
      </c>
      <c r="H299" s="171"/>
      <c r="I299" s="171"/>
      <c r="J299" s="138">
        <v>655</v>
      </c>
      <c r="K299" s="171" t="s">
        <v>47</v>
      </c>
      <c r="L299" s="228"/>
      <c r="N299" s="198" t="s">
        <v>1775</v>
      </c>
      <c r="O299" s="198"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202" t="s">
        <v>1776</v>
      </c>
      <c r="Q299" s="202" t="s">
        <v>46</v>
      </c>
      <c r="R299" s="202" t="str">
        <f t="shared" si="24"/>
        <v xml:space="preserve"> </v>
      </c>
      <c r="S299" s="202"/>
      <c r="T299" s="187" t="str">
        <f t="shared" si="22"/>
        <v/>
      </c>
    </row>
    <row r="300" spans="1:21" x14ac:dyDescent="0.25">
      <c r="A300" s="187" t="s">
        <v>1777</v>
      </c>
      <c r="C300" s="214" t="s">
        <v>8</v>
      </c>
      <c r="D300" s="214" t="s">
        <v>279</v>
      </c>
      <c r="E300" s="214" t="s">
        <v>280</v>
      </c>
      <c r="F300" s="171" t="s">
        <v>80</v>
      </c>
      <c r="G300" s="171" t="s">
        <v>282</v>
      </c>
      <c r="H300" s="171"/>
      <c r="I300" s="171"/>
      <c r="J300" s="138">
        <v>656</v>
      </c>
      <c r="K300" s="171" t="s">
        <v>47</v>
      </c>
      <c r="L300" s="228"/>
      <c r="N300" s="198" t="s">
        <v>1775</v>
      </c>
      <c r="O300" s="198"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202" t="s">
        <v>1776</v>
      </c>
      <c r="Q300" s="202" t="s">
        <v>46</v>
      </c>
      <c r="R300" s="202" t="str">
        <f t="shared" si="24"/>
        <v xml:space="preserve"> </v>
      </c>
      <c r="S300" s="202"/>
      <c r="T300" s="187" t="str">
        <f t="shared" si="22"/>
        <v/>
      </c>
    </row>
    <row r="301" spans="1:21" x14ac:dyDescent="0.25">
      <c r="A301" s="187" t="s">
        <v>1777</v>
      </c>
      <c r="C301" s="214" t="s">
        <v>8</v>
      </c>
      <c r="D301" s="214" t="s">
        <v>279</v>
      </c>
      <c r="E301" s="214" t="s">
        <v>280</v>
      </c>
      <c r="F301" s="171" t="s">
        <v>80</v>
      </c>
      <c r="G301" s="171" t="s">
        <v>283</v>
      </c>
      <c r="H301" s="171"/>
      <c r="I301" s="171"/>
      <c r="J301" s="138">
        <v>657</v>
      </c>
      <c r="K301" s="171" t="s">
        <v>47</v>
      </c>
      <c r="L301" s="228"/>
      <c r="N301" s="198" t="s">
        <v>1775</v>
      </c>
      <c r="O301" s="198"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202" t="s">
        <v>1776</v>
      </c>
      <c r="Q301" s="202" t="s">
        <v>46</v>
      </c>
      <c r="R301" s="202" t="str">
        <f t="shared" si="24"/>
        <v xml:space="preserve"> </v>
      </c>
      <c r="S301" s="202"/>
      <c r="T301" s="187" t="str">
        <f t="shared" si="22"/>
        <v/>
      </c>
    </row>
    <row r="302" spans="1:21" x14ac:dyDescent="0.25">
      <c r="A302" s="187" t="s">
        <v>1777</v>
      </c>
      <c r="C302" s="214" t="s">
        <v>8</v>
      </c>
      <c r="D302" s="214" t="s">
        <v>279</v>
      </c>
      <c r="E302" s="214" t="s">
        <v>280</v>
      </c>
      <c r="F302" s="171" t="s">
        <v>81</v>
      </c>
      <c r="G302" s="171" t="s">
        <v>281</v>
      </c>
      <c r="H302" s="171"/>
      <c r="I302" s="171"/>
      <c r="J302" s="138">
        <v>658</v>
      </c>
      <c r="K302" s="171" t="s">
        <v>47</v>
      </c>
      <c r="L302" s="228"/>
      <c r="N302" s="198" t="s">
        <v>1775</v>
      </c>
      <c r="O302" s="198"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202" t="s">
        <v>1776</v>
      </c>
      <c r="Q302" s="202" t="s">
        <v>46</v>
      </c>
      <c r="R302" s="202" t="str">
        <f t="shared" si="24"/>
        <v xml:space="preserve"> </v>
      </c>
      <c r="S302" s="202"/>
      <c r="T302" s="187" t="str">
        <f t="shared" si="22"/>
        <v/>
      </c>
    </row>
    <row r="303" spans="1:21" x14ac:dyDescent="0.25">
      <c r="A303" s="187" t="s">
        <v>1777</v>
      </c>
      <c r="C303" s="214" t="s">
        <v>8</v>
      </c>
      <c r="D303" s="214" t="s">
        <v>279</v>
      </c>
      <c r="E303" s="214" t="s">
        <v>280</v>
      </c>
      <c r="F303" s="171" t="s">
        <v>81</v>
      </c>
      <c r="G303" s="171" t="s">
        <v>282</v>
      </c>
      <c r="H303" s="171"/>
      <c r="I303" s="171"/>
      <c r="J303" s="138">
        <v>659</v>
      </c>
      <c r="K303" s="171" t="s">
        <v>47</v>
      </c>
      <c r="L303" s="228"/>
      <c r="N303" s="198" t="s">
        <v>1775</v>
      </c>
      <c r="O303" s="198"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202" t="s">
        <v>1776</v>
      </c>
      <c r="Q303" s="202" t="s">
        <v>46</v>
      </c>
      <c r="R303" s="202" t="str">
        <f t="shared" si="24"/>
        <v xml:space="preserve"> </v>
      </c>
      <c r="S303" s="202"/>
      <c r="T303" s="187" t="str">
        <f t="shared" si="22"/>
        <v/>
      </c>
    </row>
    <row r="304" spans="1:21" x14ac:dyDescent="0.25">
      <c r="A304" s="187" t="s">
        <v>1777</v>
      </c>
      <c r="C304" s="214" t="s">
        <v>8</v>
      </c>
      <c r="D304" s="214" t="s">
        <v>279</v>
      </c>
      <c r="E304" s="214" t="s">
        <v>280</v>
      </c>
      <c r="F304" s="171" t="s">
        <v>81</v>
      </c>
      <c r="G304" s="171" t="s">
        <v>283</v>
      </c>
      <c r="H304" s="171"/>
      <c r="I304" s="171"/>
      <c r="J304" s="138">
        <v>660</v>
      </c>
      <c r="K304" s="171" t="s">
        <v>47</v>
      </c>
      <c r="L304" s="228"/>
      <c r="N304" s="198" t="s">
        <v>1775</v>
      </c>
      <c r="O304" s="198"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202" t="s">
        <v>1776</v>
      </c>
      <c r="Q304" s="202" t="s">
        <v>46</v>
      </c>
      <c r="R304" s="202" t="str">
        <f t="shared" si="24"/>
        <v xml:space="preserve"> </v>
      </c>
      <c r="S304" s="202"/>
      <c r="T304" s="187" t="str">
        <f t="shared" si="22"/>
        <v/>
      </c>
    </row>
    <row r="305" spans="1:20" s="205" customFormat="1" x14ac:dyDescent="0.25">
      <c r="A305" s="187" t="s">
        <v>1777</v>
      </c>
      <c r="B305" s="188"/>
      <c r="C305" s="214" t="s">
        <v>8</v>
      </c>
      <c r="D305" s="214" t="s">
        <v>279</v>
      </c>
      <c r="E305" s="214" t="s">
        <v>280</v>
      </c>
      <c r="F305" s="171" t="s">
        <v>498</v>
      </c>
      <c r="G305" s="171" t="s">
        <v>281</v>
      </c>
      <c r="H305" s="171"/>
      <c r="I305" s="171"/>
      <c r="J305" s="138">
        <v>661</v>
      </c>
      <c r="K305" s="171" t="s">
        <v>47</v>
      </c>
      <c r="L305" s="228"/>
      <c r="M305" s="188"/>
      <c r="N305" s="198" t="s">
        <v>1775</v>
      </c>
      <c r="O305" s="198"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202" t="s">
        <v>1776</v>
      </c>
      <c r="Q305" s="202" t="s">
        <v>46</v>
      </c>
      <c r="R305" s="202" t="str">
        <f t="shared" si="24"/>
        <v xml:space="preserve"> </v>
      </c>
      <c r="S305" s="202"/>
      <c r="T305" s="187" t="str">
        <f t="shared" si="22"/>
        <v/>
      </c>
    </row>
    <row r="306" spans="1:20" s="205" customFormat="1" x14ac:dyDescent="0.25">
      <c r="A306" s="187" t="s">
        <v>1777</v>
      </c>
      <c r="B306" s="188"/>
      <c r="C306" s="214" t="s">
        <v>8</v>
      </c>
      <c r="D306" s="214" t="s">
        <v>279</v>
      </c>
      <c r="E306" s="214" t="s">
        <v>280</v>
      </c>
      <c r="F306" s="171" t="s">
        <v>498</v>
      </c>
      <c r="G306" s="171" t="s">
        <v>282</v>
      </c>
      <c r="H306" s="171"/>
      <c r="I306" s="171"/>
      <c r="J306" s="138">
        <v>662</v>
      </c>
      <c r="K306" s="171" t="s">
        <v>47</v>
      </c>
      <c r="L306" s="228"/>
      <c r="M306" s="188"/>
      <c r="N306" s="198" t="s">
        <v>1775</v>
      </c>
      <c r="O306" s="198"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202" t="s">
        <v>1776</v>
      </c>
      <c r="Q306" s="202" t="s">
        <v>46</v>
      </c>
      <c r="R306" s="202" t="str">
        <f t="shared" si="24"/>
        <v xml:space="preserve"> </v>
      </c>
      <c r="S306" s="202"/>
      <c r="T306" s="187" t="str">
        <f t="shared" si="22"/>
        <v/>
      </c>
    </row>
    <row r="307" spans="1:20" s="205" customFormat="1" x14ac:dyDescent="0.25">
      <c r="A307" s="187" t="s">
        <v>1777</v>
      </c>
      <c r="B307" s="188"/>
      <c r="C307" s="214" t="s">
        <v>8</v>
      </c>
      <c r="D307" s="214" t="s">
        <v>279</v>
      </c>
      <c r="E307" s="214" t="s">
        <v>280</v>
      </c>
      <c r="F307" s="171" t="s">
        <v>498</v>
      </c>
      <c r="G307" s="171" t="s">
        <v>283</v>
      </c>
      <c r="H307" s="171" t="s">
        <v>346</v>
      </c>
      <c r="I307" s="171" t="s">
        <v>501</v>
      </c>
      <c r="J307" s="138">
        <v>143</v>
      </c>
      <c r="K307" s="171" t="s">
        <v>46</v>
      </c>
      <c r="L307" s="228" t="s">
        <v>1811</v>
      </c>
      <c r="M307" s="188"/>
      <c r="N307" s="198" t="s">
        <v>1775</v>
      </c>
      <c r="O307" s="198"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202" t="s">
        <v>1776</v>
      </c>
      <c r="Q307" s="202" t="s">
        <v>46</v>
      </c>
      <c r="R307" s="202" t="str">
        <f t="shared" si="24"/>
        <v>New Onshore Wind</v>
      </c>
      <c r="S307" s="202" t="str">
        <f t="shared" si="23"/>
        <v>//**New Onshore Wind: **</v>
      </c>
      <c r="T307" s="187"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205" customFormat="1" x14ac:dyDescent="0.25">
      <c r="A308" s="187" t="s">
        <v>1777</v>
      </c>
      <c r="B308" s="188"/>
      <c r="C308" s="214" t="s">
        <v>8</v>
      </c>
      <c r="D308" s="214" t="s">
        <v>279</v>
      </c>
      <c r="E308" s="214" t="s">
        <v>280</v>
      </c>
      <c r="F308" s="171" t="s">
        <v>82</v>
      </c>
      <c r="G308" s="171" t="s">
        <v>281</v>
      </c>
      <c r="H308" s="171"/>
      <c r="I308" s="171"/>
      <c r="J308" s="138">
        <v>663</v>
      </c>
      <c r="K308" s="171" t="s">
        <v>47</v>
      </c>
      <c r="L308" s="228"/>
      <c r="M308" s="188"/>
      <c r="N308" s="198" t="s">
        <v>1775</v>
      </c>
      <c r="O308" s="198"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202" t="s">
        <v>1776</v>
      </c>
      <c r="Q308" s="202" t="s">
        <v>46</v>
      </c>
      <c r="R308" s="202" t="str">
        <f t="shared" si="24"/>
        <v xml:space="preserve"> </v>
      </c>
      <c r="S308" s="202"/>
      <c r="T308" s="187" t="str">
        <f t="shared" si="22"/>
        <v/>
      </c>
    </row>
    <row r="309" spans="1:20" s="205" customFormat="1" x14ac:dyDescent="0.25">
      <c r="A309" s="187" t="s">
        <v>1777</v>
      </c>
      <c r="B309" s="188"/>
      <c r="C309" s="214" t="s">
        <v>8</v>
      </c>
      <c r="D309" s="214" t="s">
        <v>279</v>
      </c>
      <c r="E309" s="214" t="s">
        <v>280</v>
      </c>
      <c r="F309" s="171" t="s">
        <v>82</v>
      </c>
      <c r="G309" s="171" t="s">
        <v>282</v>
      </c>
      <c r="H309" s="171"/>
      <c r="I309" s="171"/>
      <c r="J309" s="138">
        <v>664</v>
      </c>
      <c r="K309" s="171" t="s">
        <v>47</v>
      </c>
      <c r="L309" s="228"/>
      <c r="M309" s="188"/>
      <c r="N309" s="198" t="s">
        <v>1775</v>
      </c>
      <c r="O309" s="198"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202" t="s">
        <v>1776</v>
      </c>
      <c r="Q309" s="202" t="s">
        <v>46</v>
      </c>
      <c r="R309" s="202" t="str">
        <f t="shared" si="24"/>
        <v xml:space="preserve"> </v>
      </c>
      <c r="S309" s="202"/>
      <c r="T309" s="187" t="str">
        <f t="shared" si="22"/>
        <v/>
      </c>
    </row>
    <row r="310" spans="1:20" s="205" customFormat="1" x14ac:dyDescent="0.25">
      <c r="A310" s="187" t="s">
        <v>1777</v>
      </c>
      <c r="B310" s="188"/>
      <c r="C310" s="214" t="s">
        <v>8</v>
      </c>
      <c r="D310" s="214" t="s">
        <v>279</v>
      </c>
      <c r="E310" s="214" t="s">
        <v>280</v>
      </c>
      <c r="F310" s="171" t="s">
        <v>82</v>
      </c>
      <c r="G310" s="171" t="s">
        <v>283</v>
      </c>
      <c r="H310" s="171" t="s">
        <v>346</v>
      </c>
      <c r="I310" s="171" t="s">
        <v>96</v>
      </c>
      <c r="J310" s="138">
        <v>144</v>
      </c>
      <c r="K310" s="171" t="s">
        <v>46</v>
      </c>
      <c r="L310" s="228" t="s">
        <v>1812</v>
      </c>
      <c r="M310" s="188"/>
      <c r="N310" s="198" t="s">
        <v>1775</v>
      </c>
      <c r="O310" s="198"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202" t="s">
        <v>1776</v>
      </c>
      <c r="Q310" s="202" t="s">
        <v>46</v>
      </c>
      <c r="R310" s="202" t="str">
        <f t="shared" si="24"/>
        <v>New Solar PV</v>
      </c>
      <c r="S310" s="202" t="str">
        <f t="shared" si="23"/>
        <v>//**New Solar PV: **</v>
      </c>
      <c r="T310" s="187"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205" customFormat="1" x14ac:dyDescent="0.25">
      <c r="A311" s="187" t="s">
        <v>1777</v>
      </c>
      <c r="B311" s="188"/>
      <c r="C311" s="214" t="s">
        <v>8</v>
      </c>
      <c r="D311" s="214" t="s">
        <v>279</v>
      </c>
      <c r="E311" s="214" t="s">
        <v>280</v>
      </c>
      <c r="F311" s="171" t="s">
        <v>83</v>
      </c>
      <c r="G311" s="171" t="s">
        <v>281</v>
      </c>
      <c r="H311" s="171"/>
      <c r="I311" s="171"/>
      <c r="J311" s="138">
        <v>665</v>
      </c>
      <c r="K311" s="171" t="s">
        <v>47</v>
      </c>
      <c r="L311" s="228"/>
      <c r="M311" s="188"/>
      <c r="N311" s="198" t="s">
        <v>1775</v>
      </c>
      <c r="O311" s="198"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202" t="s">
        <v>1776</v>
      </c>
      <c r="Q311" s="202" t="s">
        <v>46</v>
      </c>
      <c r="R311" s="202" t="str">
        <f t="shared" si="24"/>
        <v xml:space="preserve"> </v>
      </c>
      <c r="S311" s="202"/>
      <c r="T311" s="187" t="str">
        <f t="shared" si="22"/>
        <v/>
      </c>
    </row>
    <row r="312" spans="1:20" s="205" customFormat="1" x14ac:dyDescent="0.25">
      <c r="A312" s="187" t="s">
        <v>1777</v>
      </c>
      <c r="B312" s="188"/>
      <c r="C312" s="214" t="s">
        <v>8</v>
      </c>
      <c r="D312" s="214" t="s">
        <v>279</v>
      </c>
      <c r="E312" s="214" t="s">
        <v>280</v>
      </c>
      <c r="F312" s="171" t="s">
        <v>83</v>
      </c>
      <c r="G312" s="171" t="s">
        <v>282</v>
      </c>
      <c r="H312" s="171"/>
      <c r="I312" s="171"/>
      <c r="J312" s="138">
        <v>666</v>
      </c>
      <c r="K312" s="171" t="s">
        <v>47</v>
      </c>
      <c r="L312" s="228"/>
      <c r="M312" s="188"/>
      <c r="N312" s="198" t="s">
        <v>1775</v>
      </c>
      <c r="O312" s="198"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202" t="s">
        <v>1776</v>
      </c>
      <c r="Q312" s="202" t="s">
        <v>46</v>
      </c>
      <c r="R312" s="202" t="str">
        <f t="shared" si="24"/>
        <v xml:space="preserve"> </v>
      </c>
      <c r="S312" s="202"/>
      <c r="T312" s="187" t="str">
        <f t="shared" si="22"/>
        <v/>
      </c>
    </row>
    <row r="313" spans="1:20" s="205" customFormat="1" x14ac:dyDescent="0.25">
      <c r="A313" s="187" t="s">
        <v>1777</v>
      </c>
      <c r="B313" s="188"/>
      <c r="C313" s="214" t="s">
        <v>8</v>
      </c>
      <c r="D313" s="214" t="s">
        <v>279</v>
      </c>
      <c r="E313" s="214" t="s">
        <v>280</v>
      </c>
      <c r="F313" s="171" t="s">
        <v>83</v>
      </c>
      <c r="G313" s="171" t="s">
        <v>283</v>
      </c>
      <c r="H313" s="171"/>
      <c r="I313" s="171"/>
      <c r="J313" s="138">
        <v>667</v>
      </c>
      <c r="K313" s="171" t="s">
        <v>47</v>
      </c>
      <c r="L313" s="228"/>
      <c r="M313" s="188"/>
      <c r="N313" s="198" t="s">
        <v>1775</v>
      </c>
      <c r="O313" s="198"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202" t="s">
        <v>1776</v>
      </c>
      <c r="Q313" s="202" t="s">
        <v>46</v>
      </c>
      <c r="R313" s="202" t="str">
        <f t="shared" si="24"/>
        <v xml:space="preserve"> </v>
      </c>
      <c r="S313" s="202"/>
      <c r="T313" s="187" t="str">
        <f t="shared" si="22"/>
        <v/>
      </c>
    </row>
    <row r="314" spans="1:20" s="205" customFormat="1" x14ac:dyDescent="0.25">
      <c r="A314" s="187" t="s">
        <v>1777</v>
      </c>
      <c r="B314" s="188"/>
      <c r="C314" s="214" t="s">
        <v>8</v>
      </c>
      <c r="D314" s="214" t="s">
        <v>279</v>
      </c>
      <c r="E314" s="214" t="s">
        <v>280</v>
      </c>
      <c r="F314" s="171" t="s">
        <v>84</v>
      </c>
      <c r="G314" s="171" t="s">
        <v>281</v>
      </c>
      <c r="H314" s="171"/>
      <c r="I314" s="171"/>
      <c r="J314" s="138">
        <v>668</v>
      </c>
      <c r="K314" s="171" t="s">
        <v>47</v>
      </c>
      <c r="L314" s="228"/>
      <c r="M314" s="188"/>
      <c r="N314" s="198" t="s">
        <v>1775</v>
      </c>
      <c r="O314" s="198"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202" t="s">
        <v>1776</v>
      </c>
      <c r="Q314" s="202" t="s">
        <v>46</v>
      </c>
      <c r="R314" s="202" t="str">
        <f t="shared" si="24"/>
        <v xml:space="preserve"> </v>
      </c>
      <c r="S314" s="202"/>
      <c r="T314" s="187" t="str">
        <f t="shared" si="22"/>
        <v/>
      </c>
    </row>
    <row r="315" spans="1:20" s="205" customFormat="1" x14ac:dyDescent="0.25">
      <c r="A315" s="187" t="s">
        <v>1777</v>
      </c>
      <c r="B315" s="188"/>
      <c r="C315" s="214" t="s">
        <v>8</v>
      </c>
      <c r="D315" s="214" t="s">
        <v>279</v>
      </c>
      <c r="E315" s="214" t="s">
        <v>280</v>
      </c>
      <c r="F315" s="171" t="s">
        <v>84</v>
      </c>
      <c r="G315" s="171" t="s">
        <v>282</v>
      </c>
      <c r="H315" s="171"/>
      <c r="I315" s="171"/>
      <c r="J315" s="138">
        <v>669</v>
      </c>
      <c r="K315" s="171" t="s">
        <v>47</v>
      </c>
      <c r="L315" s="228"/>
      <c r="M315" s="188"/>
      <c r="N315" s="198" t="s">
        <v>1775</v>
      </c>
      <c r="O315" s="198"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202" t="s">
        <v>1776</v>
      </c>
      <c r="Q315" s="202" t="s">
        <v>46</v>
      </c>
      <c r="R315" s="202" t="str">
        <f t="shared" si="24"/>
        <v xml:space="preserve"> </v>
      </c>
      <c r="S315" s="202"/>
      <c r="T315" s="187" t="str">
        <f t="shared" si="22"/>
        <v/>
      </c>
    </row>
    <row r="316" spans="1:20" s="205" customFormat="1" x14ac:dyDescent="0.25">
      <c r="A316" s="187" t="s">
        <v>1777</v>
      </c>
      <c r="B316" s="188"/>
      <c r="C316" s="214" t="s">
        <v>8</v>
      </c>
      <c r="D316" s="214" t="s">
        <v>279</v>
      </c>
      <c r="E316" s="214" t="s">
        <v>280</v>
      </c>
      <c r="F316" s="171" t="s">
        <v>84</v>
      </c>
      <c r="G316" s="171" t="s">
        <v>283</v>
      </c>
      <c r="H316" s="171"/>
      <c r="I316" s="171"/>
      <c r="J316" s="138">
        <v>670</v>
      </c>
      <c r="K316" s="171" t="s">
        <v>47</v>
      </c>
      <c r="L316" s="228"/>
      <c r="M316" s="188"/>
      <c r="N316" s="198" t="s">
        <v>1775</v>
      </c>
      <c r="O316" s="198"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202" t="s">
        <v>1776</v>
      </c>
      <c r="Q316" s="202" t="s">
        <v>46</v>
      </c>
      <c r="R316" s="202" t="str">
        <f t="shared" si="24"/>
        <v xml:space="preserve"> </v>
      </c>
      <c r="S316" s="202"/>
      <c r="T316" s="187" t="str">
        <f t="shared" si="22"/>
        <v/>
      </c>
    </row>
    <row r="317" spans="1:20" s="205" customFormat="1" x14ac:dyDescent="0.25">
      <c r="A317" s="187" t="s">
        <v>1777</v>
      </c>
      <c r="B317" s="188"/>
      <c r="C317" s="214" t="s">
        <v>8</v>
      </c>
      <c r="D317" s="214" t="s">
        <v>279</v>
      </c>
      <c r="E317" s="214" t="s">
        <v>280</v>
      </c>
      <c r="F317" s="171" t="s">
        <v>341</v>
      </c>
      <c r="G317" s="171" t="s">
        <v>281</v>
      </c>
      <c r="H317" s="171"/>
      <c r="I317" s="171"/>
      <c r="J317" s="138">
        <v>671</v>
      </c>
      <c r="K317" s="171" t="s">
        <v>47</v>
      </c>
      <c r="L317" s="228"/>
      <c r="M317" s="188"/>
      <c r="N317" s="198" t="s">
        <v>1775</v>
      </c>
      <c r="O317" s="198"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202" t="s">
        <v>1776</v>
      </c>
      <c r="Q317" s="202" t="s">
        <v>46</v>
      </c>
      <c r="R317" s="202" t="str">
        <f t="shared" si="24"/>
        <v xml:space="preserve"> </v>
      </c>
      <c r="S317" s="202"/>
      <c r="T317" s="187" t="str">
        <f t="shared" si="22"/>
        <v/>
      </c>
    </row>
    <row r="318" spans="1:20" s="205" customFormat="1" x14ac:dyDescent="0.25">
      <c r="A318" s="187" t="s">
        <v>1777</v>
      </c>
      <c r="B318" s="188"/>
      <c r="C318" s="214" t="s">
        <v>8</v>
      </c>
      <c r="D318" s="214" t="s">
        <v>279</v>
      </c>
      <c r="E318" s="214" t="s">
        <v>280</v>
      </c>
      <c r="F318" s="171" t="s">
        <v>341</v>
      </c>
      <c r="G318" s="171" t="s">
        <v>282</v>
      </c>
      <c r="H318" s="171"/>
      <c r="I318" s="171"/>
      <c r="J318" s="138">
        <v>672</v>
      </c>
      <c r="K318" s="171" t="s">
        <v>47</v>
      </c>
      <c r="L318" s="228"/>
      <c r="M318" s="188"/>
      <c r="N318" s="198" t="s">
        <v>1775</v>
      </c>
      <c r="O318" s="198"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202" t="s">
        <v>1776</v>
      </c>
      <c r="Q318" s="202" t="s">
        <v>46</v>
      </c>
      <c r="R318" s="202" t="str">
        <f t="shared" si="24"/>
        <v xml:space="preserve"> </v>
      </c>
      <c r="S318" s="202"/>
      <c r="T318" s="187" t="str">
        <f t="shared" si="22"/>
        <v/>
      </c>
    </row>
    <row r="319" spans="1:20" s="205" customFormat="1" x14ac:dyDescent="0.25">
      <c r="A319" s="187" t="s">
        <v>1777</v>
      </c>
      <c r="B319" s="188"/>
      <c r="C319" s="214" t="s">
        <v>8</v>
      </c>
      <c r="D319" s="214" t="s">
        <v>279</v>
      </c>
      <c r="E319" s="214" t="s">
        <v>280</v>
      </c>
      <c r="F319" s="171" t="s">
        <v>341</v>
      </c>
      <c r="G319" s="171" t="s">
        <v>283</v>
      </c>
      <c r="H319" s="171"/>
      <c r="I319" s="171"/>
      <c r="J319" s="138">
        <v>673</v>
      </c>
      <c r="K319" s="171" t="s">
        <v>47</v>
      </c>
      <c r="L319" s="228"/>
      <c r="M319" s="188"/>
      <c r="N319" s="198" t="s">
        <v>1775</v>
      </c>
      <c r="O319" s="198"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202" t="s">
        <v>1776</v>
      </c>
      <c r="Q319" s="202" t="s">
        <v>46</v>
      </c>
      <c r="R319" s="202" t="str">
        <f t="shared" si="24"/>
        <v xml:space="preserve"> </v>
      </c>
      <c r="S319" s="202"/>
      <c r="T319" s="187" t="str">
        <f t="shared" si="22"/>
        <v/>
      </c>
    </row>
    <row r="320" spans="1:20" s="205" customFormat="1" x14ac:dyDescent="0.25">
      <c r="A320" s="187" t="s">
        <v>1777</v>
      </c>
      <c r="B320" s="188"/>
      <c r="C320" s="214" t="s">
        <v>8</v>
      </c>
      <c r="D320" s="214" t="s">
        <v>279</v>
      </c>
      <c r="E320" s="214" t="s">
        <v>280</v>
      </c>
      <c r="F320" s="171" t="s">
        <v>342</v>
      </c>
      <c r="G320" s="171" t="s">
        <v>281</v>
      </c>
      <c r="H320" s="171"/>
      <c r="I320" s="171"/>
      <c r="J320" s="138">
        <v>674</v>
      </c>
      <c r="K320" s="171" t="s">
        <v>47</v>
      </c>
      <c r="L320" s="228"/>
      <c r="M320" s="188"/>
      <c r="N320" s="198" t="s">
        <v>1775</v>
      </c>
      <c r="O320" s="198"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202" t="s">
        <v>1776</v>
      </c>
      <c r="Q320" s="202" t="s">
        <v>46</v>
      </c>
      <c r="R320" s="202" t="str">
        <f t="shared" si="24"/>
        <v xml:space="preserve"> </v>
      </c>
      <c r="S320" s="202"/>
      <c r="T320" s="187" t="str">
        <f t="shared" si="22"/>
        <v/>
      </c>
    </row>
    <row r="321" spans="1:20" s="205" customFormat="1" x14ac:dyDescent="0.25">
      <c r="A321" s="187" t="s">
        <v>1777</v>
      </c>
      <c r="B321" s="188"/>
      <c r="C321" s="214" t="s">
        <v>8</v>
      </c>
      <c r="D321" s="214" t="s">
        <v>279</v>
      </c>
      <c r="E321" s="214" t="s">
        <v>280</v>
      </c>
      <c r="F321" s="171" t="s">
        <v>342</v>
      </c>
      <c r="G321" s="171" t="s">
        <v>282</v>
      </c>
      <c r="H321" s="171"/>
      <c r="I321" s="171"/>
      <c r="J321" s="138">
        <v>675</v>
      </c>
      <c r="K321" s="171" t="s">
        <v>47</v>
      </c>
      <c r="L321" s="228"/>
      <c r="M321" s="188"/>
      <c r="N321" s="198" t="s">
        <v>1775</v>
      </c>
      <c r="O321" s="198"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202" t="s">
        <v>1776</v>
      </c>
      <c r="Q321" s="202" t="s">
        <v>46</v>
      </c>
      <c r="R321" s="202" t="str">
        <f t="shared" si="24"/>
        <v xml:space="preserve"> </v>
      </c>
      <c r="S321" s="202"/>
      <c r="T321" s="187" t="str">
        <f t="shared" si="22"/>
        <v/>
      </c>
    </row>
    <row r="322" spans="1:20" s="205" customFormat="1" x14ac:dyDescent="0.25">
      <c r="A322" s="187" t="s">
        <v>1777</v>
      </c>
      <c r="B322" s="188"/>
      <c r="C322" s="214" t="s">
        <v>8</v>
      </c>
      <c r="D322" s="214" t="s">
        <v>279</v>
      </c>
      <c r="E322" s="214" t="s">
        <v>280</v>
      </c>
      <c r="F322" s="171" t="s">
        <v>342</v>
      </c>
      <c r="G322" s="171" t="s">
        <v>283</v>
      </c>
      <c r="H322" s="171"/>
      <c r="I322" s="171"/>
      <c r="J322" s="138">
        <v>676</v>
      </c>
      <c r="K322" s="171" t="s">
        <v>47</v>
      </c>
      <c r="L322" s="228"/>
      <c r="M322" s="188"/>
      <c r="N322" s="198" t="s">
        <v>1775</v>
      </c>
      <c r="O322" s="198"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202" t="s">
        <v>1776</v>
      </c>
      <c r="Q322" s="202" t="s">
        <v>46</v>
      </c>
      <c r="R322" s="202" t="str">
        <f t="shared" si="24"/>
        <v xml:space="preserve"> </v>
      </c>
      <c r="S322" s="202"/>
      <c r="T322" s="187" t="str">
        <f t="shared" si="22"/>
        <v/>
      </c>
    </row>
    <row r="323" spans="1:20" s="205" customFormat="1" x14ac:dyDescent="0.25">
      <c r="A323" s="187" t="s">
        <v>1777</v>
      </c>
      <c r="B323" s="188"/>
      <c r="C323" s="214" t="s">
        <v>8</v>
      </c>
      <c r="D323" s="214" t="s">
        <v>279</v>
      </c>
      <c r="E323" s="214" t="s">
        <v>280</v>
      </c>
      <c r="F323" s="171" t="s">
        <v>494</v>
      </c>
      <c r="G323" s="171" t="s">
        <v>281</v>
      </c>
      <c r="H323" s="171"/>
      <c r="I323" s="171"/>
      <c r="J323" s="138">
        <v>677</v>
      </c>
      <c r="K323" s="171" t="s">
        <v>47</v>
      </c>
      <c r="L323" s="228"/>
      <c r="M323" s="188"/>
      <c r="N323" s="198" t="s">
        <v>1775</v>
      </c>
      <c r="O323" s="198"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202" t="s">
        <v>1776</v>
      </c>
      <c r="Q323" s="202" t="s">
        <v>46</v>
      </c>
      <c r="R323" s="202" t="str">
        <f t="shared" si="24"/>
        <v xml:space="preserve"> </v>
      </c>
      <c r="S323" s="202"/>
      <c r="T323" s="187" t="str">
        <f t="shared" si="22"/>
        <v/>
      </c>
    </row>
    <row r="324" spans="1:20" s="205" customFormat="1" x14ac:dyDescent="0.25">
      <c r="A324" s="187" t="s">
        <v>1777</v>
      </c>
      <c r="B324" s="188"/>
      <c r="C324" s="214" t="s">
        <v>8</v>
      </c>
      <c r="D324" s="214" t="s">
        <v>279</v>
      </c>
      <c r="E324" s="214" t="s">
        <v>280</v>
      </c>
      <c r="F324" s="171" t="s">
        <v>494</v>
      </c>
      <c r="G324" s="171" t="s">
        <v>282</v>
      </c>
      <c r="H324" s="171"/>
      <c r="I324" s="171"/>
      <c r="J324" s="138">
        <v>678</v>
      </c>
      <c r="K324" s="171" t="s">
        <v>47</v>
      </c>
      <c r="L324" s="228"/>
      <c r="M324" s="188"/>
      <c r="N324" s="198" t="s">
        <v>1775</v>
      </c>
      <c r="O324" s="198"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202" t="s">
        <v>1776</v>
      </c>
      <c r="Q324" s="202" t="s">
        <v>46</v>
      </c>
      <c r="R324" s="202" t="str">
        <f t="shared" si="24"/>
        <v xml:space="preserve"> </v>
      </c>
      <c r="S324" s="202"/>
      <c r="T324" s="187" t="str">
        <f t="shared" ref="T324:T387" si="25">IF(K324="Yes",S324&amp;L324,"")</f>
        <v/>
      </c>
    </row>
    <row r="325" spans="1:20" s="205" customFormat="1" x14ac:dyDescent="0.25">
      <c r="A325" s="187" t="s">
        <v>1777</v>
      </c>
      <c r="B325" s="188"/>
      <c r="C325" s="214" t="s">
        <v>8</v>
      </c>
      <c r="D325" s="214" t="s">
        <v>279</v>
      </c>
      <c r="E325" s="214" t="s">
        <v>280</v>
      </c>
      <c r="F325" s="171" t="s">
        <v>494</v>
      </c>
      <c r="G325" s="171" t="s">
        <v>283</v>
      </c>
      <c r="H325" s="171"/>
      <c r="I325" s="171"/>
      <c r="J325" s="138">
        <v>679</v>
      </c>
      <c r="K325" s="171" t="s">
        <v>47</v>
      </c>
      <c r="L325" s="228"/>
      <c r="M325" s="188"/>
      <c r="N325" s="198" t="s">
        <v>1775</v>
      </c>
      <c r="O325" s="198"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202" t="s">
        <v>1776</v>
      </c>
      <c r="Q325" s="202" t="s">
        <v>46</v>
      </c>
      <c r="R325" s="202" t="str">
        <f t="shared" si="24"/>
        <v xml:space="preserve"> </v>
      </c>
      <c r="S325" s="202"/>
      <c r="T325" s="187" t="str">
        <f t="shared" si="25"/>
        <v/>
      </c>
    </row>
    <row r="326" spans="1:20" s="205" customFormat="1" x14ac:dyDescent="0.25">
      <c r="A326" s="187" t="s">
        <v>1777</v>
      </c>
      <c r="B326" s="188"/>
      <c r="C326" s="214" t="s">
        <v>8</v>
      </c>
      <c r="D326" s="214" t="s">
        <v>279</v>
      </c>
      <c r="E326" s="214" t="s">
        <v>280</v>
      </c>
      <c r="F326" s="171" t="s">
        <v>503</v>
      </c>
      <c r="G326" s="171" t="s">
        <v>281</v>
      </c>
      <c r="H326" s="171"/>
      <c r="I326" s="171"/>
      <c r="J326" s="138">
        <v>680</v>
      </c>
      <c r="K326" s="171" t="s">
        <v>47</v>
      </c>
      <c r="L326" s="228"/>
      <c r="M326" s="188"/>
      <c r="N326" s="198" t="s">
        <v>1775</v>
      </c>
      <c r="O326" s="198"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202" t="s">
        <v>1776</v>
      </c>
      <c r="Q326" s="202" t="s">
        <v>46</v>
      </c>
      <c r="R326" s="202" t="str">
        <f t="shared" si="24"/>
        <v xml:space="preserve"> </v>
      </c>
      <c r="S326" s="202"/>
      <c r="T326" s="187" t="str">
        <f t="shared" si="25"/>
        <v/>
      </c>
    </row>
    <row r="327" spans="1:20" s="205" customFormat="1" x14ac:dyDescent="0.25">
      <c r="A327" s="187" t="s">
        <v>1777</v>
      </c>
      <c r="B327" s="188"/>
      <c r="C327" s="214" t="s">
        <v>8</v>
      </c>
      <c r="D327" s="214" t="s">
        <v>279</v>
      </c>
      <c r="E327" s="214" t="s">
        <v>280</v>
      </c>
      <c r="F327" s="171" t="s">
        <v>503</v>
      </c>
      <c r="G327" s="171" t="s">
        <v>282</v>
      </c>
      <c r="H327" s="171"/>
      <c r="I327" s="171"/>
      <c r="J327" s="138">
        <v>681</v>
      </c>
      <c r="K327" s="171" t="s">
        <v>47</v>
      </c>
      <c r="L327" s="228"/>
      <c r="M327" s="188"/>
      <c r="N327" s="198" t="s">
        <v>1775</v>
      </c>
      <c r="O327" s="198"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202" t="s">
        <v>1776</v>
      </c>
      <c r="Q327" s="202" t="s">
        <v>46</v>
      </c>
      <c r="R327" s="202" t="str">
        <f t="shared" si="24"/>
        <v xml:space="preserve"> </v>
      </c>
      <c r="S327" s="202"/>
      <c r="T327" s="187" t="str">
        <f t="shared" si="25"/>
        <v/>
      </c>
    </row>
    <row r="328" spans="1:20" s="205" customFormat="1" x14ac:dyDescent="0.25">
      <c r="A328" s="187" t="s">
        <v>1777</v>
      </c>
      <c r="B328" s="188"/>
      <c r="C328" s="214" t="s">
        <v>8</v>
      </c>
      <c r="D328" s="214" t="s">
        <v>279</v>
      </c>
      <c r="E328" s="214" t="s">
        <v>280</v>
      </c>
      <c r="F328" s="171" t="s">
        <v>503</v>
      </c>
      <c r="G328" s="171" t="s">
        <v>283</v>
      </c>
      <c r="H328" s="171" t="s">
        <v>346</v>
      </c>
      <c r="I328" s="171" t="s">
        <v>504</v>
      </c>
      <c r="J328" s="138">
        <v>182</v>
      </c>
      <c r="K328" s="171" t="s">
        <v>46</v>
      </c>
      <c r="L328" s="228" t="s">
        <v>1813</v>
      </c>
      <c r="M328" s="188"/>
      <c r="N328" s="198" t="s">
        <v>1775</v>
      </c>
      <c r="O328" s="198"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202" t="s">
        <v>1776</v>
      </c>
      <c r="Q328" s="202" t="s">
        <v>46</v>
      </c>
      <c r="R328" s="202" t="str">
        <f t="shared" si="24"/>
        <v>New Offshore Wind</v>
      </c>
      <c r="S328" s="202" t="str">
        <f t="shared" ref="S328:S387" si="26">IF(R328="","","//**"&amp;R328&amp;": **")</f>
        <v>//**New Offshore Wind: **</v>
      </c>
      <c r="T328" s="187"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205" customFormat="1" x14ac:dyDescent="0.25">
      <c r="A329" s="187" t="s">
        <v>1777</v>
      </c>
      <c r="B329" s="188"/>
      <c r="C329" s="214" t="s">
        <v>8</v>
      </c>
      <c r="D329" s="214" t="s">
        <v>279</v>
      </c>
      <c r="E329" s="214" t="s">
        <v>280</v>
      </c>
      <c r="F329" s="171" t="s">
        <v>1161</v>
      </c>
      <c r="G329" s="171" t="s">
        <v>281</v>
      </c>
      <c r="H329" s="137"/>
      <c r="I329" s="171"/>
      <c r="J329" s="138">
        <v>682</v>
      </c>
      <c r="K329" s="171" t="s">
        <v>47</v>
      </c>
      <c r="L329" s="228"/>
      <c r="M329" s="188"/>
      <c r="N329" s="198" t="s">
        <v>1775</v>
      </c>
      <c r="O329" s="198"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202" t="s">
        <v>1776</v>
      </c>
      <c r="Q329" s="202" t="s">
        <v>46</v>
      </c>
      <c r="R329" s="202" t="str">
        <f t="shared" si="24"/>
        <v xml:space="preserve"> </v>
      </c>
      <c r="S329" s="202"/>
      <c r="T329" s="187" t="str">
        <f t="shared" si="25"/>
        <v/>
      </c>
    </row>
    <row r="330" spans="1:20" s="205" customFormat="1" x14ac:dyDescent="0.25">
      <c r="A330" s="187" t="s">
        <v>1777</v>
      </c>
      <c r="B330" s="188"/>
      <c r="C330" s="214" t="s">
        <v>8</v>
      </c>
      <c r="D330" s="214" t="s">
        <v>279</v>
      </c>
      <c r="E330" s="214" t="s">
        <v>280</v>
      </c>
      <c r="F330" s="171" t="s">
        <v>1161</v>
      </c>
      <c r="G330" s="171" t="s">
        <v>282</v>
      </c>
      <c r="H330" s="137"/>
      <c r="I330" s="137"/>
      <c r="J330" s="138">
        <v>683</v>
      </c>
      <c r="K330" s="171" t="s">
        <v>47</v>
      </c>
      <c r="L330" s="228"/>
      <c r="M330" s="188"/>
      <c r="N330" s="198" t="s">
        <v>1775</v>
      </c>
      <c r="O330" s="198"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202" t="s">
        <v>1776</v>
      </c>
      <c r="Q330" s="202" t="s">
        <v>46</v>
      </c>
      <c r="R330" s="202" t="str">
        <f t="shared" si="24"/>
        <v xml:space="preserve"> </v>
      </c>
      <c r="S330" s="202"/>
      <c r="T330" s="187" t="str">
        <f t="shared" si="25"/>
        <v/>
      </c>
    </row>
    <row r="331" spans="1:20" s="205" customFormat="1" x14ac:dyDescent="0.25">
      <c r="A331" s="187" t="s">
        <v>1777</v>
      </c>
      <c r="B331" s="188"/>
      <c r="C331" s="214" t="s">
        <v>8</v>
      </c>
      <c r="D331" s="214" t="s">
        <v>279</v>
      </c>
      <c r="E331" s="214" t="s">
        <v>280</v>
      </c>
      <c r="F331" s="171" t="s">
        <v>1161</v>
      </c>
      <c r="G331" s="171" t="s">
        <v>283</v>
      </c>
      <c r="H331" s="137"/>
      <c r="I331" s="137"/>
      <c r="J331" s="138">
        <v>684</v>
      </c>
      <c r="K331" s="171" t="s">
        <v>47</v>
      </c>
      <c r="L331" s="228"/>
      <c r="M331" s="188"/>
      <c r="N331" s="198" t="s">
        <v>1775</v>
      </c>
      <c r="O331" s="198"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202" t="s">
        <v>1776</v>
      </c>
      <c r="Q331" s="202" t="s">
        <v>46</v>
      </c>
      <c r="R331" s="202" t="str">
        <f t="shared" si="24"/>
        <v xml:space="preserve"> </v>
      </c>
      <c r="S331" s="202"/>
      <c r="T331" s="187" t="str">
        <f t="shared" si="25"/>
        <v/>
      </c>
    </row>
    <row r="332" spans="1:20" s="205" customFormat="1" x14ac:dyDescent="0.25">
      <c r="A332" s="187" t="s">
        <v>1777</v>
      </c>
      <c r="B332" s="188"/>
      <c r="C332" s="214" t="s">
        <v>8</v>
      </c>
      <c r="D332" s="214" t="s">
        <v>279</v>
      </c>
      <c r="E332" s="214" t="s">
        <v>280</v>
      </c>
      <c r="F332" s="171" t="s">
        <v>1162</v>
      </c>
      <c r="G332" s="171" t="s">
        <v>281</v>
      </c>
      <c r="H332" s="137"/>
      <c r="I332" s="171"/>
      <c r="J332" s="138">
        <v>685</v>
      </c>
      <c r="K332" s="171" t="s">
        <v>47</v>
      </c>
      <c r="L332" s="228"/>
      <c r="M332" s="188"/>
      <c r="N332" s="198" t="s">
        <v>1775</v>
      </c>
      <c r="O332" s="198"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202" t="s">
        <v>1776</v>
      </c>
      <c r="Q332" s="202" t="s">
        <v>46</v>
      </c>
      <c r="R332" s="202" t="str">
        <f t="shared" si="24"/>
        <v xml:space="preserve"> </v>
      </c>
      <c r="S332" s="202"/>
      <c r="T332" s="187" t="str">
        <f t="shared" si="25"/>
        <v/>
      </c>
    </row>
    <row r="333" spans="1:20" s="205" customFormat="1" x14ac:dyDescent="0.25">
      <c r="A333" s="187" t="s">
        <v>1777</v>
      </c>
      <c r="B333" s="188"/>
      <c r="C333" s="214" t="s">
        <v>8</v>
      </c>
      <c r="D333" s="214" t="s">
        <v>279</v>
      </c>
      <c r="E333" s="214" t="s">
        <v>280</v>
      </c>
      <c r="F333" s="171" t="s">
        <v>1162</v>
      </c>
      <c r="G333" s="171" t="s">
        <v>282</v>
      </c>
      <c r="H333" s="137"/>
      <c r="I333" s="137"/>
      <c r="J333" s="138">
        <v>686</v>
      </c>
      <c r="K333" s="171" t="s">
        <v>47</v>
      </c>
      <c r="L333" s="228"/>
      <c r="M333" s="188"/>
      <c r="N333" s="198" t="s">
        <v>1775</v>
      </c>
      <c r="O333" s="198"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202" t="s">
        <v>1776</v>
      </c>
      <c r="Q333" s="202" t="s">
        <v>46</v>
      </c>
      <c r="R333" s="202" t="str">
        <f t="shared" si="24"/>
        <v xml:space="preserve"> </v>
      </c>
      <c r="S333" s="202"/>
      <c r="T333" s="187" t="str">
        <f t="shared" si="25"/>
        <v/>
      </c>
    </row>
    <row r="334" spans="1:20" s="205" customFormat="1" x14ac:dyDescent="0.25">
      <c r="A334" s="187" t="s">
        <v>1777</v>
      </c>
      <c r="B334" s="188"/>
      <c r="C334" s="214" t="s">
        <v>8</v>
      </c>
      <c r="D334" s="214" t="s">
        <v>279</v>
      </c>
      <c r="E334" s="214" t="s">
        <v>280</v>
      </c>
      <c r="F334" s="171" t="s">
        <v>1162</v>
      </c>
      <c r="G334" s="171" t="s">
        <v>283</v>
      </c>
      <c r="H334" s="137"/>
      <c r="I334" s="171"/>
      <c r="J334" s="138">
        <v>687</v>
      </c>
      <c r="K334" s="171" t="s">
        <v>47</v>
      </c>
      <c r="L334" s="228"/>
      <c r="M334" s="188"/>
      <c r="N334" s="198" t="s">
        <v>1775</v>
      </c>
      <c r="O334" s="198"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202" t="s">
        <v>1776</v>
      </c>
      <c r="Q334" s="202" t="s">
        <v>46</v>
      </c>
      <c r="R334" s="202" t="str">
        <f t="shared" si="24"/>
        <v xml:space="preserve"> </v>
      </c>
      <c r="S334" s="202"/>
      <c r="T334" s="187" t="str">
        <f t="shared" si="25"/>
        <v/>
      </c>
    </row>
    <row r="335" spans="1:20" s="205" customFormat="1" x14ac:dyDescent="0.25">
      <c r="A335" s="187" t="s">
        <v>1777</v>
      </c>
      <c r="B335" s="188"/>
      <c r="C335" s="214" t="s">
        <v>8</v>
      </c>
      <c r="D335" s="214" t="s">
        <v>279</v>
      </c>
      <c r="E335" s="214" t="s">
        <v>280</v>
      </c>
      <c r="F335" s="171" t="s">
        <v>1163</v>
      </c>
      <c r="G335" s="171" t="s">
        <v>281</v>
      </c>
      <c r="H335" s="137"/>
      <c r="I335" s="171"/>
      <c r="J335" s="138">
        <v>688</v>
      </c>
      <c r="K335" s="171" t="s">
        <v>47</v>
      </c>
      <c r="L335" s="228"/>
      <c r="M335" s="188"/>
      <c r="N335" s="198" t="s">
        <v>1775</v>
      </c>
      <c r="O335" s="198"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202" t="s">
        <v>1776</v>
      </c>
      <c r="Q335" s="202" t="s">
        <v>46</v>
      </c>
      <c r="R335" s="202" t="str">
        <f t="shared" si="24"/>
        <v xml:space="preserve"> </v>
      </c>
      <c r="S335" s="202"/>
      <c r="T335" s="187" t="str">
        <f t="shared" si="25"/>
        <v/>
      </c>
    </row>
    <row r="336" spans="1:20" s="205" customFormat="1" x14ac:dyDescent="0.25">
      <c r="A336" s="187" t="s">
        <v>1777</v>
      </c>
      <c r="B336" s="188"/>
      <c r="C336" s="214" t="s">
        <v>8</v>
      </c>
      <c r="D336" s="214" t="s">
        <v>279</v>
      </c>
      <c r="E336" s="214" t="s">
        <v>280</v>
      </c>
      <c r="F336" s="171" t="s">
        <v>1163</v>
      </c>
      <c r="G336" s="171" t="s">
        <v>282</v>
      </c>
      <c r="H336" s="171"/>
      <c r="I336" s="171"/>
      <c r="J336" s="138">
        <v>689</v>
      </c>
      <c r="K336" s="171" t="s">
        <v>47</v>
      </c>
      <c r="L336" s="228"/>
      <c r="M336" s="188"/>
      <c r="N336" s="198" t="s">
        <v>1775</v>
      </c>
      <c r="O336" s="198"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202" t="s">
        <v>1776</v>
      </c>
      <c r="Q336" s="202" t="s">
        <v>46</v>
      </c>
      <c r="R336" s="202" t="str">
        <f t="shared" si="24"/>
        <v xml:space="preserve"> </v>
      </c>
      <c r="S336" s="202"/>
      <c r="T336" s="187" t="str">
        <f t="shared" si="25"/>
        <v/>
      </c>
    </row>
    <row r="337" spans="1:21" x14ac:dyDescent="0.25">
      <c r="A337" s="187" t="s">
        <v>1777</v>
      </c>
      <c r="C337" s="214" t="s">
        <v>8</v>
      </c>
      <c r="D337" s="214" t="s">
        <v>279</v>
      </c>
      <c r="E337" s="214" t="s">
        <v>280</v>
      </c>
      <c r="F337" s="171" t="s">
        <v>1163</v>
      </c>
      <c r="G337" s="171" t="s">
        <v>283</v>
      </c>
      <c r="H337" s="171"/>
      <c r="I337" s="171"/>
      <c r="J337" s="138">
        <v>690</v>
      </c>
      <c r="K337" s="171" t="s">
        <v>47</v>
      </c>
      <c r="L337" s="228"/>
      <c r="N337" s="198" t="s">
        <v>1775</v>
      </c>
      <c r="O337" s="198"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202" t="s">
        <v>1776</v>
      </c>
      <c r="Q337" s="202" t="s">
        <v>46</v>
      </c>
      <c r="R337" s="202" t="str">
        <f t="shared" si="24"/>
        <v xml:space="preserve"> </v>
      </c>
      <c r="S337" s="202"/>
      <c r="T337" s="187" t="str">
        <f t="shared" si="25"/>
        <v/>
      </c>
    </row>
    <row r="338" spans="1:21" s="209" customFormat="1" x14ac:dyDescent="0.25">
      <c r="A338" s="209" t="s">
        <v>1774</v>
      </c>
      <c r="B338" s="189"/>
      <c r="C338" s="209" t="s">
        <v>8</v>
      </c>
      <c r="D338" s="209" t="s">
        <v>646</v>
      </c>
      <c r="E338" s="209" t="str">
        <f>E339</f>
        <v>Percent Reduction in Soft Costs of Capacity Construction</v>
      </c>
      <c r="M338" s="189"/>
      <c r="N338" s="212" t="s">
        <v>1775</v>
      </c>
      <c r="O338" s="212"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209" t="s">
        <v>1776</v>
      </c>
      <c r="Q338" s="209" t="s">
        <v>46</v>
      </c>
      <c r="S338" s="209" t="str">
        <f t="shared" si="26"/>
        <v/>
      </c>
      <c r="T338" s="209" t="str">
        <f t="shared" si="25"/>
        <v/>
      </c>
      <c r="U338" s="194"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5">
      <c r="A339" s="187" t="s">
        <v>1777</v>
      </c>
      <c r="C339" s="137" t="s">
        <v>8</v>
      </c>
      <c r="D339" s="138" t="s">
        <v>646</v>
      </c>
      <c r="E339" s="138" t="s">
        <v>647</v>
      </c>
      <c r="F339" s="171" t="s">
        <v>498</v>
      </c>
      <c r="G339" s="171"/>
      <c r="H339" s="171" t="s">
        <v>501</v>
      </c>
      <c r="I339" s="171"/>
      <c r="J339" s="138">
        <v>194</v>
      </c>
      <c r="K339" s="171" t="s">
        <v>46</v>
      </c>
      <c r="L339" s="228" t="s">
        <v>1814</v>
      </c>
      <c r="N339" s="198" t="s">
        <v>1775</v>
      </c>
      <c r="O339" s="198"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202" t="s">
        <v>1776</v>
      </c>
      <c r="Q339" s="202" t="s">
        <v>46</v>
      </c>
      <c r="R339" s="202" t="str">
        <f>H339&amp;" "&amp;I339</f>
        <v xml:space="preserve">Onshore Wind </v>
      </c>
      <c r="S339" s="202" t="str">
        <f t="shared" si="26"/>
        <v>//**Onshore Wind : **</v>
      </c>
      <c r="T339" s="187"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87" t="s">
        <v>1777</v>
      </c>
      <c r="C340" s="214" t="s">
        <v>8</v>
      </c>
      <c r="D340" s="214" t="s">
        <v>646</v>
      </c>
      <c r="E340" s="214" t="s">
        <v>647</v>
      </c>
      <c r="F340" s="171" t="s">
        <v>82</v>
      </c>
      <c r="G340" s="171"/>
      <c r="H340" s="171" t="s">
        <v>96</v>
      </c>
      <c r="I340" s="171"/>
      <c r="J340" s="138">
        <v>195</v>
      </c>
      <c r="K340" s="171" t="s">
        <v>46</v>
      </c>
      <c r="L340" s="228" t="s">
        <v>1814</v>
      </c>
      <c r="N340" s="198" t="s">
        <v>1775</v>
      </c>
      <c r="O340" s="198"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202" t="s">
        <v>1776</v>
      </c>
      <c r="Q340" s="202" t="s">
        <v>46</v>
      </c>
      <c r="R340" s="202" t="str">
        <f>H340&amp;" "&amp;I340</f>
        <v xml:space="preserve">Solar PV </v>
      </c>
      <c r="S340" s="202" t="str">
        <f t="shared" si="26"/>
        <v>//**Solar PV : **</v>
      </c>
      <c r="T340" s="187"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5">
      <c r="A341" s="187" t="s">
        <v>1777</v>
      </c>
      <c r="C341" s="214" t="s">
        <v>8</v>
      </c>
      <c r="D341" s="214" t="s">
        <v>646</v>
      </c>
      <c r="E341" s="214" t="s">
        <v>647</v>
      </c>
      <c r="F341" s="171" t="s">
        <v>503</v>
      </c>
      <c r="G341" s="171"/>
      <c r="H341" s="171" t="s">
        <v>504</v>
      </c>
      <c r="I341" s="171"/>
      <c r="J341" s="138">
        <v>196</v>
      </c>
      <c r="K341" s="171" t="s">
        <v>46</v>
      </c>
      <c r="L341" s="228" t="s">
        <v>1814</v>
      </c>
      <c r="N341" s="198" t="s">
        <v>1775</v>
      </c>
      <c r="O341" s="198"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202" t="s">
        <v>1776</v>
      </c>
      <c r="Q341" s="202" t="s">
        <v>46</v>
      </c>
      <c r="R341" s="202" t="str">
        <f>H341&amp;" "&amp;I341</f>
        <v xml:space="preserve">Offshore Wind </v>
      </c>
      <c r="S341" s="202" t="str">
        <f t="shared" si="26"/>
        <v>//**Offshore Wind : **</v>
      </c>
      <c r="T341" s="187"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5">
      <c r="A342" s="209" t="s">
        <v>1774</v>
      </c>
      <c r="B342" s="189"/>
      <c r="C342" s="230" t="s">
        <v>8</v>
      </c>
      <c r="D342" s="230" t="s">
        <v>276</v>
      </c>
      <c r="E342" s="230" t="s">
        <v>310</v>
      </c>
      <c r="F342" s="231"/>
      <c r="G342" s="231"/>
      <c r="H342" s="231"/>
      <c r="I342" s="231"/>
      <c r="J342" s="207">
        <v>145</v>
      </c>
      <c r="K342" s="231" t="s">
        <v>46</v>
      </c>
      <c r="L342" s="238" t="s">
        <v>1815</v>
      </c>
      <c r="M342" s="189"/>
      <c r="N342" s="212" t="s">
        <v>1775</v>
      </c>
      <c r="O342" s="212" t="str">
        <f>INDEX('Standard Descriptions'!$E:$E,MATCH(Guidance!E342,'Standard Descriptions'!$C:$C,0))</f>
        <v xml:space="preserve"> This policy specifies the reduction in transmission and distribution losses that will be achieved by 2050. // </v>
      </c>
      <c r="P342" s="209" t="s">
        <v>1776</v>
      </c>
      <c r="Q342" s="209" t="s">
        <v>47</v>
      </c>
      <c r="R342" s="209" t="str">
        <f>H342&amp;" "&amp;I342</f>
        <v xml:space="preserve"> </v>
      </c>
      <c r="S342" s="209"/>
      <c r="T342" s="209"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94"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5">
      <c r="A343" s="209" t="s">
        <v>1774</v>
      </c>
      <c r="B343" s="189"/>
      <c r="C343" s="209" t="s">
        <v>8</v>
      </c>
      <c r="D343" s="209" t="s">
        <v>1207</v>
      </c>
      <c r="E343" s="209" t="str">
        <f>E344</f>
        <v>Perc Subsidy for Elec Capacity Construction</v>
      </c>
      <c r="F343" s="209"/>
      <c r="G343" s="209"/>
      <c r="H343" s="209"/>
      <c r="I343" s="209"/>
      <c r="J343" s="209"/>
      <c r="K343" s="209"/>
      <c r="L343" s="209"/>
      <c r="M343" s="189"/>
      <c r="N343" s="212" t="s">
        <v>1775</v>
      </c>
      <c r="O343" s="212"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209" t="s">
        <v>1776</v>
      </c>
      <c r="Q343" s="209" t="s">
        <v>46</v>
      </c>
      <c r="R343" s="209"/>
      <c r="S343" s="209"/>
      <c r="T343" s="209" t="str">
        <f t="shared" si="25"/>
        <v/>
      </c>
      <c r="U343" s="194"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row>
    <row r="344" spans="1:21" x14ac:dyDescent="0.25">
      <c r="A344" s="187" t="s">
        <v>1777</v>
      </c>
      <c r="C344" s="137" t="s">
        <v>8</v>
      </c>
      <c r="D344" s="3" t="s">
        <v>1207</v>
      </c>
      <c r="E344" s="137" t="s">
        <v>1209</v>
      </c>
      <c r="F344" s="170" t="s">
        <v>497</v>
      </c>
      <c r="G344" s="170"/>
      <c r="H344" s="171" t="s">
        <v>496</v>
      </c>
      <c r="I344" s="171"/>
      <c r="J344" s="138">
        <v>691</v>
      </c>
      <c r="K344" s="171" t="s">
        <v>47</v>
      </c>
      <c r="L344" s="228"/>
      <c r="N344" s="198" t="s">
        <v>1775</v>
      </c>
      <c r="O344" s="198"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202" t="s">
        <v>1776</v>
      </c>
      <c r="Q344" s="202" t="s">
        <v>46</v>
      </c>
      <c r="R344" s="202" t="str">
        <f t="shared" ref="R344:R356" si="27">H344&amp;" "&amp;I344</f>
        <v xml:space="preserve">Hard Coal </v>
      </c>
      <c r="S344" s="202" t="str">
        <f t="shared" si="26"/>
        <v>//**Hard Coal : **</v>
      </c>
      <c r="T344" s="187" t="str">
        <f t="shared" si="25"/>
        <v/>
      </c>
    </row>
    <row r="345" spans="1:21" x14ac:dyDescent="0.25">
      <c r="A345" s="187" t="s">
        <v>1777</v>
      </c>
      <c r="C345" s="214" t="s">
        <v>8</v>
      </c>
      <c r="D345" s="214" t="s">
        <v>1207</v>
      </c>
      <c r="E345" s="214" t="s">
        <v>1209</v>
      </c>
      <c r="F345" s="171" t="s">
        <v>79</v>
      </c>
      <c r="G345" s="178"/>
      <c r="H345" s="171" t="s">
        <v>93</v>
      </c>
      <c r="I345" s="171"/>
      <c r="J345" s="138">
        <v>692</v>
      </c>
      <c r="K345" s="171" t="s">
        <v>47</v>
      </c>
      <c r="L345" s="228"/>
      <c r="N345" s="198" t="s">
        <v>1775</v>
      </c>
      <c r="O345" s="198"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202" t="s">
        <v>1776</v>
      </c>
      <c r="Q345" s="202" t="s">
        <v>46</v>
      </c>
      <c r="R345" s="202" t="str">
        <f t="shared" si="27"/>
        <v xml:space="preserve">Natural Gas </v>
      </c>
      <c r="S345" s="202" t="str">
        <f t="shared" si="26"/>
        <v>//**Natural Gas : **</v>
      </c>
      <c r="T345" s="187" t="str">
        <f t="shared" si="25"/>
        <v/>
      </c>
    </row>
    <row r="346" spans="1:21" x14ac:dyDescent="0.25">
      <c r="A346" s="187" t="s">
        <v>1777</v>
      </c>
      <c r="C346" s="214" t="s">
        <v>8</v>
      </c>
      <c r="D346" s="214" t="s">
        <v>1207</v>
      </c>
      <c r="E346" s="214" t="s">
        <v>1209</v>
      </c>
      <c r="F346" s="171" t="s">
        <v>80</v>
      </c>
      <c r="G346" s="178"/>
      <c r="H346" s="171" t="s">
        <v>94</v>
      </c>
      <c r="I346" s="171"/>
      <c r="J346" s="138">
        <v>517</v>
      </c>
      <c r="K346" s="171" t="s">
        <v>47</v>
      </c>
      <c r="L346" s="228" t="s">
        <v>1816</v>
      </c>
      <c r="N346" s="198" t="s">
        <v>1775</v>
      </c>
      <c r="O346" s="198"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202" t="s">
        <v>1776</v>
      </c>
      <c r="Q346" s="202" t="s">
        <v>46</v>
      </c>
      <c r="R346" s="202" t="str">
        <f t="shared" si="27"/>
        <v xml:space="preserve">Nuclear </v>
      </c>
      <c r="S346" s="202" t="str">
        <f t="shared" si="26"/>
        <v>//**Nuclear : **</v>
      </c>
      <c r="T346" s="187" t="str">
        <f t="shared" si="25"/>
        <v/>
      </c>
    </row>
    <row r="347" spans="1:21" x14ac:dyDescent="0.25">
      <c r="A347" s="187" t="s">
        <v>1777</v>
      </c>
      <c r="C347" s="214" t="s">
        <v>8</v>
      </c>
      <c r="D347" s="214" t="s">
        <v>1207</v>
      </c>
      <c r="E347" s="214" t="s">
        <v>1209</v>
      </c>
      <c r="F347" s="171" t="s">
        <v>81</v>
      </c>
      <c r="G347" s="178"/>
      <c r="H347" s="171" t="s">
        <v>95</v>
      </c>
      <c r="I347" s="171"/>
      <c r="J347" s="138">
        <v>693</v>
      </c>
      <c r="K347" s="171" t="s">
        <v>47</v>
      </c>
      <c r="L347" s="228"/>
      <c r="N347" s="198" t="s">
        <v>1775</v>
      </c>
      <c r="O347" s="198"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202" t="s">
        <v>1776</v>
      </c>
      <c r="Q347" s="202" t="s">
        <v>46</v>
      </c>
      <c r="R347" s="202" t="str">
        <f t="shared" si="27"/>
        <v xml:space="preserve">Hydro </v>
      </c>
      <c r="S347" s="202" t="str">
        <f t="shared" si="26"/>
        <v>//**Hydro : **</v>
      </c>
      <c r="T347" s="187" t="str">
        <f t="shared" si="25"/>
        <v/>
      </c>
    </row>
    <row r="348" spans="1:21" x14ac:dyDescent="0.25">
      <c r="A348" s="187" t="s">
        <v>1777</v>
      </c>
      <c r="C348" s="214" t="s">
        <v>8</v>
      </c>
      <c r="D348" s="214" t="s">
        <v>1207</v>
      </c>
      <c r="E348" s="214" t="s">
        <v>1209</v>
      </c>
      <c r="F348" s="171" t="s">
        <v>498</v>
      </c>
      <c r="G348" s="178"/>
      <c r="H348" s="171" t="s">
        <v>501</v>
      </c>
      <c r="I348" s="171"/>
      <c r="J348" s="138">
        <v>518</v>
      </c>
      <c r="K348" s="171" t="s">
        <v>46</v>
      </c>
      <c r="L348" s="235" t="s">
        <v>2036</v>
      </c>
      <c r="N348" s="198" t="s">
        <v>1775</v>
      </c>
      <c r="O348" s="198"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202" t="s">
        <v>1776</v>
      </c>
      <c r="Q348" s="202" t="s">
        <v>46</v>
      </c>
      <c r="R348" s="202" t="str">
        <f t="shared" si="27"/>
        <v xml:space="preserve">Onshore Wind </v>
      </c>
      <c r="S348" s="202" t="str">
        <f t="shared" si="26"/>
        <v>//**Onshore Wind : **</v>
      </c>
      <c r="T348" s="187" t="str">
        <f t="shared" si="25"/>
        <v>//**Onshore Wind : ** Nevada does not currently has a subsidy for wind capacity construction.</v>
      </c>
    </row>
    <row r="349" spans="1:21" x14ac:dyDescent="0.25">
      <c r="A349" s="187" t="s">
        <v>1777</v>
      </c>
      <c r="C349" s="214" t="s">
        <v>8</v>
      </c>
      <c r="D349" s="214" t="s">
        <v>1207</v>
      </c>
      <c r="E349" s="214" t="s">
        <v>1209</v>
      </c>
      <c r="F349" s="171" t="s">
        <v>82</v>
      </c>
      <c r="G349" s="178"/>
      <c r="H349" s="171" t="s">
        <v>96</v>
      </c>
      <c r="I349" s="171"/>
      <c r="J349" s="138">
        <v>519</v>
      </c>
      <c r="K349" s="171" t="s">
        <v>46</v>
      </c>
      <c r="L349" s="235" t="s">
        <v>2037</v>
      </c>
      <c r="N349" s="198" t="s">
        <v>1775</v>
      </c>
      <c r="O349" s="198"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202" t="s">
        <v>1776</v>
      </c>
      <c r="Q349" s="202" t="s">
        <v>46</v>
      </c>
      <c r="R349" s="202" t="str">
        <f t="shared" si="27"/>
        <v xml:space="preserve">Solar PV </v>
      </c>
      <c r="S349" s="202" t="str">
        <f t="shared" si="26"/>
        <v>//**Solar PV : **</v>
      </c>
      <c r="T349" s="187" t="str">
        <f t="shared" si="25"/>
        <v>//**Solar PV : ** The U.S. Investment Tax Credit, enacted in 2005, covers 30% of solar system costs through 2019, with declining amounts thereafter. Nevada does not currently have an additional subsidy for utility solar construction.</v>
      </c>
    </row>
    <row r="350" spans="1:21" x14ac:dyDescent="0.25">
      <c r="A350" s="187" t="s">
        <v>1777</v>
      </c>
      <c r="C350" s="214" t="s">
        <v>8</v>
      </c>
      <c r="D350" s="214" t="s">
        <v>1207</v>
      </c>
      <c r="E350" s="214" t="s">
        <v>1209</v>
      </c>
      <c r="F350" s="171" t="s">
        <v>83</v>
      </c>
      <c r="G350" s="178"/>
      <c r="H350" s="171" t="s">
        <v>97</v>
      </c>
      <c r="I350" s="171"/>
      <c r="J350" s="138">
        <v>520</v>
      </c>
      <c r="K350" s="171" t="s">
        <v>46</v>
      </c>
      <c r="L350" s="137" t="s">
        <v>2037</v>
      </c>
      <c r="N350" s="198" t="s">
        <v>1775</v>
      </c>
      <c r="O350" s="198"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202" t="s">
        <v>1776</v>
      </c>
      <c r="Q350" s="202" t="s">
        <v>46</v>
      </c>
      <c r="R350" s="202" t="str">
        <f t="shared" si="27"/>
        <v xml:space="preserve">Solar Thermal </v>
      </c>
      <c r="S350" s="202" t="str">
        <f t="shared" si="26"/>
        <v>//**Solar Thermal : **</v>
      </c>
      <c r="T350" s="187" t="str">
        <f t="shared" si="25"/>
        <v>//**Solar Thermal : ** The U.S. Investment Tax Credit, enacted in 2005, covers 30% of solar system costs through 2019, with declining amounts thereafter. Nevada does not currently have an additional subsidy for utility solar construction.</v>
      </c>
    </row>
    <row r="351" spans="1:21" x14ac:dyDescent="0.25">
      <c r="A351" s="187" t="s">
        <v>1777</v>
      </c>
      <c r="C351" s="214" t="s">
        <v>8</v>
      </c>
      <c r="D351" s="214" t="s">
        <v>1207</v>
      </c>
      <c r="E351" s="214" t="s">
        <v>1209</v>
      </c>
      <c r="F351" s="171" t="s">
        <v>84</v>
      </c>
      <c r="G351" s="178"/>
      <c r="H351" s="171" t="s">
        <v>98</v>
      </c>
      <c r="I351" s="171"/>
      <c r="J351" s="138">
        <v>521</v>
      </c>
      <c r="K351" s="171" t="s">
        <v>46</v>
      </c>
      <c r="L351" s="228" t="s">
        <v>2038</v>
      </c>
      <c r="N351" s="198" t="s">
        <v>1775</v>
      </c>
      <c r="O351" s="198"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202" t="s">
        <v>1776</v>
      </c>
      <c r="Q351" s="202" t="s">
        <v>46</v>
      </c>
      <c r="R351" s="202" t="str">
        <f t="shared" si="27"/>
        <v xml:space="preserve">Biomass </v>
      </c>
      <c r="S351" s="202" t="str">
        <f t="shared" si="26"/>
        <v>//**Biomass : **</v>
      </c>
      <c r="T351" s="187" t="str">
        <f t="shared" si="25"/>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row>
    <row r="352" spans="1:21" x14ac:dyDescent="0.25">
      <c r="A352" s="187" t="s">
        <v>1777</v>
      </c>
      <c r="C352" s="214" t="s">
        <v>8</v>
      </c>
      <c r="D352" s="214" t="s">
        <v>1207</v>
      </c>
      <c r="E352" s="214" t="s">
        <v>1209</v>
      </c>
      <c r="F352" s="171" t="s">
        <v>494</v>
      </c>
      <c r="G352" s="178"/>
      <c r="H352" s="171" t="s">
        <v>493</v>
      </c>
      <c r="I352" s="171"/>
      <c r="J352" s="138">
        <v>694</v>
      </c>
      <c r="K352" s="171" t="s">
        <v>47</v>
      </c>
      <c r="L352" s="228"/>
      <c r="N352" s="198" t="s">
        <v>1775</v>
      </c>
      <c r="O352" s="198"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202" t="s">
        <v>1776</v>
      </c>
      <c r="Q352" s="202" t="s">
        <v>46</v>
      </c>
      <c r="R352" s="202" t="str">
        <f t="shared" si="27"/>
        <v xml:space="preserve">Lignite </v>
      </c>
      <c r="S352" s="202" t="str">
        <f t="shared" si="26"/>
        <v>//**Lignite : **</v>
      </c>
      <c r="T352" s="187" t="str">
        <f t="shared" si="25"/>
        <v/>
      </c>
    </row>
    <row r="353" spans="1:21" x14ac:dyDescent="0.25">
      <c r="A353" s="187" t="s">
        <v>1777</v>
      </c>
      <c r="C353" s="214" t="s">
        <v>8</v>
      </c>
      <c r="D353" s="214" t="s">
        <v>1207</v>
      </c>
      <c r="E353" s="214" t="s">
        <v>1209</v>
      </c>
      <c r="F353" s="171" t="s">
        <v>503</v>
      </c>
      <c r="G353" s="178"/>
      <c r="H353" s="171" t="s">
        <v>504</v>
      </c>
      <c r="I353" s="171"/>
      <c r="J353" s="138">
        <v>522</v>
      </c>
      <c r="K353" s="171" t="s">
        <v>47</v>
      </c>
      <c r="L353" s="235" t="s">
        <v>2039</v>
      </c>
      <c r="N353" s="198" t="s">
        <v>1775</v>
      </c>
      <c r="O353" s="198"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202" t="s">
        <v>1776</v>
      </c>
      <c r="Q353" s="202" t="s">
        <v>46</v>
      </c>
      <c r="R353" s="202" t="str">
        <f t="shared" si="27"/>
        <v xml:space="preserve">Offshore Wind </v>
      </c>
      <c r="S353" s="202" t="str">
        <f t="shared" si="26"/>
        <v>//**Offshore Wind : **</v>
      </c>
      <c r="T353" s="187" t="str">
        <f t="shared" si="25"/>
        <v/>
      </c>
    </row>
    <row r="354" spans="1:21" x14ac:dyDescent="0.25">
      <c r="A354" s="187" t="s">
        <v>1777</v>
      </c>
      <c r="C354" s="214" t="s">
        <v>8</v>
      </c>
      <c r="D354" s="214" t="s">
        <v>1207</v>
      </c>
      <c r="E354" s="214" t="s">
        <v>1209</v>
      </c>
      <c r="F354" s="171" t="s">
        <v>1161</v>
      </c>
      <c r="G354" s="170"/>
      <c r="H354" s="171" t="s">
        <v>822</v>
      </c>
      <c r="I354" s="171"/>
      <c r="J354" s="138">
        <v>695</v>
      </c>
      <c r="K354" s="171" t="s">
        <v>47</v>
      </c>
      <c r="L354" s="228"/>
      <c r="N354" s="198" t="s">
        <v>1775</v>
      </c>
      <c r="O354" s="198"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202" t="s">
        <v>1776</v>
      </c>
      <c r="Q354" s="202" t="s">
        <v>46</v>
      </c>
      <c r="R354" s="202" t="str">
        <f t="shared" si="27"/>
        <v xml:space="preserve">Crude Oil </v>
      </c>
      <c r="S354" s="202" t="str">
        <f t="shared" si="26"/>
        <v>//**Crude Oil : **</v>
      </c>
      <c r="T354" s="187" t="str">
        <f t="shared" si="25"/>
        <v/>
      </c>
    </row>
    <row r="355" spans="1:21" x14ac:dyDescent="0.25">
      <c r="A355" s="187" t="s">
        <v>1777</v>
      </c>
      <c r="C355" s="214" t="s">
        <v>8</v>
      </c>
      <c r="D355" s="214" t="s">
        <v>1207</v>
      </c>
      <c r="E355" s="214" t="s">
        <v>1209</v>
      </c>
      <c r="F355" s="171" t="s">
        <v>1162</v>
      </c>
      <c r="G355" s="170"/>
      <c r="H355" s="171" t="s">
        <v>972</v>
      </c>
      <c r="I355" s="171"/>
      <c r="J355" s="138">
        <v>696</v>
      </c>
      <c r="K355" s="171" t="s">
        <v>47</v>
      </c>
      <c r="L355" s="228"/>
      <c r="N355" s="198" t="s">
        <v>1775</v>
      </c>
      <c r="O355" s="198"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202" t="s">
        <v>1776</v>
      </c>
      <c r="Q355" s="202" t="s">
        <v>46</v>
      </c>
      <c r="R355" s="202" t="str">
        <f t="shared" si="27"/>
        <v xml:space="preserve">Heavy or Residual Fuel Oil </v>
      </c>
      <c r="S355" s="202" t="str">
        <f t="shared" si="26"/>
        <v>//**Heavy or Residual Fuel Oil : **</v>
      </c>
      <c r="T355" s="187" t="str">
        <f t="shared" si="25"/>
        <v/>
      </c>
    </row>
    <row r="356" spans="1:21" x14ac:dyDescent="0.25">
      <c r="A356" s="187" t="s">
        <v>1777</v>
      </c>
      <c r="C356" s="214" t="s">
        <v>8</v>
      </c>
      <c r="D356" s="214" t="s">
        <v>1207</v>
      </c>
      <c r="E356" s="214" t="s">
        <v>1209</v>
      </c>
      <c r="F356" s="171" t="s">
        <v>1163</v>
      </c>
      <c r="G356" s="170"/>
      <c r="H356" s="171" t="s">
        <v>824</v>
      </c>
      <c r="I356" s="171"/>
      <c r="J356" s="138">
        <v>697</v>
      </c>
      <c r="K356" s="171" t="s">
        <v>47</v>
      </c>
      <c r="L356" s="228"/>
      <c r="N356" s="198" t="s">
        <v>1775</v>
      </c>
      <c r="O356" s="198"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202" t="s">
        <v>1776</v>
      </c>
      <c r="Q356" s="202" t="s">
        <v>46</v>
      </c>
      <c r="R356" s="202" t="str">
        <f t="shared" si="27"/>
        <v xml:space="preserve">Municipal Solid Waste </v>
      </c>
      <c r="S356" s="202" t="str">
        <f t="shared" si="26"/>
        <v>//**Municipal Solid Waste : **</v>
      </c>
      <c r="T356" s="187" t="str">
        <f t="shared" si="25"/>
        <v/>
      </c>
    </row>
    <row r="357" spans="1:21" s="206" customFormat="1" x14ac:dyDescent="0.25">
      <c r="A357" s="206" t="s">
        <v>1774</v>
      </c>
      <c r="B357" s="188"/>
      <c r="C357" s="206" t="s">
        <v>8</v>
      </c>
      <c r="D357" s="206" t="s">
        <v>18</v>
      </c>
      <c r="E357" s="206" t="str">
        <f>E358</f>
        <v>Subsidy for Elec Production by Fuel</v>
      </c>
      <c r="M357" s="188"/>
      <c r="N357" s="208" t="s">
        <v>1775</v>
      </c>
      <c r="O357" s="208" t="str">
        <f>INDEX('Standard Descriptions'!$E:$E,MATCH(Guidance!E357,'Standard Descriptions'!$C:$C,0))</f>
        <v xml:space="preserve"> This policy is a subsidy paid by the government to suppliers of electricity per unit of electricity generated from the selected plant type(s). // </v>
      </c>
      <c r="P357" s="206" t="s">
        <v>1776</v>
      </c>
      <c r="Q357" s="206" t="s">
        <v>46</v>
      </c>
      <c r="S357" s="206" t="str">
        <f t="shared" si="26"/>
        <v/>
      </c>
      <c r="T357" s="206" t="str">
        <f t="shared" si="25"/>
        <v/>
      </c>
      <c r="U357" s="194"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58" spans="1:21" x14ac:dyDescent="0.25">
      <c r="A358" s="187" t="s">
        <v>1777</v>
      </c>
      <c r="C358" s="3" t="s">
        <v>8</v>
      </c>
      <c r="D358" s="3" t="s">
        <v>18</v>
      </c>
      <c r="E358" s="3" t="s">
        <v>138</v>
      </c>
      <c r="F358" s="170" t="s">
        <v>497</v>
      </c>
      <c r="G358" s="170"/>
      <c r="H358" s="171" t="s">
        <v>496</v>
      </c>
      <c r="I358" s="170"/>
      <c r="J358" s="138">
        <v>698</v>
      </c>
      <c r="K358" s="171" t="s">
        <v>47</v>
      </c>
      <c r="L358" s="228"/>
      <c r="N358" s="198" t="s">
        <v>1775</v>
      </c>
      <c r="O358" s="198" t="str">
        <f>INDEX('Standard Descriptions'!$E:$E,MATCH(Guidance!E358,'Standard Descriptions'!$C:$C,0))</f>
        <v xml:space="preserve"> This policy is a subsidy paid by the government to suppliers of electricity per unit of electricity generated from the selected plant type(s). // </v>
      </c>
      <c r="P358" s="202" t="s">
        <v>1776</v>
      </c>
      <c r="Q358" s="202" t="s">
        <v>46</v>
      </c>
      <c r="R358" s="202" t="str">
        <f t="shared" ref="R358:R370" si="28">H358&amp;" "&amp;I358</f>
        <v xml:space="preserve">Hard Coal </v>
      </c>
      <c r="S358" s="202" t="str">
        <f t="shared" si="26"/>
        <v>//**Hard Coal : **</v>
      </c>
      <c r="T358" s="187" t="str">
        <f t="shared" si="25"/>
        <v/>
      </c>
    </row>
    <row r="359" spans="1:21" x14ac:dyDescent="0.25">
      <c r="A359" s="187" t="s">
        <v>1777</v>
      </c>
      <c r="C359" s="144" t="s">
        <v>8</v>
      </c>
      <c r="D359" s="144" t="s">
        <v>18</v>
      </c>
      <c r="E359" s="144" t="s">
        <v>138</v>
      </c>
      <c r="F359" s="171" t="s">
        <v>79</v>
      </c>
      <c r="G359" s="178"/>
      <c r="H359" s="171" t="s">
        <v>93</v>
      </c>
      <c r="I359" s="178"/>
      <c r="J359" s="138">
        <v>699</v>
      </c>
      <c r="K359" s="171" t="s">
        <v>47</v>
      </c>
      <c r="L359" s="228"/>
      <c r="N359" s="198" t="s">
        <v>1775</v>
      </c>
      <c r="O359" s="198" t="str">
        <f>INDEX('Standard Descriptions'!$E:$E,MATCH(Guidance!E359,'Standard Descriptions'!$C:$C,0))</f>
        <v xml:space="preserve"> This policy is a subsidy paid by the government to suppliers of electricity per unit of electricity generated from the selected plant type(s). // </v>
      </c>
      <c r="P359" s="202" t="s">
        <v>1776</v>
      </c>
      <c r="Q359" s="202" t="s">
        <v>46</v>
      </c>
      <c r="R359" s="202" t="str">
        <f t="shared" si="28"/>
        <v xml:space="preserve">Natural Gas </v>
      </c>
      <c r="S359" s="202" t="str">
        <f t="shared" si="26"/>
        <v>//**Natural Gas : **</v>
      </c>
      <c r="T359" s="187" t="str">
        <f t="shared" si="25"/>
        <v/>
      </c>
    </row>
    <row r="360" spans="1:21" x14ac:dyDescent="0.25">
      <c r="A360" s="187" t="s">
        <v>1777</v>
      </c>
      <c r="C360" s="144" t="s">
        <v>8</v>
      </c>
      <c r="D360" s="144" t="s">
        <v>18</v>
      </c>
      <c r="E360" s="144" t="s">
        <v>138</v>
      </c>
      <c r="F360" s="171" t="s">
        <v>80</v>
      </c>
      <c r="G360" s="178"/>
      <c r="H360" s="171" t="s">
        <v>94</v>
      </c>
      <c r="I360" s="178"/>
      <c r="J360" s="30">
        <v>37</v>
      </c>
      <c r="K360" s="171" t="s">
        <v>47</v>
      </c>
      <c r="L360" s="250" t="s">
        <v>2040</v>
      </c>
      <c r="N360" s="198" t="s">
        <v>1775</v>
      </c>
      <c r="O360" s="198" t="str">
        <f>INDEX('Standard Descriptions'!$E:$E,MATCH(Guidance!E360,'Standard Descriptions'!$C:$C,0))</f>
        <v xml:space="preserve"> This policy is a subsidy paid by the government to suppliers of electricity per unit of electricity generated from the selected plant type(s). // </v>
      </c>
      <c r="P360" s="202" t="s">
        <v>1776</v>
      </c>
      <c r="Q360" s="202" t="s">
        <v>46</v>
      </c>
      <c r="R360" s="202" t="str">
        <f t="shared" si="28"/>
        <v xml:space="preserve">Nuclear </v>
      </c>
      <c r="S360" s="202" t="str">
        <f t="shared" si="26"/>
        <v>//**Nuclear : **</v>
      </c>
      <c r="T360" s="187" t="str">
        <f t="shared" si="25"/>
        <v/>
      </c>
    </row>
    <row r="361" spans="1:21" x14ac:dyDescent="0.25">
      <c r="A361" s="187" t="s">
        <v>1777</v>
      </c>
      <c r="C361" s="144" t="s">
        <v>8</v>
      </c>
      <c r="D361" s="144" t="s">
        <v>18</v>
      </c>
      <c r="E361" s="144" t="s">
        <v>138</v>
      </c>
      <c r="F361" s="171" t="s">
        <v>81</v>
      </c>
      <c r="G361" s="178"/>
      <c r="H361" s="171" t="s">
        <v>95</v>
      </c>
      <c r="I361" s="178"/>
      <c r="J361" s="30">
        <v>700</v>
      </c>
      <c r="K361" s="171" t="s">
        <v>47</v>
      </c>
      <c r="L361" s="250"/>
      <c r="N361" s="198" t="s">
        <v>1775</v>
      </c>
      <c r="O361" s="198" t="str">
        <f>INDEX('Standard Descriptions'!$E:$E,MATCH(Guidance!E361,'Standard Descriptions'!$C:$C,0))</f>
        <v xml:space="preserve"> This policy is a subsidy paid by the government to suppliers of electricity per unit of electricity generated from the selected plant type(s). // </v>
      </c>
      <c r="P361" s="202" t="s">
        <v>1776</v>
      </c>
      <c r="Q361" s="202" t="s">
        <v>46</v>
      </c>
      <c r="R361" s="202" t="str">
        <f t="shared" si="28"/>
        <v xml:space="preserve">Hydro </v>
      </c>
      <c r="S361" s="202" t="str">
        <f t="shared" si="26"/>
        <v>//**Hydro : **</v>
      </c>
      <c r="T361" s="187" t="str">
        <f t="shared" si="25"/>
        <v/>
      </c>
    </row>
    <row r="362" spans="1:21" x14ac:dyDescent="0.25">
      <c r="A362" s="187" t="s">
        <v>1777</v>
      </c>
      <c r="C362" s="144" t="s">
        <v>8</v>
      </c>
      <c r="D362" s="144" t="s">
        <v>18</v>
      </c>
      <c r="E362" s="144" t="s">
        <v>138</v>
      </c>
      <c r="F362" s="171" t="s">
        <v>498</v>
      </c>
      <c r="G362" s="178"/>
      <c r="H362" s="171" t="s">
        <v>501</v>
      </c>
      <c r="I362" s="178"/>
      <c r="J362" s="30">
        <v>39</v>
      </c>
      <c r="K362" s="171" t="s">
        <v>46</v>
      </c>
      <c r="L362" s="250" t="s">
        <v>2041</v>
      </c>
      <c r="N362" s="198" t="s">
        <v>1775</v>
      </c>
      <c r="O362" s="198" t="str">
        <f>INDEX('Standard Descriptions'!$E:$E,MATCH(Guidance!E362,'Standard Descriptions'!$C:$C,0))</f>
        <v xml:space="preserve"> This policy is a subsidy paid by the government to suppliers of electricity per unit of electricity generated from the selected plant type(s). // </v>
      </c>
      <c r="P362" s="202" t="s">
        <v>1776</v>
      </c>
      <c r="Q362" s="202" t="s">
        <v>46</v>
      </c>
      <c r="R362" s="202" t="str">
        <f t="shared" si="28"/>
        <v xml:space="preserve">Onshore Wind </v>
      </c>
      <c r="S362" s="202" t="str">
        <f t="shared" si="26"/>
        <v>//**Onshore Wind : **</v>
      </c>
      <c r="T362" s="187" t="str">
        <f t="shared" si="25"/>
        <v>//**Onshore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63" spans="1:21" x14ac:dyDescent="0.25">
      <c r="A363" s="187" t="s">
        <v>1777</v>
      </c>
      <c r="C363" s="144" t="s">
        <v>8</v>
      </c>
      <c r="D363" s="144" t="s">
        <v>18</v>
      </c>
      <c r="E363" s="144" t="s">
        <v>138</v>
      </c>
      <c r="F363" s="171" t="s">
        <v>82</v>
      </c>
      <c r="G363" s="178"/>
      <c r="H363" s="171" t="s">
        <v>96</v>
      </c>
      <c r="I363" s="178"/>
      <c r="J363" s="30">
        <v>40</v>
      </c>
      <c r="K363" s="171" t="s">
        <v>46</v>
      </c>
      <c r="L363" s="250" t="s">
        <v>2042</v>
      </c>
      <c r="N363" s="198" t="s">
        <v>1775</v>
      </c>
      <c r="O363" s="198" t="str">
        <f>INDEX('Standard Descriptions'!$E:$E,MATCH(Guidance!E363,'Standard Descriptions'!$C:$C,0))</f>
        <v xml:space="preserve"> This policy is a subsidy paid by the government to suppliers of electricity per unit of electricity generated from the selected plant type(s). // </v>
      </c>
      <c r="P363" s="202" t="s">
        <v>1776</v>
      </c>
      <c r="Q363" s="202" t="s">
        <v>46</v>
      </c>
      <c r="R363" s="202" t="str">
        <f t="shared" si="28"/>
        <v xml:space="preserve">Solar PV </v>
      </c>
      <c r="S363" s="202" t="str">
        <f t="shared" si="26"/>
        <v>//**Solar PV : **</v>
      </c>
      <c r="T363" s="187" t="str">
        <f t="shared" si="25"/>
        <v>//**Solar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64" spans="1:21" x14ac:dyDescent="0.25">
      <c r="A364" s="187" t="s">
        <v>1777</v>
      </c>
      <c r="C364" s="144" t="s">
        <v>8</v>
      </c>
      <c r="D364" s="144" t="s">
        <v>18</v>
      </c>
      <c r="E364" s="144" t="s">
        <v>138</v>
      </c>
      <c r="F364" s="171" t="s">
        <v>83</v>
      </c>
      <c r="G364" s="178"/>
      <c r="H364" s="171" t="s">
        <v>97</v>
      </c>
      <c r="I364" s="178"/>
      <c r="J364" s="30">
        <v>41</v>
      </c>
      <c r="K364" s="171" t="s">
        <v>46</v>
      </c>
      <c r="L364" s="250" t="s">
        <v>2042</v>
      </c>
      <c r="N364" s="198" t="s">
        <v>1775</v>
      </c>
      <c r="O364" s="198" t="str">
        <f>INDEX('Standard Descriptions'!$E:$E,MATCH(Guidance!E364,'Standard Descriptions'!$C:$C,0))</f>
        <v xml:space="preserve"> This policy is a subsidy paid by the government to suppliers of electricity per unit of electricity generated from the selected plant type(s). // </v>
      </c>
      <c r="P364" s="202" t="s">
        <v>1776</v>
      </c>
      <c r="Q364" s="202" t="s">
        <v>46</v>
      </c>
      <c r="R364" s="202" t="str">
        <f t="shared" si="28"/>
        <v xml:space="preserve">Solar Thermal </v>
      </c>
      <c r="S364" s="202" t="str">
        <f t="shared" si="26"/>
        <v>//**Solar Thermal : **</v>
      </c>
      <c r="T364" s="187" t="str">
        <f t="shared" si="25"/>
        <v>//**Solar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65" spans="1:21" x14ac:dyDescent="0.25">
      <c r="A365" s="187" t="s">
        <v>1777</v>
      </c>
      <c r="C365" s="144" t="s">
        <v>8</v>
      </c>
      <c r="D365" s="144" t="s">
        <v>18</v>
      </c>
      <c r="E365" s="144" t="s">
        <v>138</v>
      </c>
      <c r="F365" s="171" t="s">
        <v>84</v>
      </c>
      <c r="G365" s="178"/>
      <c r="H365" s="171" t="s">
        <v>98</v>
      </c>
      <c r="I365" s="178"/>
      <c r="J365" s="30">
        <v>42</v>
      </c>
      <c r="K365" s="171" t="s">
        <v>46</v>
      </c>
      <c r="L365" s="250" t="s">
        <v>2043</v>
      </c>
      <c r="N365" s="198" t="s">
        <v>1775</v>
      </c>
      <c r="O365" s="198" t="str">
        <f>INDEX('Standard Descriptions'!$E:$E,MATCH(Guidance!E365,'Standard Descriptions'!$C:$C,0))</f>
        <v xml:space="preserve"> This policy is a subsidy paid by the government to suppliers of electricity per unit of electricity generated from the selected plant type(s). // </v>
      </c>
      <c r="P365" s="202" t="s">
        <v>1776</v>
      </c>
      <c r="Q365" s="202" t="s">
        <v>46</v>
      </c>
      <c r="R365" s="202" t="str">
        <f t="shared" si="28"/>
        <v xml:space="preserve">Biomass </v>
      </c>
      <c r="S365" s="202" t="str">
        <f t="shared" si="26"/>
        <v>//**Biomass : **</v>
      </c>
      <c r="T365" s="187" t="str">
        <f t="shared" si="25"/>
        <v>//**Biomass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366" spans="1:21" x14ac:dyDescent="0.25">
      <c r="A366" s="187" t="s">
        <v>1777</v>
      </c>
      <c r="C366" s="144" t="s">
        <v>8</v>
      </c>
      <c r="D366" s="144" t="s">
        <v>18</v>
      </c>
      <c r="E366" s="144" t="s">
        <v>138</v>
      </c>
      <c r="F366" s="171" t="s">
        <v>494</v>
      </c>
      <c r="G366" s="178"/>
      <c r="H366" s="171" t="s">
        <v>493</v>
      </c>
      <c r="I366" s="178"/>
      <c r="J366" s="30">
        <v>701</v>
      </c>
      <c r="K366" s="171" t="s">
        <v>47</v>
      </c>
      <c r="L366" s="3"/>
      <c r="N366" s="198" t="s">
        <v>1775</v>
      </c>
      <c r="O366" s="198" t="str">
        <f>INDEX('Standard Descriptions'!$E:$E,MATCH(Guidance!E366,'Standard Descriptions'!$C:$C,0))</f>
        <v xml:space="preserve"> This policy is a subsidy paid by the government to suppliers of electricity per unit of electricity generated from the selected plant type(s). // </v>
      </c>
      <c r="P366" s="202" t="s">
        <v>1776</v>
      </c>
      <c r="Q366" s="202" t="s">
        <v>46</v>
      </c>
      <c r="R366" s="202" t="str">
        <f t="shared" si="28"/>
        <v xml:space="preserve">Lignite </v>
      </c>
      <c r="S366" s="202" t="str">
        <f t="shared" si="26"/>
        <v>//**Lignite : **</v>
      </c>
      <c r="T366" s="187" t="str">
        <f t="shared" si="25"/>
        <v/>
      </c>
    </row>
    <row r="367" spans="1:21" x14ac:dyDescent="0.25">
      <c r="A367" s="187" t="s">
        <v>1777</v>
      </c>
      <c r="C367" s="144" t="s">
        <v>8</v>
      </c>
      <c r="D367" s="144" t="s">
        <v>18</v>
      </c>
      <c r="E367" s="144" t="s">
        <v>138</v>
      </c>
      <c r="F367" s="171" t="s">
        <v>503</v>
      </c>
      <c r="G367" s="178"/>
      <c r="H367" s="171" t="s">
        <v>504</v>
      </c>
      <c r="I367" s="178"/>
      <c r="J367" s="30">
        <v>184</v>
      </c>
      <c r="K367" s="171" t="s">
        <v>47</v>
      </c>
      <c r="L367" s="250" t="s">
        <v>2040</v>
      </c>
      <c r="N367" s="198" t="s">
        <v>1775</v>
      </c>
      <c r="O367" s="198" t="str">
        <f>INDEX('Standard Descriptions'!$E:$E,MATCH(Guidance!E367,'Standard Descriptions'!$C:$C,0))</f>
        <v xml:space="preserve"> This policy is a subsidy paid by the government to suppliers of electricity per unit of electricity generated from the selected plant type(s). // </v>
      </c>
      <c r="P367" s="202" t="s">
        <v>1776</v>
      </c>
      <c r="Q367" s="202" t="s">
        <v>46</v>
      </c>
      <c r="R367" s="202" t="str">
        <f t="shared" si="28"/>
        <v xml:space="preserve">Offshore Wind </v>
      </c>
      <c r="S367" s="202" t="str">
        <f t="shared" si="26"/>
        <v>//**Offshore Wind : **</v>
      </c>
      <c r="T367" s="187" t="str">
        <f t="shared" si="25"/>
        <v/>
      </c>
    </row>
    <row r="368" spans="1:21" x14ac:dyDescent="0.25">
      <c r="A368" s="187" t="s">
        <v>1777</v>
      </c>
      <c r="C368" s="144" t="s">
        <v>8</v>
      </c>
      <c r="D368" s="144" t="s">
        <v>18</v>
      </c>
      <c r="E368" s="144" t="s">
        <v>138</v>
      </c>
      <c r="F368" s="171" t="s">
        <v>1161</v>
      </c>
      <c r="G368" s="170"/>
      <c r="H368" s="171" t="s">
        <v>822</v>
      </c>
      <c r="I368" s="178"/>
      <c r="J368" s="30">
        <v>702</v>
      </c>
      <c r="K368" s="171" t="s">
        <v>47</v>
      </c>
      <c r="L368" s="228"/>
      <c r="N368" s="198" t="s">
        <v>1775</v>
      </c>
      <c r="O368" s="198" t="str">
        <f>INDEX('Standard Descriptions'!$E:$E,MATCH(Guidance!E368,'Standard Descriptions'!$C:$C,0))</f>
        <v xml:space="preserve"> This policy is a subsidy paid by the government to suppliers of electricity per unit of electricity generated from the selected plant type(s). // </v>
      </c>
      <c r="P368" s="202" t="s">
        <v>1776</v>
      </c>
      <c r="Q368" s="202" t="s">
        <v>46</v>
      </c>
      <c r="R368" s="202" t="str">
        <f t="shared" si="28"/>
        <v xml:space="preserve">Crude Oil </v>
      </c>
      <c r="S368" s="202" t="str">
        <f t="shared" si="26"/>
        <v>//**Crude Oil : **</v>
      </c>
      <c r="T368" s="187" t="str">
        <f t="shared" si="25"/>
        <v/>
      </c>
    </row>
    <row r="369" spans="1:24" x14ac:dyDescent="0.25">
      <c r="A369" s="187" t="s">
        <v>1777</v>
      </c>
      <c r="C369" s="144" t="s">
        <v>8</v>
      </c>
      <c r="D369" s="144" t="s">
        <v>18</v>
      </c>
      <c r="E369" s="144" t="s">
        <v>138</v>
      </c>
      <c r="F369" s="171" t="s">
        <v>1162</v>
      </c>
      <c r="G369" s="170"/>
      <c r="H369" s="171" t="s">
        <v>972</v>
      </c>
      <c r="I369" s="178"/>
      <c r="J369" s="30">
        <v>703</v>
      </c>
      <c r="K369" s="171" t="s">
        <v>47</v>
      </c>
      <c r="L369" s="228"/>
      <c r="N369" s="198" t="s">
        <v>1775</v>
      </c>
      <c r="O369" s="198" t="str">
        <f>INDEX('Standard Descriptions'!$E:$E,MATCH(Guidance!E369,'Standard Descriptions'!$C:$C,0))</f>
        <v xml:space="preserve"> This policy is a subsidy paid by the government to suppliers of electricity per unit of electricity generated from the selected plant type(s). // </v>
      </c>
      <c r="P369" s="202" t="s">
        <v>1776</v>
      </c>
      <c r="Q369" s="202" t="s">
        <v>46</v>
      </c>
      <c r="R369" s="202" t="str">
        <f t="shared" si="28"/>
        <v xml:space="preserve">Heavy or Residual Fuel Oil </v>
      </c>
      <c r="S369" s="202" t="str">
        <f t="shared" si="26"/>
        <v>//**Heavy or Residual Fuel Oil : **</v>
      </c>
      <c r="T369" s="187" t="str">
        <f t="shared" si="25"/>
        <v/>
      </c>
    </row>
    <row r="370" spans="1:24" x14ac:dyDescent="0.25">
      <c r="A370" s="187" t="s">
        <v>1777</v>
      </c>
      <c r="C370" s="144" t="s">
        <v>8</v>
      </c>
      <c r="D370" s="144" t="s">
        <v>18</v>
      </c>
      <c r="E370" s="144" t="s">
        <v>138</v>
      </c>
      <c r="F370" s="171" t="s">
        <v>1163</v>
      </c>
      <c r="G370" s="170"/>
      <c r="H370" s="171" t="s">
        <v>824</v>
      </c>
      <c r="I370" s="178"/>
      <c r="J370" s="30">
        <v>704</v>
      </c>
      <c r="K370" s="171" t="s">
        <v>47</v>
      </c>
      <c r="L370" s="228"/>
      <c r="N370" s="198" t="s">
        <v>1775</v>
      </c>
      <c r="O370" s="198" t="str">
        <f>INDEX('Standard Descriptions'!$E:$E,MATCH(Guidance!E370,'Standard Descriptions'!$C:$C,0))</f>
        <v xml:space="preserve"> This policy is a subsidy paid by the government to suppliers of electricity per unit of electricity generated from the selected plant type(s). // </v>
      </c>
      <c r="P370" s="202" t="s">
        <v>1776</v>
      </c>
      <c r="Q370" s="202" t="s">
        <v>46</v>
      </c>
      <c r="R370" s="202" t="str">
        <f t="shared" si="28"/>
        <v xml:space="preserve">Municipal Solid Waste </v>
      </c>
      <c r="S370" s="202" t="str">
        <f t="shared" si="26"/>
        <v>//**Municipal Solid Waste : **</v>
      </c>
      <c r="T370" s="187" t="str">
        <f t="shared" si="25"/>
        <v/>
      </c>
    </row>
    <row r="371" spans="1:24" s="194" customFormat="1" x14ac:dyDescent="0.25">
      <c r="A371" s="194" t="s">
        <v>1774</v>
      </c>
      <c r="B371" s="195"/>
      <c r="C371" s="194" t="s">
        <v>9</v>
      </c>
      <c r="D371" s="194" t="s">
        <v>29</v>
      </c>
      <c r="E371" s="194" t="str">
        <f>E372</f>
        <v>Industry Sector Fraction of Potential Additional CCS Achieved</v>
      </c>
      <c r="M371" s="188"/>
      <c r="N371" s="194" t="s">
        <v>1775</v>
      </c>
      <c r="O371" s="215" t="str">
        <f>INDEX('Standard Descriptions'!$E:$E,MATCH(Guidance!E371,'Standard Descriptions'!$C:$C,0))</f>
        <v>This policy specifies the fraction of CO2 emissions from industry that is captured and stored, above the amount predicted in the business-as-usual scenario.//</v>
      </c>
      <c r="P371" s="194" t="s">
        <v>1776</v>
      </c>
      <c r="Q371" s="194" t="s">
        <v>46</v>
      </c>
      <c r="S371" s="194" t="str">
        <f t="shared" si="26"/>
        <v/>
      </c>
      <c r="T371" s="194" t="str">
        <f t="shared" si="25"/>
        <v/>
      </c>
      <c r="U371" s="194"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217" customFormat="1" x14ac:dyDescent="0.25">
      <c r="A372" s="187" t="s">
        <v>1777</v>
      </c>
      <c r="B372" s="188"/>
      <c r="C372" s="4" t="s">
        <v>9</v>
      </c>
      <c r="D372" s="3" t="s">
        <v>29</v>
      </c>
      <c r="E372" s="3" t="s">
        <v>1753</v>
      </c>
      <c r="F372" s="170" t="s">
        <v>1817</v>
      </c>
      <c r="G372" s="171" t="s">
        <v>1754</v>
      </c>
      <c r="H372" s="3" t="s">
        <v>1818</v>
      </c>
      <c r="I372" s="170" t="s">
        <v>1755</v>
      </c>
      <c r="J372" s="216">
        <v>908</v>
      </c>
      <c r="K372" s="171" t="s">
        <v>47</v>
      </c>
      <c r="L372" s="170" t="s">
        <v>1819</v>
      </c>
      <c r="M372" s="188"/>
      <c r="N372" s="198" t="s">
        <v>1775</v>
      </c>
      <c r="O372" s="198" t="str">
        <f>INDEX('Standard Descriptions'!$E:$E,MATCH(Guidance!E372,'Standard Descriptions'!$C:$C,0))</f>
        <v>This policy specifies the fraction of CO2 emissions from industry that is captured and stored, above the amount predicted in the business-as-usual scenario.//</v>
      </c>
      <c r="P372" s="202" t="s">
        <v>1776</v>
      </c>
      <c r="Q372" s="202" t="s">
        <v>46</v>
      </c>
      <c r="R372" s="202" t="str">
        <f t="shared" ref="R372:R390" si="29">H372&amp;" "&amp;I372</f>
        <v>Agriculture and Forestry Energy Related Emissions</v>
      </c>
      <c r="S372" s="202" t="str">
        <f t="shared" si="26"/>
        <v>//**Agriculture and Forestry Energy Related Emissions: **</v>
      </c>
      <c r="T372" s="187" t="str">
        <f t="shared" si="25"/>
        <v/>
      </c>
      <c r="U372" s="205"/>
      <c r="V372" s="187"/>
      <c r="W372" s="187"/>
      <c r="X372" s="187"/>
    </row>
    <row r="373" spans="1:24" s="217" customFormat="1" x14ac:dyDescent="0.25">
      <c r="A373" s="187" t="s">
        <v>1777</v>
      </c>
      <c r="B373" s="188"/>
      <c r="C373" s="258" t="s">
        <v>9</v>
      </c>
      <c r="D373" s="144" t="s">
        <v>29</v>
      </c>
      <c r="E373" s="144" t="s">
        <v>1753</v>
      </c>
      <c r="F373" s="170" t="s">
        <v>1817</v>
      </c>
      <c r="G373" s="171" t="s">
        <v>909</v>
      </c>
      <c r="H373" s="3" t="s">
        <v>1818</v>
      </c>
      <c r="I373" s="170" t="s">
        <v>1758</v>
      </c>
      <c r="J373" s="216">
        <v>909</v>
      </c>
      <c r="K373" s="171" t="s">
        <v>47</v>
      </c>
      <c r="L373" s="178" t="s">
        <v>1819</v>
      </c>
      <c r="M373" s="188"/>
      <c r="N373" s="198" t="s">
        <v>1775</v>
      </c>
      <c r="O373" s="198" t="str">
        <f>INDEX('Standard Descriptions'!$E:$E,MATCH(Guidance!E373,'Standard Descriptions'!$C:$C,0))</f>
        <v>This policy specifies the fraction of CO2 emissions from industry that is captured and stored, above the amount predicted in the business-as-usual scenario.//</v>
      </c>
      <c r="P373" s="202" t="s">
        <v>1776</v>
      </c>
      <c r="Q373" s="202" t="s">
        <v>46</v>
      </c>
      <c r="R373" s="202" t="str">
        <f t="shared" si="29"/>
        <v>Agriculture and Forestry Process Emissions</v>
      </c>
      <c r="S373" s="202" t="str">
        <f t="shared" si="26"/>
        <v>//**Agriculture and Forestry Process Emissions: **</v>
      </c>
      <c r="T373" s="187" t="str">
        <f t="shared" si="25"/>
        <v/>
      </c>
      <c r="U373" s="205"/>
      <c r="V373" s="187"/>
      <c r="W373" s="187"/>
      <c r="X373" s="187"/>
    </row>
    <row r="374" spans="1:24" s="217" customFormat="1" x14ac:dyDescent="0.25">
      <c r="A374" s="187" t="s">
        <v>1777</v>
      </c>
      <c r="B374" s="188"/>
      <c r="C374" s="258" t="s">
        <v>9</v>
      </c>
      <c r="D374" s="144" t="s">
        <v>29</v>
      </c>
      <c r="E374" s="144" t="s">
        <v>1753</v>
      </c>
      <c r="F374" s="171" t="s">
        <v>1820</v>
      </c>
      <c r="G374" s="171" t="s">
        <v>1754</v>
      </c>
      <c r="H374" s="3" t="s">
        <v>1175</v>
      </c>
      <c r="I374" s="170" t="s">
        <v>1755</v>
      </c>
      <c r="J374" s="216">
        <v>910</v>
      </c>
      <c r="K374" s="171" t="s">
        <v>47</v>
      </c>
      <c r="L374" s="178" t="s">
        <v>1819</v>
      </c>
      <c r="M374" s="188"/>
      <c r="N374" s="198" t="s">
        <v>1775</v>
      </c>
      <c r="O374" s="198" t="str">
        <f>INDEX('Standard Descriptions'!$E:$E,MATCH(Guidance!E374,'Standard Descriptions'!$C:$C,0))</f>
        <v>This policy specifies the fraction of CO2 emissions from industry that is captured and stored, above the amount predicted in the business-as-usual scenario.//</v>
      </c>
      <c r="P374" s="202" t="s">
        <v>1776</v>
      </c>
      <c r="Q374" s="202" t="s">
        <v>46</v>
      </c>
      <c r="R374" s="202" t="str">
        <f t="shared" si="29"/>
        <v>Coal Mining Energy Related Emissions</v>
      </c>
      <c r="S374" s="202" t="str">
        <f t="shared" si="26"/>
        <v>//**Coal Mining Energy Related Emissions: **</v>
      </c>
      <c r="T374" s="187" t="str">
        <f t="shared" si="25"/>
        <v/>
      </c>
      <c r="U374" s="205"/>
      <c r="V374" s="187"/>
      <c r="W374" s="187"/>
      <c r="X374" s="187"/>
    </row>
    <row r="375" spans="1:24" s="217" customFormat="1" x14ac:dyDescent="0.25">
      <c r="A375" s="187" t="s">
        <v>1777</v>
      </c>
      <c r="B375" s="188"/>
      <c r="C375" s="258" t="s">
        <v>9</v>
      </c>
      <c r="D375" s="144" t="s">
        <v>29</v>
      </c>
      <c r="E375" s="144" t="s">
        <v>1753</v>
      </c>
      <c r="F375" s="171" t="s">
        <v>1820</v>
      </c>
      <c r="G375" s="171" t="s">
        <v>909</v>
      </c>
      <c r="H375" s="3" t="s">
        <v>1175</v>
      </c>
      <c r="I375" s="170" t="s">
        <v>1758</v>
      </c>
      <c r="J375" s="216">
        <v>911</v>
      </c>
      <c r="K375" s="171" t="s">
        <v>47</v>
      </c>
      <c r="L375" s="178" t="s">
        <v>1819</v>
      </c>
      <c r="M375" s="188"/>
      <c r="N375" s="198" t="s">
        <v>1775</v>
      </c>
      <c r="O375" s="198" t="str">
        <f>INDEX('Standard Descriptions'!$E:$E,MATCH(Guidance!E375,'Standard Descriptions'!$C:$C,0))</f>
        <v>This policy specifies the fraction of CO2 emissions from industry that is captured and stored, above the amount predicted in the business-as-usual scenario.//</v>
      </c>
      <c r="P375" s="202" t="s">
        <v>1776</v>
      </c>
      <c r="Q375" s="202" t="s">
        <v>46</v>
      </c>
      <c r="R375" s="202" t="str">
        <f t="shared" si="29"/>
        <v>Coal Mining Process Emissions</v>
      </c>
      <c r="S375" s="202" t="str">
        <f t="shared" si="26"/>
        <v>//**Coal Mining Process Emissions: **</v>
      </c>
      <c r="T375" s="187" t="str">
        <f t="shared" si="25"/>
        <v/>
      </c>
      <c r="U375" s="205"/>
      <c r="V375" s="187"/>
      <c r="W375" s="187"/>
      <c r="X375" s="187"/>
    </row>
    <row r="376" spans="1:24" s="217" customFormat="1" x14ac:dyDescent="0.25">
      <c r="A376" s="187" t="s">
        <v>1777</v>
      </c>
      <c r="B376" s="188"/>
      <c r="C376" s="258" t="s">
        <v>9</v>
      </c>
      <c r="D376" s="144" t="s">
        <v>29</v>
      </c>
      <c r="E376" s="144" t="s">
        <v>1753</v>
      </c>
      <c r="F376" s="171" t="s">
        <v>1821</v>
      </c>
      <c r="G376" s="171" t="s">
        <v>1754</v>
      </c>
      <c r="H376" s="3" t="s">
        <v>1822</v>
      </c>
      <c r="I376" s="170" t="s">
        <v>1755</v>
      </c>
      <c r="J376" s="216">
        <v>912</v>
      </c>
      <c r="K376" s="171" t="s">
        <v>47</v>
      </c>
      <c r="L376" s="178" t="s">
        <v>1819</v>
      </c>
      <c r="M376" s="188"/>
      <c r="N376" s="198" t="s">
        <v>1775</v>
      </c>
      <c r="O376" s="198" t="str">
        <f>INDEX('Standard Descriptions'!$E:$E,MATCH(Guidance!E376,'Standard Descriptions'!$C:$C,0))</f>
        <v>This policy specifies the fraction of CO2 emissions from industry that is captured and stored, above the amount predicted in the business-as-usual scenario.//</v>
      </c>
      <c r="P376" s="202" t="s">
        <v>1776</v>
      </c>
      <c r="Q376" s="202" t="s">
        <v>46</v>
      </c>
      <c r="R376" s="202" t="str">
        <f t="shared" si="29"/>
        <v>Oil and Gas Extraction Energy Related Emissions</v>
      </c>
      <c r="S376" s="202" t="str">
        <f t="shared" si="26"/>
        <v>//**Oil and Gas Extraction Energy Related Emissions: **</v>
      </c>
      <c r="T376" s="187" t="str">
        <f t="shared" si="25"/>
        <v/>
      </c>
      <c r="U376" s="205"/>
      <c r="V376" s="187"/>
      <c r="W376" s="187"/>
      <c r="X376" s="187"/>
    </row>
    <row r="377" spans="1:24" s="217" customFormat="1" x14ac:dyDescent="0.25">
      <c r="A377" s="187" t="s">
        <v>1777</v>
      </c>
      <c r="B377" s="188"/>
      <c r="C377" s="258" t="s">
        <v>9</v>
      </c>
      <c r="D377" s="144" t="s">
        <v>29</v>
      </c>
      <c r="E377" s="144" t="s">
        <v>1753</v>
      </c>
      <c r="F377" s="171" t="s">
        <v>1821</v>
      </c>
      <c r="G377" s="171" t="s">
        <v>909</v>
      </c>
      <c r="H377" s="3" t="s">
        <v>1822</v>
      </c>
      <c r="I377" s="170" t="s">
        <v>1758</v>
      </c>
      <c r="J377" s="216">
        <v>913</v>
      </c>
      <c r="K377" s="171" t="s">
        <v>47</v>
      </c>
      <c r="L377" s="178" t="s">
        <v>1819</v>
      </c>
      <c r="M377" s="188"/>
      <c r="N377" s="198" t="s">
        <v>1775</v>
      </c>
      <c r="O377" s="198" t="str">
        <f>INDEX('Standard Descriptions'!$E:$E,MATCH(Guidance!E377,'Standard Descriptions'!$C:$C,0))</f>
        <v>This policy specifies the fraction of CO2 emissions from industry that is captured and stored, above the amount predicted in the business-as-usual scenario.//</v>
      </c>
      <c r="P377" s="202" t="s">
        <v>1776</v>
      </c>
      <c r="Q377" s="202" t="s">
        <v>46</v>
      </c>
      <c r="R377" s="202" t="str">
        <f t="shared" si="29"/>
        <v>Oil and Gas Extraction Process Emissions</v>
      </c>
      <c r="S377" s="202" t="str">
        <f t="shared" si="26"/>
        <v>//**Oil and Gas Extraction Process Emissions: **</v>
      </c>
      <c r="T377" s="187" t="str">
        <f t="shared" si="25"/>
        <v/>
      </c>
      <c r="U377" s="205"/>
      <c r="V377" s="187"/>
      <c r="W377" s="187"/>
      <c r="X377" s="187"/>
    </row>
    <row r="378" spans="1:24" s="217" customFormat="1" x14ac:dyDescent="0.25">
      <c r="A378" s="187" t="s">
        <v>1777</v>
      </c>
      <c r="B378" s="188"/>
      <c r="C378" s="258" t="s">
        <v>9</v>
      </c>
      <c r="D378" s="144" t="s">
        <v>29</v>
      </c>
      <c r="E378" s="144" t="s">
        <v>1753</v>
      </c>
      <c r="F378" s="171" t="s">
        <v>1823</v>
      </c>
      <c r="G378" s="171" t="s">
        <v>1754</v>
      </c>
      <c r="H378" s="3" t="s">
        <v>1824</v>
      </c>
      <c r="I378" s="170" t="s">
        <v>1755</v>
      </c>
      <c r="J378" s="216">
        <v>914</v>
      </c>
      <c r="K378" s="171" t="s">
        <v>47</v>
      </c>
      <c r="L378" s="178" t="s">
        <v>1819</v>
      </c>
      <c r="M378" s="188"/>
      <c r="N378" s="198" t="s">
        <v>1775</v>
      </c>
      <c r="O378" s="198" t="str">
        <f>INDEX('Standard Descriptions'!$E:$E,MATCH(Guidance!E378,'Standard Descriptions'!$C:$C,0))</f>
        <v>This policy specifies the fraction of CO2 emissions from industry that is captured and stored, above the amount predicted in the business-as-usual scenario.//</v>
      </c>
      <c r="P378" s="202" t="s">
        <v>1776</v>
      </c>
      <c r="Q378" s="202" t="s">
        <v>46</v>
      </c>
      <c r="R378" s="202" t="str">
        <f t="shared" si="29"/>
        <v>Other Mining and Quarrying Energy Related Emissions</v>
      </c>
      <c r="S378" s="202" t="str">
        <f t="shared" si="26"/>
        <v>//**Other Mining and Quarrying Energy Related Emissions: **</v>
      </c>
      <c r="T378" s="187" t="str">
        <f t="shared" si="25"/>
        <v/>
      </c>
      <c r="U378" s="205"/>
      <c r="V378" s="187"/>
      <c r="W378" s="187"/>
      <c r="X378" s="187"/>
    </row>
    <row r="379" spans="1:24" s="217" customFormat="1" x14ac:dyDescent="0.25">
      <c r="A379" s="187" t="s">
        <v>1777</v>
      </c>
      <c r="B379" s="188"/>
      <c r="C379" s="258" t="s">
        <v>9</v>
      </c>
      <c r="D379" s="144" t="s">
        <v>29</v>
      </c>
      <c r="E379" s="144" t="s">
        <v>1753</v>
      </c>
      <c r="F379" s="171" t="s">
        <v>1823</v>
      </c>
      <c r="G379" s="171" t="s">
        <v>909</v>
      </c>
      <c r="H379" s="3" t="s">
        <v>1824</v>
      </c>
      <c r="I379" s="170" t="s">
        <v>1758</v>
      </c>
      <c r="J379" s="216">
        <v>915</v>
      </c>
      <c r="K379" s="171" t="s">
        <v>47</v>
      </c>
      <c r="L379" s="178" t="s">
        <v>1819</v>
      </c>
      <c r="M379" s="188"/>
      <c r="N379" s="198" t="s">
        <v>1775</v>
      </c>
      <c r="O379" s="198" t="str">
        <f>INDEX('Standard Descriptions'!$E:$E,MATCH(Guidance!E379,'Standard Descriptions'!$C:$C,0))</f>
        <v>This policy specifies the fraction of CO2 emissions from industry that is captured and stored, above the amount predicted in the business-as-usual scenario.//</v>
      </c>
      <c r="P379" s="202" t="s">
        <v>1776</v>
      </c>
      <c r="Q379" s="202" t="s">
        <v>46</v>
      </c>
      <c r="R379" s="202" t="str">
        <f t="shared" si="29"/>
        <v>Other Mining and Quarrying Process Emissions</v>
      </c>
      <c r="S379" s="202" t="str">
        <f t="shared" si="26"/>
        <v>//**Other Mining and Quarrying Process Emissions: **</v>
      </c>
      <c r="T379" s="187" t="str">
        <f t="shared" si="25"/>
        <v/>
      </c>
      <c r="U379" s="205"/>
      <c r="V379" s="187"/>
      <c r="W379" s="187"/>
      <c r="X379" s="187"/>
    </row>
    <row r="380" spans="1:24" s="217" customFormat="1" x14ac:dyDescent="0.25">
      <c r="A380" s="187" t="s">
        <v>1777</v>
      </c>
      <c r="B380" s="188"/>
      <c r="C380" s="258" t="s">
        <v>9</v>
      </c>
      <c r="D380" s="144" t="s">
        <v>29</v>
      </c>
      <c r="E380" s="144" t="s">
        <v>1753</v>
      </c>
      <c r="F380" s="171" t="s">
        <v>1825</v>
      </c>
      <c r="G380" s="171" t="s">
        <v>1754</v>
      </c>
      <c r="H380" s="3" t="s">
        <v>1826</v>
      </c>
      <c r="I380" s="170" t="s">
        <v>1755</v>
      </c>
      <c r="J380" s="216">
        <v>916</v>
      </c>
      <c r="K380" s="170" t="s">
        <v>46</v>
      </c>
      <c r="L380" s="144" t="s">
        <v>1819</v>
      </c>
      <c r="M380" s="188"/>
      <c r="N380" s="198" t="s">
        <v>1775</v>
      </c>
      <c r="O380" s="198" t="str">
        <f>INDEX('Standard Descriptions'!$E:$E,MATCH(Guidance!E380,'Standard Descriptions'!$C:$C,0))</f>
        <v>This policy specifies the fraction of CO2 emissions from industry that is captured and stored, above the amount predicted in the business-as-usual scenario.//</v>
      </c>
      <c r="P380" s="202" t="s">
        <v>1776</v>
      </c>
      <c r="Q380" s="202" t="s">
        <v>46</v>
      </c>
      <c r="R380" s="202" t="str">
        <f t="shared" si="29"/>
        <v>Food Beverage and Tobacco Energy Related Emissions</v>
      </c>
      <c r="S380" s="202" t="str">
        <f t="shared" si="26"/>
        <v>//**Food Beverage and Tobacco Energy Related Emissions: **</v>
      </c>
      <c r="T380" s="187" t="str">
        <f t="shared" si="25"/>
        <v>//**Food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0" s="205"/>
      <c r="V380" s="187"/>
      <c r="W380" s="187"/>
      <c r="X380" s="187"/>
    </row>
    <row r="381" spans="1:24" s="217" customFormat="1" x14ac:dyDescent="0.25">
      <c r="A381" s="187" t="s">
        <v>1777</v>
      </c>
      <c r="B381" s="188"/>
      <c r="C381" s="258" t="s">
        <v>9</v>
      </c>
      <c r="D381" s="144" t="s">
        <v>29</v>
      </c>
      <c r="E381" s="144" t="s">
        <v>1753</v>
      </c>
      <c r="F381" s="171" t="s">
        <v>1825</v>
      </c>
      <c r="G381" s="171" t="s">
        <v>909</v>
      </c>
      <c r="H381" s="3" t="s">
        <v>1826</v>
      </c>
      <c r="I381" s="170" t="s">
        <v>1758</v>
      </c>
      <c r="J381" s="216">
        <v>917</v>
      </c>
      <c r="K381" s="171" t="s">
        <v>47</v>
      </c>
      <c r="L381" s="144" t="s">
        <v>1819</v>
      </c>
      <c r="M381" s="188"/>
      <c r="N381" s="198" t="s">
        <v>1775</v>
      </c>
      <c r="O381" s="198" t="str">
        <f>INDEX('Standard Descriptions'!$E:$E,MATCH(Guidance!E381,'Standard Descriptions'!$C:$C,0))</f>
        <v>This policy specifies the fraction of CO2 emissions from industry that is captured and stored, above the amount predicted in the business-as-usual scenario.//</v>
      </c>
      <c r="P381" s="202" t="s">
        <v>1776</v>
      </c>
      <c r="Q381" s="202" t="s">
        <v>46</v>
      </c>
      <c r="R381" s="202" t="str">
        <f t="shared" si="29"/>
        <v>Food Beverage and Tobacco Process Emissions</v>
      </c>
      <c r="S381" s="202" t="str">
        <f t="shared" si="26"/>
        <v>//**Food Beverage and Tobacco Process Emissions: **</v>
      </c>
      <c r="T381" s="187" t="str">
        <f t="shared" si="25"/>
        <v/>
      </c>
      <c r="U381" s="205"/>
      <c r="V381" s="187"/>
      <c r="W381" s="187"/>
      <c r="X381" s="187"/>
    </row>
    <row r="382" spans="1:24" s="217" customFormat="1" x14ac:dyDescent="0.25">
      <c r="A382" s="187" t="s">
        <v>1777</v>
      </c>
      <c r="B382" s="188"/>
      <c r="C382" s="258" t="s">
        <v>9</v>
      </c>
      <c r="D382" s="144" t="s">
        <v>29</v>
      </c>
      <c r="E382" s="144" t="s">
        <v>1753</v>
      </c>
      <c r="F382" s="171" t="s">
        <v>1827</v>
      </c>
      <c r="G382" s="171" t="s">
        <v>1754</v>
      </c>
      <c r="H382" s="3" t="s">
        <v>1828</v>
      </c>
      <c r="I382" s="170" t="s">
        <v>1755</v>
      </c>
      <c r="J382" s="216">
        <v>918</v>
      </c>
      <c r="K382" s="170" t="s">
        <v>46</v>
      </c>
      <c r="L382" s="144" t="s">
        <v>1819</v>
      </c>
      <c r="M382" s="188"/>
      <c r="N382" s="198" t="s">
        <v>1775</v>
      </c>
      <c r="O382" s="198" t="str">
        <f>INDEX('Standard Descriptions'!$E:$E,MATCH(Guidance!E382,'Standard Descriptions'!$C:$C,0))</f>
        <v>This policy specifies the fraction of CO2 emissions from industry that is captured and stored, above the amount predicted in the business-as-usual scenario.//</v>
      </c>
      <c r="P382" s="202" t="s">
        <v>1776</v>
      </c>
      <c r="Q382" s="202" t="s">
        <v>46</v>
      </c>
      <c r="R382" s="202" t="str">
        <f t="shared" si="29"/>
        <v>Textiles Apparel and Leather Energy Related Emissions</v>
      </c>
      <c r="S382" s="202" t="str">
        <f t="shared" si="26"/>
        <v>//**Textiles Apparel and Leather Energy Related Emissions: **</v>
      </c>
      <c r="T382" s="187" t="str">
        <f t="shared" si="25"/>
        <v>//**Textiles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2" s="205"/>
      <c r="V382" s="187"/>
      <c r="W382" s="187"/>
      <c r="X382" s="187"/>
    </row>
    <row r="383" spans="1:24" s="217" customFormat="1" x14ac:dyDescent="0.25">
      <c r="A383" s="187" t="s">
        <v>1777</v>
      </c>
      <c r="B383" s="188"/>
      <c r="C383" s="258" t="s">
        <v>9</v>
      </c>
      <c r="D383" s="144" t="s">
        <v>29</v>
      </c>
      <c r="E383" s="144" t="s">
        <v>1753</v>
      </c>
      <c r="F383" s="171" t="s">
        <v>1827</v>
      </c>
      <c r="G383" s="171" t="s">
        <v>909</v>
      </c>
      <c r="H383" s="3" t="s">
        <v>1828</v>
      </c>
      <c r="I383" s="170" t="s">
        <v>1758</v>
      </c>
      <c r="J383" s="216">
        <v>919</v>
      </c>
      <c r="K383" s="171" t="s">
        <v>47</v>
      </c>
      <c r="L383" s="144" t="s">
        <v>1819</v>
      </c>
      <c r="M383" s="188"/>
      <c r="N383" s="198" t="s">
        <v>1775</v>
      </c>
      <c r="O383" s="198" t="str">
        <f>INDEX('Standard Descriptions'!$E:$E,MATCH(Guidance!E383,'Standard Descriptions'!$C:$C,0))</f>
        <v>This policy specifies the fraction of CO2 emissions from industry that is captured and stored, above the amount predicted in the business-as-usual scenario.//</v>
      </c>
      <c r="P383" s="202" t="s">
        <v>1776</v>
      </c>
      <c r="Q383" s="202" t="s">
        <v>46</v>
      </c>
      <c r="R383" s="202" t="str">
        <f t="shared" si="29"/>
        <v>Textiles Apparel and Leather Process Emissions</v>
      </c>
      <c r="S383" s="202" t="str">
        <f t="shared" si="26"/>
        <v>//**Textiles Apparel and Leather Process Emissions: **</v>
      </c>
      <c r="T383" s="187" t="str">
        <f t="shared" si="25"/>
        <v/>
      </c>
      <c r="U383" s="205"/>
      <c r="V383" s="187"/>
      <c r="W383" s="187"/>
      <c r="X383" s="187"/>
    </row>
    <row r="384" spans="1:24" s="217" customFormat="1" x14ac:dyDescent="0.25">
      <c r="A384" s="187" t="s">
        <v>1777</v>
      </c>
      <c r="B384" s="188"/>
      <c r="C384" s="258" t="s">
        <v>9</v>
      </c>
      <c r="D384" s="144" t="s">
        <v>29</v>
      </c>
      <c r="E384" s="144" t="s">
        <v>1753</v>
      </c>
      <c r="F384" s="171" t="s">
        <v>1829</v>
      </c>
      <c r="G384" s="171" t="s">
        <v>1754</v>
      </c>
      <c r="H384" s="3" t="s">
        <v>1830</v>
      </c>
      <c r="I384" s="170" t="s">
        <v>1755</v>
      </c>
      <c r="J384" s="216">
        <v>920</v>
      </c>
      <c r="K384" s="170" t="s">
        <v>46</v>
      </c>
      <c r="L384" s="144" t="s">
        <v>1819</v>
      </c>
      <c r="M384" s="188"/>
      <c r="N384" s="198" t="s">
        <v>1775</v>
      </c>
      <c r="O384" s="198" t="str">
        <f>INDEX('Standard Descriptions'!$E:$E,MATCH(Guidance!E384,'Standard Descriptions'!$C:$C,0))</f>
        <v>This policy specifies the fraction of CO2 emissions from industry that is captured and stored, above the amount predicted in the business-as-usual scenario.//</v>
      </c>
      <c r="P384" s="202" t="s">
        <v>1776</v>
      </c>
      <c r="Q384" s="202" t="s">
        <v>46</v>
      </c>
      <c r="R384" s="202" t="str">
        <f t="shared" si="29"/>
        <v>Wood Products Energy Related Emissions</v>
      </c>
      <c r="S384" s="202" t="str">
        <f t="shared" si="26"/>
        <v>//**Wood Products Energy Related Emissions: **</v>
      </c>
      <c r="T384" s="187" t="str">
        <f t="shared" si="25"/>
        <v>//**Wood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4" s="205"/>
      <c r="V384" s="187"/>
      <c r="W384" s="187"/>
      <c r="X384" s="187"/>
    </row>
    <row r="385" spans="1:24" s="217" customFormat="1" x14ac:dyDescent="0.25">
      <c r="A385" s="187" t="s">
        <v>1777</v>
      </c>
      <c r="B385" s="188"/>
      <c r="C385" s="258" t="s">
        <v>9</v>
      </c>
      <c r="D385" s="144" t="s">
        <v>29</v>
      </c>
      <c r="E385" s="144" t="s">
        <v>1753</v>
      </c>
      <c r="F385" s="171" t="s">
        <v>1829</v>
      </c>
      <c r="G385" s="171" t="s">
        <v>909</v>
      </c>
      <c r="H385" s="3" t="s">
        <v>1830</v>
      </c>
      <c r="I385" s="170" t="s">
        <v>1758</v>
      </c>
      <c r="J385" s="216">
        <v>921</v>
      </c>
      <c r="K385" s="171" t="s">
        <v>47</v>
      </c>
      <c r="L385" s="144" t="s">
        <v>1819</v>
      </c>
      <c r="M385" s="188"/>
      <c r="N385" s="198" t="s">
        <v>1775</v>
      </c>
      <c r="O385" s="198" t="str">
        <f>INDEX('Standard Descriptions'!$E:$E,MATCH(Guidance!E385,'Standard Descriptions'!$C:$C,0))</f>
        <v>This policy specifies the fraction of CO2 emissions from industry that is captured and stored, above the amount predicted in the business-as-usual scenario.//</v>
      </c>
      <c r="P385" s="202" t="s">
        <v>1776</v>
      </c>
      <c r="Q385" s="202" t="s">
        <v>46</v>
      </c>
      <c r="R385" s="202" t="str">
        <f t="shared" si="29"/>
        <v>Wood Products Process Emissions</v>
      </c>
      <c r="S385" s="202" t="str">
        <f t="shared" si="26"/>
        <v>//**Wood Products Process Emissions: **</v>
      </c>
      <c r="T385" s="187" t="str">
        <f t="shared" si="25"/>
        <v/>
      </c>
      <c r="U385" s="205"/>
      <c r="V385" s="187"/>
      <c r="W385" s="187"/>
      <c r="X385" s="187"/>
    </row>
    <row r="386" spans="1:24" s="217" customFormat="1" x14ac:dyDescent="0.25">
      <c r="A386" s="187" t="s">
        <v>1777</v>
      </c>
      <c r="B386" s="188"/>
      <c r="C386" s="258" t="s">
        <v>9</v>
      </c>
      <c r="D386" s="144" t="s">
        <v>29</v>
      </c>
      <c r="E386" s="144" t="s">
        <v>1753</v>
      </c>
      <c r="F386" s="171" t="s">
        <v>1831</v>
      </c>
      <c r="G386" s="171" t="s">
        <v>1754</v>
      </c>
      <c r="H386" s="3" t="s">
        <v>1832</v>
      </c>
      <c r="I386" s="170" t="s">
        <v>1755</v>
      </c>
      <c r="J386" s="216">
        <v>922</v>
      </c>
      <c r="K386" s="170" t="s">
        <v>46</v>
      </c>
      <c r="L386" s="144" t="s">
        <v>1819</v>
      </c>
      <c r="M386" s="188"/>
      <c r="N386" s="198" t="s">
        <v>1775</v>
      </c>
      <c r="O386" s="198" t="str">
        <f>INDEX('Standard Descriptions'!$E:$E,MATCH(Guidance!E386,'Standard Descriptions'!$C:$C,0))</f>
        <v>This policy specifies the fraction of CO2 emissions from industry that is captured and stored, above the amount predicted in the business-as-usual scenario.//</v>
      </c>
      <c r="P386" s="202" t="s">
        <v>1776</v>
      </c>
      <c r="Q386" s="202" t="s">
        <v>46</v>
      </c>
      <c r="R386" s="202" t="str">
        <f t="shared" si="29"/>
        <v>Pulp Paper and Printing Energy Related Emissions</v>
      </c>
      <c r="S386" s="202" t="str">
        <f t="shared" si="26"/>
        <v>//**Pulp Paper and Printing Energy Related Emissions: **</v>
      </c>
      <c r="T386" s="187" t="str">
        <f t="shared" si="25"/>
        <v>//**Pulp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205"/>
      <c r="V386" s="187"/>
      <c r="W386" s="187"/>
      <c r="X386" s="187"/>
    </row>
    <row r="387" spans="1:24" s="217" customFormat="1" x14ac:dyDescent="0.25">
      <c r="A387" s="187" t="s">
        <v>1777</v>
      </c>
      <c r="B387" s="188"/>
      <c r="C387" s="258" t="s">
        <v>9</v>
      </c>
      <c r="D387" s="144" t="s">
        <v>29</v>
      </c>
      <c r="E387" s="144" t="s">
        <v>1753</v>
      </c>
      <c r="F387" s="171" t="s">
        <v>1831</v>
      </c>
      <c r="G387" s="171" t="s">
        <v>909</v>
      </c>
      <c r="H387" s="3" t="s">
        <v>1832</v>
      </c>
      <c r="I387" s="170" t="s">
        <v>1758</v>
      </c>
      <c r="J387" s="216">
        <v>923</v>
      </c>
      <c r="K387" s="171" t="s">
        <v>47</v>
      </c>
      <c r="L387" s="178" t="s">
        <v>1819</v>
      </c>
      <c r="M387" s="188"/>
      <c r="N387" s="198" t="s">
        <v>1775</v>
      </c>
      <c r="O387" s="198" t="str">
        <f>INDEX('Standard Descriptions'!$E:$E,MATCH(Guidance!E387,'Standard Descriptions'!$C:$C,0))</f>
        <v>This policy specifies the fraction of CO2 emissions from industry that is captured and stored, above the amount predicted in the business-as-usual scenario.//</v>
      </c>
      <c r="P387" s="202" t="s">
        <v>1776</v>
      </c>
      <c r="Q387" s="202" t="s">
        <v>46</v>
      </c>
      <c r="R387" s="202" t="str">
        <f t="shared" si="29"/>
        <v>Pulp Paper and Printing Process Emissions</v>
      </c>
      <c r="S387" s="202" t="str">
        <f t="shared" si="26"/>
        <v>//**Pulp Paper and Printing Process Emissions: **</v>
      </c>
      <c r="T387" s="187" t="str">
        <f t="shared" si="25"/>
        <v/>
      </c>
      <c r="U387" s="205"/>
      <c r="V387" s="187"/>
      <c r="W387" s="187"/>
      <c r="X387" s="187"/>
    </row>
    <row r="388" spans="1:24" s="209" customFormat="1" x14ac:dyDescent="0.25">
      <c r="A388" s="209" t="s">
        <v>1774</v>
      </c>
      <c r="B388" s="189"/>
      <c r="C388" s="232" t="s">
        <v>9</v>
      </c>
      <c r="D388" s="232" t="s">
        <v>21</v>
      </c>
      <c r="E388" s="232" t="s">
        <v>1189</v>
      </c>
      <c r="F388" s="233"/>
      <c r="G388" s="233"/>
      <c r="H388" s="233"/>
      <c r="I388" s="233"/>
      <c r="J388" s="210">
        <v>43</v>
      </c>
      <c r="K388" s="233" t="s">
        <v>46</v>
      </c>
      <c r="L388" s="238" t="s">
        <v>1850</v>
      </c>
      <c r="M388" s="189"/>
      <c r="N388" s="212" t="s">
        <v>1775</v>
      </c>
      <c r="O388" s="212" t="str">
        <f>INDEX('Standard Descriptions'!$E:$E,MATCH(Guidance!E388,'Standard Descriptions'!$C:$C,0))</f>
        <v xml:space="preserve"> This policy reduces CO2 emissions from the cement industry by substituting other inputs, such as fly ash, for a portion of the clinker in cement. // </v>
      </c>
      <c r="P388" s="209" t="s">
        <v>1776</v>
      </c>
      <c r="Q388" s="209" t="s">
        <v>47</v>
      </c>
      <c r="R388" s="209" t="str">
        <f t="shared" si="29"/>
        <v xml:space="preserve"> </v>
      </c>
      <c r="T388" s="209" t="str">
        <f t="shared" ref="T388:T471" si="30">IF(K388="Yes",S388&amp;L388,"")</f>
        <v xml:space="preserve">  If this policy is fully implemented, the share of clinker in cement is reduced to 60%.</v>
      </c>
      <c r="U388" s="194"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209" customFormat="1" x14ac:dyDescent="0.25">
      <c r="A389" s="209" t="s">
        <v>1774</v>
      </c>
      <c r="B389" s="189"/>
      <c r="C389" s="232" t="s">
        <v>9</v>
      </c>
      <c r="D389" s="232" t="s">
        <v>25</v>
      </c>
      <c r="E389" s="232" t="s">
        <v>311</v>
      </c>
      <c r="F389" s="233"/>
      <c r="G389" s="233"/>
      <c r="H389" s="233"/>
      <c r="I389" s="233"/>
      <c r="J389" s="210">
        <v>44</v>
      </c>
      <c r="K389" s="233" t="s">
        <v>46</v>
      </c>
      <c r="L389" s="238" t="s">
        <v>1851</v>
      </c>
      <c r="M389" s="189"/>
      <c r="N389" s="212" t="s">
        <v>1775</v>
      </c>
      <c r="O389" s="212"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209" t="s">
        <v>1776</v>
      </c>
      <c r="Q389" s="209" t="s">
        <v>47</v>
      </c>
      <c r="R389" s="209" t="str">
        <f t="shared" si="29"/>
        <v xml:space="preserve"> </v>
      </c>
      <c r="T389" s="209" t="str">
        <f t="shared" si="30"/>
        <v xml:space="preserve"> If this policy is fully implemented, fuel use is reduced by 7.9% for all industries in 2050.</v>
      </c>
      <c r="U389" s="194"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row>
    <row r="390" spans="1:24" s="209" customFormat="1" x14ac:dyDescent="0.25">
      <c r="A390" s="209" t="s">
        <v>1774</v>
      </c>
      <c r="B390" s="189"/>
      <c r="C390" s="232" t="s">
        <v>9</v>
      </c>
      <c r="D390" s="232" t="s">
        <v>23</v>
      </c>
      <c r="E390" s="232" t="s">
        <v>61</v>
      </c>
      <c r="F390" s="233"/>
      <c r="G390" s="233"/>
      <c r="H390" s="233"/>
      <c r="I390" s="233"/>
      <c r="J390" s="210">
        <v>45</v>
      </c>
      <c r="K390" s="233" t="s">
        <v>46</v>
      </c>
      <c r="L390" s="238" t="s">
        <v>1852</v>
      </c>
      <c r="M390" s="189"/>
      <c r="N390" s="212" t="s">
        <v>1775</v>
      </c>
      <c r="O390" s="212"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209" t="s">
        <v>1776</v>
      </c>
      <c r="Q390" s="209" t="s">
        <v>47</v>
      </c>
      <c r="R390" s="209" t="str">
        <f t="shared" si="29"/>
        <v xml:space="preserve"> </v>
      </c>
      <c r="T390" s="209" t="str">
        <f t="shared" si="30"/>
        <v xml:space="preserve"> If this policy is fully implemented, fuel use is reduced for most industries between 2% and 9% in 2050.</v>
      </c>
      <c r="U390" s="194"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209" customFormat="1" x14ac:dyDescent="0.25">
      <c r="A391" s="209" t="s">
        <v>1774</v>
      </c>
      <c r="B391" s="189"/>
      <c r="C391" s="209" t="s">
        <v>9</v>
      </c>
      <c r="D391" s="209" t="s">
        <v>107</v>
      </c>
      <c r="E391" s="209" t="str">
        <f>E392</f>
        <v>Percentage Improvement in Eqpt Efficiency Standards above BAU</v>
      </c>
      <c r="M391" s="189"/>
      <c r="N391" s="212" t="s">
        <v>1775</v>
      </c>
      <c r="O391" s="212"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209" t="s">
        <v>1776</v>
      </c>
      <c r="Q391" s="209" t="s">
        <v>46</v>
      </c>
      <c r="T391" s="209" t="str">
        <f t="shared" si="30"/>
        <v/>
      </c>
      <c r="U391" s="194"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91" customFormat="1" x14ac:dyDescent="0.25">
      <c r="A392" s="187" t="s">
        <v>1777</v>
      </c>
      <c r="B392" s="188"/>
      <c r="C392" s="3" t="s">
        <v>9</v>
      </c>
      <c r="D392" s="3" t="s">
        <v>107</v>
      </c>
      <c r="E392" s="3" t="s">
        <v>312</v>
      </c>
      <c r="F392" s="170" t="s">
        <v>141</v>
      </c>
      <c r="G392" s="170" t="s">
        <v>729</v>
      </c>
      <c r="H392" s="3" t="s">
        <v>743</v>
      </c>
      <c r="I392" s="170" t="s">
        <v>735</v>
      </c>
      <c r="J392" s="30">
        <v>756</v>
      </c>
      <c r="K392" s="170" t="s">
        <v>46</v>
      </c>
      <c r="L392" s="170" t="s">
        <v>2044</v>
      </c>
      <c r="M392" s="188"/>
      <c r="N392" s="198" t="s">
        <v>1775</v>
      </c>
      <c r="O392" s="198"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202" t="s">
        <v>1776</v>
      </c>
      <c r="Q392" s="202" t="s">
        <v>46</v>
      </c>
      <c r="R392" s="202" t="str">
        <f t="shared" ref="R392:R455" si="31">H392&amp;" "&amp;I392</f>
        <v>Cement Industry Electricity Use</v>
      </c>
      <c r="S392" s="202" t="str">
        <f t="shared" ref="S392:S455" si="32">IF(R392="","","//**"&amp;R392&amp;": **")</f>
        <v>//**Cement Industry Electricity Use: **</v>
      </c>
      <c r="T392" s="187"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205"/>
    </row>
    <row r="393" spans="1:24" s="191" customFormat="1" x14ac:dyDescent="0.25">
      <c r="A393" s="187" t="s">
        <v>1777</v>
      </c>
      <c r="B393" s="188"/>
      <c r="C393" s="144" t="s">
        <v>9</v>
      </c>
      <c r="D393" s="144" t="s">
        <v>107</v>
      </c>
      <c r="E393" s="144" t="s">
        <v>312</v>
      </c>
      <c r="F393" s="170" t="s">
        <v>141</v>
      </c>
      <c r="G393" s="170" t="s">
        <v>730</v>
      </c>
      <c r="H393" s="3" t="s">
        <v>743</v>
      </c>
      <c r="I393" s="170" t="s">
        <v>738</v>
      </c>
      <c r="J393" s="30">
        <v>757</v>
      </c>
      <c r="K393" s="170" t="s">
        <v>46</v>
      </c>
      <c r="L393" s="178" t="s">
        <v>2044</v>
      </c>
      <c r="M393" s="188"/>
      <c r="N393" s="198" t="s">
        <v>1775</v>
      </c>
      <c r="O393" s="198"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202" t="s">
        <v>1776</v>
      </c>
      <c r="Q393" s="202" t="s">
        <v>46</v>
      </c>
      <c r="R393" s="202" t="str">
        <f t="shared" si="31"/>
        <v>Cement Industry Coal Use</v>
      </c>
      <c r="S393" s="202" t="str">
        <f t="shared" si="32"/>
        <v>//**Cement Industry Coal Use: **</v>
      </c>
      <c r="T393" s="187"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205"/>
    </row>
    <row r="394" spans="1:24" s="191" customFormat="1" x14ac:dyDescent="0.25">
      <c r="A394" s="187" t="s">
        <v>1777</v>
      </c>
      <c r="B394" s="188"/>
      <c r="C394" s="144" t="s">
        <v>9</v>
      </c>
      <c r="D394" s="144" t="s">
        <v>107</v>
      </c>
      <c r="E394" s="144" t="s">
        <v>312</v>
      </c>
      <c r="F394" s="170" t="s">
        <v>141</v>
      </c>
      <c r="G394" s="170" t="s">
        <v>731</v>
      </c>
      <c r="H394" s="3" t="s">
        <v>743</v>
      </c>
      <c r="I394" s="170" t="s">
        <v>739</v>
      </c>
      <c r="J394" s="30">
        <v>758</v>
      </c>
      <c r="K394" s="170" t="s">
        <v>46</v>
      </c>
      <c r="L394" s="178" t="s">
        <v>2044</v>
      </c>
      <c r="M394" s="188"/>
      <c r="N394" s="198" t="s">
        <v>1775</v>
      </c>
      <c r="O394" s="198"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202" t="s">
        <v>1776</v>
      </c>
      <c r="Q394" s="202" t="s">
        <v>46</v>
      </c>
      <c r="R394" s="202" t="str">
        <f t="shared" si="31"/>
        <v>Cement Industry Natural Gas Use</v>
      </c>
      <c r="S394" s="202" t="str">
        <f t="shared" si="32"/>
        <v>//**Cement Industry Natural Gas Use: **</v>
      </c>
      <c r="T394" s="187"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205"/>
    </row>
    <row r="395" spans="1:24" s="191" customFormat="1" x14ac:dyDescent="0.25">
      <c r="A395" s="187" t="s">
        <v>1777</v>
      </c>
      <c r="B395" s="188"/>
      <c r="C395" s="144" t="s">
        <v>9</v>
      </c>
      <c r="D395" s="144" t="s">
        <v>107</v>
      </c>
      <c r="E395" s="144" t="s">
        <v>312</v>
      </c>
      <c r="F395" s="170" t="s">
        <v>141</v>
      </c>
      <c r="G395" s="170" t="s">
        <v>732</v>
      </c>
      <c r="H395" s="3" t="s">
        <v>743</v>
      </c>
      <c r="I395" s="170" t="s">
        <v>736</v>
      </c>
      <c r="J395" s="30">
        <v>759</v>
      </c>
      <c r="K395" s="170" t="s">
        <v>46</v>
      </c>
      <c r="L395" s="178" t="s">
        <v>2044</v>
      </c>
      <c r="M395" s="188"/>
      <c r="N395" s="198" t="s">
        <v>1775</v>
      </c>
      <c r="O395" s="198"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202" t="s">
        <v>1776</v>
      </c>
      <c r="Q395" s="202" t="s">
        <v>46</v>
      </c>
      <c r="R395" s="202" t="str">
        <f t="shared" si="31"/>
        <v>Cement Industry Biomass Use</v>
      </c>
      <c r="S395" s="202" t="str">
        <f t="shared" si="32"/>
        <v>//**Cement Industry Biomass Use: **</v>
      </c>
      <c r="T395" s="187"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205"/>
    </row>
    <row r="396" spans="1:24" s="191" customFormat="1" x14ac:dyDescent="0.25">
      <c r="A396" s="187" t="s">
        <v>1777</v>
      </c>
      <c r="B396" s="188"/>
      <c r="C396" s="144" t="s">
        <v>9</v>
      </c>
      <c r="D396" s="144" t="s">
        <v>107</v>
      </c>
      <c r="E396" s="144" t="s">
        <v>312</v>
      </c>
      <c r="F396" s="170" t="s">
        <v>141</v>
      </c>
      <c r="G396" s="170" t="s">
        <v>733</v>
      </c>
      <c r="H396" s="3" t="s">
        <v>743</v>
      </c>
      <c r="I396" s="170" t="s">
        <v>737</v>
      </c>
      <c r="J396" s="30">
        <v>760</v>
      </c>
      <c r="K396" s="170" t="s">
        <v>46</v>
      </c>
      <c r="L396" s="178" t="s">
        <v>2044</v>
      </c>
      <c r="M396" s="188"/>
      <c r="N396" s="198" t="s">
        <v>1775</v>
      </c>
      <c r="O396" s="198"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202" t="s">
        <v>1776</v>
      </c>
      <c r="Q396" s="202" t="s">
        <v>46</v>
      </c>
      <c r="R396" s="202" t="str">
        <f t="shared" si="31"/>
        <v>Cement Industry Petroleum Use</v>
      </c>
      <c r="S396" s="202" t="str">
        <f t="shared" si="32"/>
        <v>//**Cement Industry Petroleum Use: **</v>
      </c>
      <c r="T396" s="187"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205"/>
    </row>
    <row r="397" spans="1:24" s="191" customFormat="1" x14ac:dyDescent="0.25">
      <c r="A397" s="187" t="s">
        <v>1777</v>
      </c>
      <c r="B397" s="188"/>
      <c r="C397" s="144" t="s">
        <v>9</v>
      </c>
      <c r="D397" s="144" t="s">
        <v>107</v>
      </c>
      <c r="E397" s="144" t="s">
        <v>312</v>
      </c>
      <c r="F397" s="170" t="s">
        <v>141</v>
      </c>
      <c r="G397" s="170" t="s">
        <v>734</v>
      </c>
      <c r="H397" s="3" t="s">
        <v>743</v>
      </c>
      <c r="I397" s="170" t="s">
        <v>740</v>
      </c>
      <c r="J397" s="30">
        <v>761</v>
      </c>
      <c r="K397" s="170" t="s">
        <v>47</v>
      </c>
      <c r="L397" s="178" t="s">
        <v>2044</v>
      </c>
      <c r="M397" s="188"/>
      <c r="N397" s="198" t="s">
        <v>1775</v>
      </c>
      <c r="O397" s="198"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202" t="s">
        <v>1776</v>
      </c>
      <c r="Q397" s="202" t="s">
        <v>46</v>
      </c>
      <c r="R397" s="202" t="str">
        <f t="shared" si="31"/>
        <v>Cement Industry Purchased Heat Use</v>
      </c>
      <c r="S397" s="202" t="str">
        <f t="shared" si="32"/>
        <v>//**Cement Industry Purchased Heat Use: **</v>
      </c>
      <c r="T397" s="187" t="str">
        <f t="shared" si="30"/>
        <v/>
      </c>
      <c r="U397" s="205"/>
    </row>
    <row r="398" spans="1:24" s="191" customFormat="1" x14ac:dyDescent="0.25">
      <c r="A398" s="187" t="s">
        <v>1777</v>
      </c>
      <c r="B398" s="188"/>
      <c r="C398" s="144" t="s">
        <v>9</v>
      </c>
      <c r="D398" s="144" t="s">
        <v>107</v>
      </c>
      <c r="E398" s="144" t="s">
        <v>312</v>
      </c>
      <c r="F398" s="170" t="s">
        <v>141</v>
      </c>
      <c r="G398" s="170" t="s">
        <v>1109</v>
      </c>
      <c r="H398" s="3" t="s">
        <v>743</v>
      </c>
      <c r="I398" s="170" t="s">
        <v>1112</v>
      </c>
      <c r="J398" s="30">
        <v>762</v>
      </c>
      <c r="K398" s="170" t="s">
        <v>47</v>
      </c>
      <c r="L398" s="178" t="s">
        <v>2044</v>
      </c>
      <c r="M398" s="188"/>
      <c r="N398" s="198" t="s">
        <v>1775</v>
      </c>
      <c r="O398" s="198"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202" t="s">
        <v>1776</v>
      </c>
      <c r="Q398" s="202" t="s">
        <v>46</v>
      </c>
      <c r="R398" s="202" t="str">
        <f t="shared" si="31"/>
        <v>Cement Industry Crude Oil Use</v>
      </c>
      <c r="S398" s="202" t="str">
        <f t="shared" si="32"/>
        <v>//**Cement Industry Crude Oil Use: **</v>
      </c>
      <c r="T398" s="187" t="str">
        <f t="shared" si="30"/>
        <v/>
      </c>
      <c r="U398" s="205"/>
    </row>
    <row r="399" spans="1:24" s="191" customFormat="1" x14ac:dyDescent="0.25">
      <c r="A399" s="187" t="s">
        <v>1777</v>
      </c>
      <c r="B399" s="188"/>
      <c r="C399" s="144" t="s">
        <v>9</v>
      </c>
      <c r="D399" s="144" t="s">
        <v>107</v>
      </c>
      <c r="E399" s="144" t="s">
        <v>312</v>
      </c>
      <c r="F399" s="170" t="s">
        <v>141</v>
      </c>
      <c r="G399" s="170" t="s">
        <v>1110</v>
      </c>
      <c r="H399" s="3" t="s">
        <v>743</v>
      </c>
      <c r="I399" s="170" t="s">
        <v>1114</v>
      </c>
      <c r="J399" s="30">
        <v>763</v>
      </c>
      <c r="K399" s="170" t="s">
        <v>46</v>
      </c>
      <c r="L399" s="178" t="s">
        <v>2044</v>
      </c>
      <c r="M399" s="188"/>
      <c r="N399" s="198" t="s">
        <v>1775</v>
      </c>
      <c r="O399" s="198"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202" t="s">
        <v>1776</v>
      </c>
      <c r="Q399" s="202" t="s">
        <v>46</v>
      </c>
      <c r="R399" s="202" t="str">
        <f t="shared" si="31"/>
        <v>Cement Industry Heavy or Residual Fuel Oil Use</v>
      </c>
      <c r="S399" s="202" t="str">
        <f t="shared" si="32"/>
        <v>//**Cement Industry Heavy or Residual Fuel Oil Use: **</v>
      </c>
      <c r="T399" s="187"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205"/>
    </row>
    <row r="400" spans="1:24" s="191" customFormat="1" x14ac:dyDescent="0.25">
      <c r="A400" s="187" t="s">
        <v>1777</v>
      </c>
      <c r="B400" s="188"/>
      <c r="C400" s="144" t="s">
        <v>9</v>
      </c>
      <c r="D400" s="144" t="s">
        <v>107</v>
      </c>
      <c r="E400" s="144" t="s">
        <v>312</v>
      </c>
      <c r="F400" s="170" t="s">
        <v>141</v>
      </c>
      <c r="G400" s="170" t="s">
        <v>1111</v>
      </c>
      <c r="H400" s="3" t="s">
        <v>743</v>
      </c>
      <c r="I400" s="170" t="s">
        <v>1115</v>
      </c>
      <c r="J400" s="30">
        <v>764</v>
      </c>
      <c r="K400" s="170" t="s">
        <v>46</v>
      </c>
      <c r="L400" s="178" t="s">
        <v>2044</v>
      </c>
      <c r="M400" s="188"/>
      <c r="N400" s="198" t="s">
        <v>1775</v>
      </c>
      <c r="O400" s="198"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202" t="s">
        <v>1776</v>
      </c>
      <c r="Q400" s="202" t="s">
        <v>46</v>
      </c>
      <c r="R400" s="202" t="str">
        <f t="shared" si="31"/>
        <v>Cement Industry LPG Propane or Butane Use</v>
      </c>
      <c r="S400" s="202" t="str">
        <f t="shared" si="32"/>
        <v>//**Cement Industry LPG Propane or Butane Use: **</v>
      </c>
      <c r="T400" s="187"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205"/>
    </row>
    <row r="401" spans="1:21" s="191" customFormat="1" x14ac:dyDescent="0.25">
      <c r="A401" s="187" t="s">
        <v>1777</v>
      </c>
      <c r="B401" s="188"/>
      <c r="C401" s="144" t="s">
        <v>9</v>
      </c>
      <c r="D401" s="144" t="s">
        <v>107</v>
      </c>
      <c r="E401" s="144" t="s">
        <v>312</v>
      </c>
      <c r="F401" s="170" t="s">
        <v>141</v>
      </c>
      <c r="G401" s="170" t="s">
        <v>1108</v>
      </c>
      <c r="H401" s="3" t="s">
        <v>743</v>
      </c>
      <c r="I401" s="170" t="s">
        <v>1113</v>
      </c>
      <c r="J401" s="30">
        <v>765</v>
      </c>
      <c r="K401" s="170" t="s">
        <v>47</v>
      </c>
      <c r="L401" s="178" t="s">
        <v>2044</v>
      </c>
      <c r="M401" s="188"/>
      <c r="N401" s="198" t="s">
        <v>1775</v>
      </c>
      <c r="O401" s="198"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202" t="s">
        <v>1776</v>
      </c>
      <c r="Q401" s="202" t="s">
        <v>46</v>
      </c>
      <c r="R401" s="202" t="str">
        <f t="shared" si="31"/>
        <v>Cement Industry Hydrogen Use</v>
      </c>
      <c r="S401" s="202" t="str">
        <f t="shared" si="32"/>
        <v>//**Cement Industry Hydrogen Use: **</v>
      </c>
      <c r="T401" s="187" t="str">
        <f t="shared" si="30"/>
        <v/>
      </c>
      <c r="U401" s="205"/>
    </row>
    <row r="402" spans="1:21" s="191" customFormat="1" x14ac:dyDescent="0.25">
      <c r="A402" s="187" t="s">
        <v>1777</v>
      </c>
      <c r="B402" s="188"/>
      <c r="C402" s="144" t="s">
        <v>9</v>
      </c>
      <c r="D402" s="144" t="s">
        <v>107</v>
      </c>
      <c r="E402" s="144" t="s">
        <v>312</v>
      </c>
      <c r="F402" s="171" t="s">
        <v>142</v>
      </c>
      <c r="G402" s="170" t="s">
        <v>729</v>
      </c>
      <c r="H402" s="3" t="s">
        <v>744</v>
      </c>
      <c r="I402" s="170" t="s">
        <v>735</v>
      </c>
      <c r="J402" s="30">
        <v>766</v>
      </c>
      <c r="K402" s="170" t="s">
        <v>46</v>
      </c>
      <c r="L402" s="178" t="s">
        <v>2044</v>
      </c>
      <c r="M402" s="188"/>
      <c r="N402" s="198" t="s">
        <v>1775</v>
      </c>
      <c r="O402" s="198"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202" t="s">
        <v>1776</v>
      </c>
      <c r="Q402" s="202" t="s">
        <v>46</v>
      </c>
      <c r="R402" s="202" t="str">
        <f t="shared" si="31"/>
        <v>Natural Gas and Petroleum Industry Electricity Use</v>
      </c>
      <c r="S402" s="202" t="str">
        <f t="shared" si="32"/>
        <v>//**Natural Gas and Petroleum Industry Electricity Use: **</v>
      </c>
      <c r="T402" s="187"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205"/>
    </row>
    <row r="403" spans="1:21" s="191" customFormat="1" x14ac:dyDescent="0.25">
      <c r="A403" s="187" t="s">
        <v>1777</v>
      </c>
      <c r="B403" s="188"/>
      <c r="C403" s="144" t="s">
        <v>9</v>
      </c>
      <c r="D403" s="144" t="s">
        <v>107</v>
      </c>
      <c r="E403" s="144" t="s">
        <v>312</v>
      </c>
      <c r="F403" s="171" t="s">
        <v>142</v>
      </c>
      <c r="G403" s="170" t="s">
        <v>730</v>
      </c>
      <c r="H403" s="3" t="s">
        <v>744</v>
      </c>
      <c r="I403" s="170" t="s">
        <v>738</v>
      </c>
      <c r="J403" s="30">
        <v>767</v>
      </c>
      <c r="K403" s="170" t="s">
        <v>46</v>
      </c>
      <c r="L403" s="178" t="s">
        <v>2044</v>
      </c>
      <c r="M403" s="188"/>
      <c r="N403" s="198" t="s">
        <v>1775</v>
      </c>
      <c r="O403" s="198"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202" t="s">
        <v>1776</v>
      </c>
      <c r="Q403" s="202" t="s">
        <v>46</v>
      </c>
      <c r="R403" s="202" t="str">
        <f t="shared" si="31"/>
        <v>Natural Gas and Petroleum Industry Coal Use</v>
      </c>
      <c r="S403" s="202" t="str">
        <f t="shared" si="32"/>
        <v>//**Natural Gas and Petroleum Industry Coal Use: **</v>
      </c>
      <c r="T403" s="187"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205"/>
    </row>
    <row r="404" spans="1:21" s="191" customFormat="1" x14ac:dyDescent="0.25">
      <c r="A404" s="187" t="s">
        <v>1777</v>
      </c>
      <c r="B404" s="188"/>
      <c r="C404" s="144" t="s">
        <v>9</v>
      </c>
      <c r="D404" s="144" t="s">
        <v>107</v>
      </c>
      <c r="E404" s="144" t="s">
        <v>312</v>
      </c>
      <c r="F404" s="171" t="s">
        <v>142</v>
      </c>
      <c r="G404" s="170" t="s">
        <v>731</v>
      </c>
      <c r="H404" s="3" t="s">
        <v>744</v>
      </c>
      <c r="I404" s="170" t="s">
        <v>739</v>
      </c>
      <c r="J404" s="30">
        <v>768</v>
      </c>
      <c r="K404" s="170" t="s">
        <v>46</v>
      </c>
      <c r="L404" s="178" t="s">
        <v>2044</v>
      </c>
      <c r="M404" s="188"/>
      <c r="N404" s="198" t="s">
        <v>1775</v>
      </c>
      <c r="O404" s="198"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202" t="s">
        <v>1776</v>
      </c>
      <c r="Q404" s="202" t="s">
        <v>46</v>
      </c>
      <c r="R404" s="202" t="str">
        <f t="shared" si="31"/>
        <v>Natural Gas and Petroleum Industry Natural Gas Use</v>
      </c>
      <c r="S404" s="202" t="str">
        <f t="shared" si="32"/>
        <v>//**Natural Gas and Petroleum Industry Natural Gas Use: **</v>
      </c>
      <c r="T404" s="187"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205"/>
    </row>
    <row r="405" spans="1:21" s="191" customFormat="1" x14ac:dyDescent="0.25">
      <c r="A405" s="187" t="s">
        <v>1777</v>
      </c>
      <c r="B405" s="188"/>
      <c r="C405" s="144" t="s">
        <v>9</v>
      </c>
      <c r="D405" s="144" t="s">
        <v>107</v>
      </c>
      <c r="E405" s="144" t="s">
        <v>312</v>
      </c>
      <c r="F405" s="171" t="s">
        <v>142</v>
      </c>
      <c r="G405" s="170" t="s">
        <v>732</v>
      </c>
      <c r="H405" s="3" t="s">
        <v>744</v>
      </c>
      <c r="I405" s="170" t="s">
        <v>736</v>
      </c>
      <c r="J405" s="30">
        <v>769</v>
      </c>
      <c r="K405" s="170" t="s">
        <v>46</v>
      </c>
      <c r="L405" s="178" t="s">
        <v>2044</v>
      </c>
      <c r="M405" s="188"/>
      <c r="N405" s="198" t="s">
        <v>1775</v>
      </c>
      <c r="O405" s="198"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202" t="s">
        <v>1776</v>
      </c>
      <c r="Q405" s="202" t="s">
        <v>46</v>
      </c>
      <c r="R405" s="202" t="str">
        <f t="shared" si="31"/>
        <v>Natural Gas and Petroleum Industry Biomass Use</v>
      </c>
      <c r="S405" s="202" t="str">
        <f t="shared" si="32"/>
        <v>//**Natural Gas and Petroleum Industry Biomass Use: **</v>
      </c>
      <c r="T405" s="187"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205"/>
    </row>
    <row r="406" spans="1:21" s="191" customFormat="1" x14ac:dyDescent="0.25">
      <c r="A406" s="187" t="s">
        <v>1777</v>
      </c>
      <c r="B406" s="188"/>
      <c r="C406" s="144" t="s">
        <v>9</v>
      </c>
      <c r="D406" s="144" t="s">
        <v>107</v>
      </c>
      <c r="E406" s="144" t="s">
        <v>312</v>
      </c>
      <c r="F406" s="171" t="s">
        <v>142</v>
      </c>
      <c r="G406" s="170" t="s">
        <v>733</v>
      </c>
      <c r="H406" s="3" t="s">
        <v>744</v>
      </c>
      <c r="I406" s="170" t="s">
        <v>737</v>
      </c>
      <c r="J406" s="30">
        <v>770</v>
      </c>
      <c r="K406" s="170" t="s">
        <v>47</v>
      </c>
      <c r="L406" s="178" t="s">
        <v>2044</v>
      </c>
      <c r="M406" s="188"/>
      <c r="N406" s="198" t="s">
        <v>1775</v>
      </c>
      <c r="O406" s="198"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202" t="s">
        <v>1776</v>
      </c>
      <c r="Q406" s="202" t="s">
        <v>46</v>
      </c>
      <c r="R406" s="202" t="str">
        <f t="shared" si="31"/>
        <v>Natural Gas and Petroleum Industry Petroleum Use</v>
      </c>
      <c r="S406" s="202" t="str">
        <f t="shared" si="32"/>
        <v>//**Natural Gas and Petroleum Industry Petroleum Use: **</v>
      </c>
      <c r="T406" s="187" t="str">
        <f t="shared" si="30"/>
        <v/>
      </c>
      <c r="U406" s="205"/>
    </row>
    <row r="407" spans="1:21" s="191" customFormat="1" x14ac:dyDescent="0.25">
      <c r="A407" s="187" t="s">
        <v>1777</v>
      </c>
      <c r="B407" s="188"/>
      <c r="C407" s="144" t="s">
        <v>9</v>
      </c>
      <c r="D407" s="144" t="s">
        <v>107</v>
      </c>
      <c r="E407" s="144" t="s">
        <v>312</v>
      </c>
      <c r="F407" s="171" t="s">
        <v>142</v>
      </c>
      <c r="G407" s="170" t="s">
        <v>734</v>
      </c>
      <c r="H407" s="3" t="s">
        <v>744</v>
      </c>
      <c r="I407" s="170" t="s">
        <v>740</v>
      </c>
      <c r="J407" s="30">
        <v>771</v>
      </c>
      <c r="K407" s="170" t="s">
        <v>47</v>
      </c>
      <c r="L407" s="178" t="s">
        <v>2044</v>
      </c>
      <c r="M407" s="188"/>
      <c r="N407" s="198" t="s">
        <v>1775</v>
      </c>
      <c r="O407" s="198"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202" t="s">
        <v>1776</v>
      </c>
      <c r="Q407" s="202" t="s">
        <v>46</v>
      </c>
      <c r="R407" s="202" t="str">
        <f t="shared" si="31"/>
        <v>Natural Gas and Petroleum Industry Purchased Heat Use</v>
      </c>
      <c r="S407" s="202" t="str">
        <f t="shared" si="32"/>
        <v>//**Natural Gas and Petroleum Industry Purchased Heat Use: **</v>
      </c>
      <c r="T407" s="187" t="str">
        <f t="shared" si="30"/>
        <v/>
      </c>
      <c r="U407" s="205"/>
    </row>
    <row r="408" spans="1:21" s="191" customFormat="1" x14ac:dyDescent="0.25">
      <c r="A408" s="187" t="s">
        <v>1777</v>
      </c>
      <c r="B408" s="188"/>
      <c r="C408" s="144" t="s">
        <v>9</v>
      </c>
      <c r="D408" s="144" t="s">
        <v>107</v>
      </c>
      <c r="E408" s="144" t="s">
        <v>312</v>
      </c>
      <c r="F408" s="171" t="s">
        <v>142</v>
      </c>
      <c r="G408" s="170" t="s">
        <v>1109</v>
      </c>
      <c r="H408" s="3" t="s">
        <v>744</v>
      </c>
      <c r="I408" s="170" t="s">
        <v>1112</v>
      </c>
      <c r="J408" s="30">
        <v>772</v>
      </c>
      <c r="K408" s="170" t="s">
        <v>46</v>
      </c>
      <c r="L408" s="178" t="s">
        <v>2044</v>
      </c>
      <c r="M408" s="188"/>
      <c r="N408" s="198" t="s">
        <v>1775</v>
      </c>
      <c r="O408" s="198"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202" t="s">
        <v>1776</v>
      </c>
      <c r="Q408" s="202" t="s">
        <v>46</v>
      </c>
      <c r="R408" s="202" t="str">
        <f t="shared" si="31"/>
        <v>Natural Gas and Petroleum Industry Crude Oil Use</v>
      </c>
      <c r="S408" s="202" t="str">
        <f t="shared" si="32"/>
        <v>//**Natural Gas and Petroleum Industry Crude Oil Use: **</v>
      </c>
      <c r="T408" s="187"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205"/>
    </row>
    <row r="409" spans="1:21" s="191" customFormat="1" x14ac:dyDescent="0.25">
      <c r="A409" s="187" t="s">
        <v>1777</v>
      </c>
      <c r="B409" s="188"/>
      <c r="C409" s="144" t="s">
        <v>9</v>
      </c>
      <c r="D409" s="144" t="s">
        <v>107</v>
      </c>
      <c r="E409" s="144" t="s">
        <v>312</v>
      </c>
      <c r="F409" s="171" t="s">
        <v>142</v>
      </c>
      <c r="G409" s="170" t="s">
        <v>1110</v>
      </c>
      <c r="H409" s="3" t="s">
        <v>744</v>
      </c>
      <c r="I409" s="170" t="s">
        <v>1114</v>
      </c>
      <c r="J409" s="30">
        <v>773</v>
      </c>
      <c r="K409" s="170" t="s">
        <v>47</v>
      </c>
      <c r="L409" s="178" t="s">
        <v>2044</v>
      </c>
      <c r="M409" s="188"/>
      <c r="N409" s="198" t="s">
        <v>1775</v>
      </c>
      <c r="O409" s="198"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202" t="s">
        <v>1776</v>
      </c>
      <c r="Q409" s="202" t="s">
        <v>46</v>
      </c>
      <c r="R409" s="202" t="str">
        <f t="shared" si="31"/>
        <v>Natural Gas and Petroleum Industry Heavy or Residual Fuel Oil Use</v>
      </c>
      <c r="S409" s="202" t="str">
        <f t="shared" si="32"/>
        <v>//**Natural Gas and Petroleum Industry Heavy or Residual Fuel Oil Use: **</v>
      </c>
      <c r="T409" s="187" t="str">
        <f t="shared" si="30"/>
        <v/>
      </c>
      <c r="U409" s="205"/>
    </row>
    <row r="410" spans="1:21" s="191" customFormat="1" x14ac:dyDescent="0.25">
      <c r="A410" s="187" t="s">
        <v>1777</v>
      </c>
      <c r="B410" s="188"/>
      <c r="C410" s="144" t="s">
        <v>9</v>
      </c>
      <c r="D410" s="144" t="s">
        <v>107</v>
      </c>
      <c r="E410" s="144" t="s">
        <v>312</v>
      </c>
      <c r="F410" s="171" t="s">
        <v>142</v>
      </c>
      <c r="G410" s="170" t="s">
        <v>1111</v>
      </c>
      <c r="H410" s="3" t="s">
        <v>744</v>
      </c>
      <c r="I410" s="170" t="s">
        <v>1115</v>
      </c>
      <c r="J410" s="30">
        <v>774</v>
      </c>
      <c r="K410" s="170" t="s">
        <v>47</v>
      </c>
      <c r="L410" s="178" t="s">
        <v>2044</v>
      </c>
      <c r="M410" s="188"/>
      <c r="N410" s="198" t="s">
        <v>1775</v>
      </c>
      <c r="O410" s="198"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202" t="s">
        <v>1776</v>
      </c>
      <c r="Q410" s="202" t="s">
        <v>46</v>
      </c>
      <c r="R410" s="202" t="str">
        <f t="shared" si="31"/>
        <v>Natural Gas and Petroleum Industry LPG Propane or Butane Use</v>
      </c>
      <c r="S410" s="202" t="str">
        <f t="shared" si="32"/>
        <v>//**Natural Gas and Petroleum Industry LPG Propane or Butane Use: **</v>
      </c>
      <c r="T410" s="187" t="str">
        <f t="shared" si="30"/>
        <v/>
      </c>
      <c r="U410" s="205"/>
    </row>
    <row r="411" spans="1:21" s="191" customFormat="1" x14ac:dyDescent="0.25">
      <c r="A411" s="187" t="s">
        <v>1777</v>
      </c>
      <c r="B411" s="188"/>
      <c r="C411" s="144" t="s">
        <v>9</v>
      </c>
      <c r="D411" s="144" t="s">
        <v>107</v>
      </c>
      <c r="E411" s="144" t="s">
        <v>312</v>
      </c>
      <c r="F411" s="171" t="s">
        <v>142</v>
      </c>
      <c r="G411" s="170" t="s">
        <v>1108</v>
      </c>
      <c r="H411" s="3" t="s">
        <v>744</v>
      </c>
      <c r="I411" s="170" t="s">
        <v>1113</v>
      </c>
      <c r="J411" s="30">
        <v>775</v>
      </c>
      <c r="K411" s="170" t="s">
        <v>47</v>
      </c>
      <c r="L411" s="178" t="s">
        <v>2044</v>
      </c>
      <c r="M411" s="188"/>
      <c r="N411" s="198" t="s">
        <v>1775</v>
      </c>
      <c r="O411" s="198"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202" t="s">
        <v>1776</v>
      </c>
      <c r="Q411" s="202" t="s">
        <v>46</v>
      </c>
      <c r="R411" s="202" t="str">
        <f t="shared" si="31"/>
        <v>Natural Gas and Petroleum Industry Hydrogen Use</v>
      </c>
      <c r="S411" s="202" t="str">
        <f t="shared" si="32"/>
        <v>//**Natural Gas and Petroleum Industry Hydrogen Use: **</v>
      </c>
      <c r="T411" s="187" t="str">
        <f t="shared" si="30"/>
        <v/>
      </c>
      <c r="U411" s="205"/>
    </row>
    <row r="412" spans="1:21" s="191" customFormat="1" x14ac:dyDescent="0.25">
      <c r="A412" s="187" t="s">
        <v>1777</v>
      </c>
      <c r="B412" s="188"/>
      <c r="C412" s="144" t="s">
        <v>9</v>
      </c>
      <c r="D412" s="144" t="s">
        <v>107</v>
      </c>
      <c r="E412" s="144" t="s">
        <v>312</v>
      </c>
      <c r="F412" s="171" t="s">
        <v>143</v>
      </c>
      <c r="G412" s="170" t="s">
        <v>729</v>
      </c>
      <c r="H412" s="3" t="s">
        <v>745</v>
      </c>
      <c r="I412" s="170" t="s">
        <v>735</v>
      </c>
      <c r="J412" s="30">
        <v>776</v>
      </c>
      <c r="K412" s="170" t="s">
        <v>46</v>
      </c>
      <c r="L412" s="178" t="s">
        <v>2044</v>
      </c>
      <c r="M412" s="188"/>
      <c r="N412" s="198" t="s">
        <v>1775</v>
      </c>
      <c r="O412" s="198"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202" t="s">
        <v>1776</v>
      </c>
      <c r="Q412" s="202" t="s">
        <v>46</v>
      </c>
      <c r="R412" s="202" t="str">
        <f t="shared" si="31"/>
        <v>Iron and Steel Industry Electricity Use</v>
      </c>
      <c r="S412" s="202" t="str">
        <f t="shared" si="32"/>
        <v>//**Iron and Steel Industry Electricity Use: **</v>
      </c>
      <c r="T412" s="187"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205"/>
    </row>
    <row r="413" spans="1:21" s="191" customFormat="1" x14ac:dyDescent="0.25">
      <c r="A413" s="187" t="s">
        <v>1777</v>
      </c>
      <c r="B413" s="188"/>
      <c r="C413" s="144" t="s">
        <v>9</v>
      </c>
      <c r="D413" s="144" t="s">
        <v>107</v>
      </c>
      <c r="E413" s="144" t="s">
        <v>312</v>
      </c>
      <c r="F413" s="171" t="s">
        <v>143</v>
      </c>
      <c r="G413" s="170" t="s">
        <v>730</v>
      </c>
      <c r="H413" s="3" t="s">
        <v>745</v>
      </c>
      <c r="I413" s="170" t="s">
        <v>738</v>
      </c>
      <c r="J413" s="30">
        <v>777</v>
      </c>
      <c r="K413" s="170" t="s">
        <v>46</v>
      </c>
      <c r="L413" s="178" t="s">
        <v>2044</v>
      </c>
      <c r="M413" s="188"/>
      <c r="N413" s="198" t="s">
        <v>1775</v>
      </c>
      <c r="O413" s="198"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202" t="s">
        <v>1776</v>
      </c>
      <c r="Q413" s="202" t="s">
        <v>46</v>
      </c>
      <c r="R413" s="202" t="str">
        <f t="shared" si="31"/>
        <v>Iron and Steel Industry Coal Use</v>
      </c>
      <c r="S413" s="202" t="str">
        <f t="shared" si="32"/>
        <v>//**Iron and Steel Industry Coal Use: **</v>
      </c>
      <c r="T413" s="187"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205"/>
    </row>
    <row r="414" spans="1:21" s="191" customFormat="1" x14ac:dyDescent="0.25">
      <c r="A414" s="187" t="s">
        <v>1777</v>
      </c>
      <c r="B414" s="188"/>
      <c r="C414" s="144" t="s">
        <v>9</v>
      </c>
      <c r="D414" s="144" t="s">
        <v>107</v>
      </c>
      <c r="E414" s="144" t="s">
        <v>312</v>
      </c>
      <c r="F414" s="171" t="s">
        <v>143</v>
      </c>
      <c r="G414" s="170" t="s">
        <v>731</v>
      </c>
      <c r="H414" s="3" t="s">
        <v>745</v>
      </c>
      <c r="I414" s="170" t="s">
        <v>739</v>
      </c>
      <c r="J414" s="30">
        <v>778</v>
      </c>
      <c r="K414" s="170" t="s">
        <v>46</v>
      </c>
      <c r="L414" s="178" t="s">
        <v>2044</v>
      </c>
      <c r="M414" s="188"/>
      <c r="N414" s="198" t="s">
        <v>1775</v>
      </c>
      <c r="O414" s="198"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202" t="s">
        <v>1776</v>
      </c>
      <c r="Q414" s="202" t="s">
        <v>46</v>
      </c>
      <c r="R414" s="202" t="str">
        <f t="shared" si="31"/>
        <v>Iron and Steel Industry Natural Gas Use</v>
      </c>
      <c r="S414" s="202" t="str">
        <f t="shared" si="32"/>
        <v>//**Iron and Steel Industry Natural Gas Use: **</v>
      </c>
      <c r="T414" s="187"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205"/>
    </row>
    <row r="415" spans="1:21" s="191" customFormat="1" x14ac:dyDescent="0.25">
      <c r="A415" s="187" t="s">
        <v>1777</v>
      </c>
      <c r="B415" s="188"/>
      <c r="C415" s="144" t="s">
        <v>9</v>
      </c>
      <c r="D415" s="144" t="s">
        <v>107</v>
      </c>
      <c r="E415" s="144" t="s">
        <v>312</v>
      </c>
      <c r="F415" s="171" t="s">
        <v>143</v>
      </c>
      <c r="G415" s="170" t="s">
        <v>732</v>
      </c>
      <c r="H415" s="3" t="s">
        <v>745</v>
      </c>
      <c r="I415" s="170" t="s">
        <v>736</v>
      </c>
      <c r="J415" s="30">
        <v>779</v>
      </c>
      <c r="K415" s="170" t="s">
        <v>47</v>
      </c>
      <c r="L415" s="178" t="s">
        <v>2044</v>
      </c>
      <c r="M415" s="188"/>
      <c r="N415" s="198" t="s">
        <v>1775</v>
      </c>
      <c r="O415" s="198"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202" t="s">
        <v>1776</v>
      </c>
      <c r="Q415" s="202" t="s">
        <v>46</v>
      </c>
      <c r="R415" s="202" t="str">
        <f t="shared" si="31"/>
        <v>Iron and Steel Industry Biomass Use</v>
      </c>
      <c r="S415" s="202" t="str">
        <f t="shared" si="32"/>
        <v>//**Iron and Steel Industry Biomass Use: **</v>
      </c>
      <c r="T415" s="187" t="str">
        <f t="shared" si="30"/>
        <v/>
      </c>
      <c r="U415" s="205"/>
    </row>
    <row r="416" spans="1:21" s="191" customFormat="1" x14ac:dyDescent="0.25">
      <c r="A416" s="187" t="s">
        <v>1777</v>
      </c>
      <c r="B416" s="188"/>
      <c r="C416" s="144" t="s">
        <v>9</v>
      </c>
      <c r="D416" s="144" t="s">
        <v>107</v>
      </c>
      <c r="E416" s="144" t="s">
        <v>312</v>
      </c>
      <c r="F416" s="171" t="s">
        <v>143</v>
      </c>
      <c r="G416" s="170" t="s">
        <v>733</v>
      </c>
      <c r="H416" s="3" t="s">
        <v>745</v>
      </c>
      <c r="I416" s="170" t="s">
        <v>737</v>
      </c>
      <c r="J416" s="30">
        <v>780</v>
      </c>
      <c r="K416" s="170" t="s">
        <v>46</v>
      </c>
      <c r="L416" s="178" t="s">
        <v>2044</v>
      </c>
      <c r="M416" s="188"/>
      <c r="N416" s="198" t="s">
        <v>1775</v>
      </c>
      <c r="O416" s="198"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202" t="s">
        <v>1776</v>
      </c>
      <c r="Q416" s="202" t="s">
        <v>46</v>
      </c>
      <c r="R416" s="202" t="str">
        <f t="shared" si="31"/>
        <v>Iron and Steel Industry Petroleum Use</v>
      </c>
      <c r="S416" s="202" t="str">
        <f t="shared" si="32"/>
        <v>//**Iron and Steel Industry Petroleum Use: **</v>
      </c>
      <c r="T416" s="187"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205"/>
    </row>
    <row r="417" spans="1:21" s="191" customFormat="1" x14ac:dyDescent="0.25">
      <c r="A417" s="187" t="s">
        <v>1777</v>
      </c>
      <c r="B417" s="188"/>
      <c r="C417" s="144" t="s">
        <v>9</v>
      </c>
      <c r="D417" s="144" t="s">
        <v>107</v>
      </c>
      <c r="E417" s="144" t="s">
        <v>312</v>
      </c>
      <c r="F417" s="171" t="s">
        <v>143</v>
      </c>
      <c r="G417" s="170" t="s">
        <v>734</v>
      </c>
      <c r="H417" s="3" t="s">
        <v>745</v>
      </c>
      <c r="I417" s="170" t="s">
        <v>740</v>
      </c>
      <c r="J417" s="30">
        <v>781</v>
      </c>
      <c r="K417" s="170" t="s">
        <v>47</v>
      </c>
      <c r="L417" s="178" t="s">
        <v>2044</v>
      </c>
      <c r="M417" s="188"/>
      <c r="N417" s="198" t="s">
        <v>1775</v>
      </c>
      <c r="O417" s="198"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202" t="s">
        <v>1776</v>
      </c>
      <c r="Q417" s="202" t="s">
        <v>46</v>
      </c>
      <c r="R417" s="202" t="str">
        <f t="shared" si="31"/>
        <v>Iron and Steel Industry Purchased Heat Use</v>
      </c>
      <c r="S417" s="202" t="str">
        <f t="shared" si="32"/>
        <v>//**Iron and Steel Industry Purchased Heat Use: **</v>
      </c>
      <c r="T417" s="187" t="str">
        <f t="shared" si="30"/>
        <v/>
      </c>
      <c r="U417" s="205"/>
    </row>
    <row r="418" spans="1:21" s="191" customFormat="1" x14ac:dyDescent="0.25">
      <c r="A418" s="187" t="s">
        <v>1777</v>
      </c>
      <c r="B418" s="188"/>
      <c r="C418" s="144" t="s">
        <v>9</v>
      </c>
      <c r="D418" s="144" t="s">
        <v>107</v>
      </c>
      <c r="E418" s="144" t="s">
        <v>312</v>
      </c>
      <c r="F418" s="171" t="s">
        <v>143</v>
      </c>
      <c r="G418" s="170" t="s">
        <v>1109</v>
      </c>
      <c r="H418" s="3" t="s">
        <v>745</v>
      </c>
      <c r="I418" s="170" t="s">
        <v>1112</v>
      </c>
      <c r="J418" s="30">
        <v>782</v>
      </c>
      <c r="K418" s="170" t="s">
        <v>47</v>
      </c>
      <c r="L418" s="178" t="s">
        <v>2044</v>
      </c>
      <c r="M418" s="188"/>
      <c r="N418" s="198" t="s">
        <v>1775</v>
      </c>
      <c r="O418" s="198"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202" t="s">
        <v>1776</v>
      </c>
      <c r="Q418" s="202" t="s">
        <v>46</v>
      </c>
      <c r="R418" s="202" t="str">
        <f t="shared" si="31"/>
        <v>Iron and Steel Industry Crude Oil Use</v>
      </c>
      <c r="S418" s="202" t="str">
        <f t="shared" si="32"/>
        <v>//**Iron and Steel Industry Crude Oil Use: **</v>
      </c>
      <c r="T418" s="187" t="str">
        <f t="shared" si="30"/>
        <v/>
      </c>
      <c r="U418" s="205"/>
    </row>
    <row r="419" spans="1:21" s="191" customFormat="1" x14ac:dyDescent="0.25">
      <c r="A419" s="187" t="s">
        <v>1777</v>
      </c>
      <c r="B419" s="188"/>
      <c r="C419" s="144" t="s">
        <v>9</v>
      </c>
      <c r="D419" s="144" t="s">
        <v>107</v>
      </c>
      <c r="E419" s="144" t="s">
        <v>312</v>
      </c>
      <c r="F419" s="171" t="s">
        <v>143</v>
      </c>
      <c r="G419" s="170" t="s">
        <v>1110</v>
      </c>
      <c r="H419" s="3" t="s">
        <v>745</v>
      </c>
      <c r="I419" s="170" t="s">
        <v>1114</v>
      </c>
      <c r="J419" s="30">
        <v>783</v>
      </c>
      <c r="K419" s="170" t="s">
        <v>46</v>
      </c>
      <c r="L419" s="178" t="s">
        <v>2044</v>
      </c>
      <c r="M419" s="188"/>
      <c r="N419" s="198" t="s">
        <v>1775</v>
      </c>
      <c r="O419" s="198"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202" t="s">
        <v>1776</v>
      </c>
      <c r="Q419" s="202" t="s">
        <v>46</v>
      </c>
      <c r="R419" s="202" t="str">
        <f t="shared" si="31"/>
        <v>Iron and Steel Industry Heavy or Residual Fuel Oil Use</v>
      </c>
      <c r="S419" s="202" t="str">
        <f t="shared" si="32"/>
        <v>//**Iron and Steel Industry Heavy or Residual Fuel Oil Use: **</v>
      </c>
      <c r="T419" s="187"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205"/>
    </row>
    <row r="420" spans="1:21" s="191" customFormat="1" x14ac:dyDescent="0.25">
      <c r="A420" s="187" t="s">
        <v>1777</v>
      </c>
      <c r="B420" s="188"/>
      <c r="C420" s="144" t="s">
        <v>9</v>
      </c>
      <c r="D420" s="144" t="s">
        <v>107</v>
      </c>
      <c r="E420" s="144" t="s">
        <v>312</v>
      </c>
      <c r="F420" s="171" t="s">
        <v>143</v>
      </c>
      <c r="G420" s="170" t="s">
        <v>1111</v>
      </c>
      <c r="H420" s="3" t="s">
        <v>745</v>
      </c>
      <c r="I420" s="170" t="s">
        <v>1115</v>
      </c>
      <c r="J420" s="30">
        <v>784</v>
      </c>
      <c r="K420" s="170" t="s">
        <v>46</v>
      </c>
      <c r="L420" s="178" t="s">
        <v>2044</v>
      </c>
      <c r="M420" s="188"/>
      <c r="N420" s="198" t="s">
        <v>1775</v>
      </c>
      <c r="O420" s="198"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202" t="s">
        <v>1776</v>
      </c>
      <c r="Q420" s="202" t="s">
        <v>46</v>
      </c>
      <c r="R420" s="202" t="str">
        <f t="shared" si="31"/>
        <v>Iron and Steel Industry LPG Propane or Butane Use</v>
      </c>
      <c r="S420" s="202" t="str">
        <f t="shared" si="32"/>
        <v>//**Iron and Steel Industry LPG Propane or Butane Use: **</v>
      </c>
      <c r="T420" s="187"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205"/>
    </row>
    <row r="421" spans="1:21" s="191" customFormat="1" x14ac:dyDescent="0.25">
      <c r="A421" s="187" t="s">
        <v>1777</v>
      </c>
      <c r="B421" s="188"/>
      <c r="C421" s="144" t="s">
        <v>9</v>
      </c>
      <c r="D421" s="144" t="s">
        <v>107</v>
      </c>
      <c r="E421" s="144" t="s">
        <v>312</v>
      </c>
      <c r="F421" s="171" t="s">
        <v>143</v>
      </c>
      <c r="G421" s="170" t="s">
        <v>1108</v>
      </c>
      <c r="H421" s="3" t="s">
        <v>745</v>
      </c>
      <c r="I421" s="170" t="s">
        <v>1113</v>
      </c>
      <c r="J421" s="30">
        <v>785</v>
      </c>
      <c r="K421" s="170" t="s">
        <v>47</v>
      </c>
      <c r="L421" s="178" t="s">
        <v>2044</v>
      </c>
      <c r="M421" s="188"/>
      <c r="N421" s="198" t="s">
        <v>1775</v>
      </c>
      <c r="O421" s="198"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202" t="s">
        <v>1776</v>
      </c>
      <c r="Q421" s="202" t="s">
        <v>46</v>
      </c>
      <c r="R421" s="202" t="str">
        <f t="shared" si="31"/>
        <v>Iron and Steel Industry Hydrogen Use</v>
      </c>
      <c r="S421" s="202" t="str">
        <f t="shared" si="32"/>
        <v>//**Iron and Steel Industry Hydrogen Use: **</v>
      </c>
      <c r="T421" s="187" t="str">
        <f t="shared" si="30"/>
        <v/>
      </c>
      <c r="U421" s="205"/>
    </row>
    <row r="422" spans="1:21" s="191" customFormat="1" x14ac:dyDescent="0.25">
      <c r="A422" s="187" t="s">
        <v>1777</v>
      </c>
      <c r="B422" s="188"/>
      <c r="C422" s="144" t="s">
        <v>9</v>
      </c>
      <c r="D422" s="144" t="s">
        <v>107</v>
      </c>
      <c r="E422" s="144" t="s">
        <v>312</v>
      </c>
      <c r="F422" s="171" t="s">
        <v>144</v>
      </c>
      <c r="G422" s="170" t="s">
        <v>729</v>
      </c>
      <c r="H422" s="3" t="s">
        <v>746</v>
      </c>
      <c r="I422" s="170" t="s">
        <v>735</v>
      </c>
      <c r="J422" s="30">
        <v>786</v>
      </c>
      <c r="K422" s="170" t="s">
        <v>46</v>
      </c>
      <c r="L422" s="178" t="s">
        <v>2044</v>
      </c>
      <c r="M422" s="188"/>
      <c r="N422" s="198" t="s">
        <v>1775</v>
      </c>
      <c r="O422" s="198"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202" t="s">
        <v>1776</v>
      </c>
      <c r="Q422" s="202" t="s">
        <v>46</v>
      </c>
      <c r="R422" s="202" t="str">
        <f t="shared" si="31"/>
        <v>Chemicals Industry Electricity Use</v>
      </c>
      <c r="S422" s="202" t="str">
        <f t="shared" si="32"/>
        <v>//**Chemicals Industry Electricity Use: **</v>
      </c>
      <c r="T422" s="187"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205"/>
    </row>
    <row r="423" spans="1:21" s="191" customFormat="1" x14ac:dyDescent="0.25">
      <c r="A423" s="187" t="s">
        <v>1777</v>
      </c>
      <c r="B423" s="188"/>
      <c r="C423" s="144" t="s">
        <v>9</v>
      </c>
      <c r="D423" s="144" t="s">
        <v>107</v>
      </c>
      <c r="E423" s="144" t="s">
        <v>312</v>
      </c>
      <c r="F423" s="171" t="s">
        <v>144</v>
      </c>
      <c r="G423" s="170" t="s">
        <v>730</v>
      </c>
      <c r="H423" s="3" t="s">
        <v>746</v>
      </c>
      <c r="I423" s="170" t="s">
        <v>738</v>
      </c>
      <c r="J423" s="30">
        <v>787</v>
      </c>
      <c r="K423" s="170" t="s">
        <v>46</v>
      </c>
      <c r="L423" s="178" t="s">
        <v>2044</v>
      </c>
      <c r="M423" s="188"/>
      <c r="N423" s="198" t="s">
        <v>1775</v>
      </c>
      <c r="O423" s="198"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202" t="s">
        <v>1776</v>
      </c>
      <c r="Q423" s="202" t="s">
        <v>46</v>
      </c>
      <c r="R423" s="202" t="str">
        <f t="shared" si="31"/>
        <v>Chemicals Industry Coal Use</v>
      </c>
      <c r="S423" s="202" t="str">
        <f t="shared" si="32"/>
        <v>//**Chemicals Industry Coal Use: **</v>
      </c>
      <c r="T423" s="187"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205"/>
    </row>
    <row r="424" spans="1:21" s="191" customFormat="1" x14ac:dyDescent="0.25">
      <c r="A424" s="187" t="s">
        <v>1777</v>
      </c>
      <c r="B424" s="188"/>
      <c r="C424" s="144" t="s">
        <v>9</v>
      </c>
      <c r="D424" s="144" t="s">
        <v>107</v>
      </c>
      <c r="E424" s="144" t="s">
        <v>312</v>
      </c>
      <c r="F424" s="171" t="s">
        <v>144</v>
      </c>
      <c r="G424" s="170" t="s">
        <v>731</v>
      </c>
      <c r="H424" s="3" t="s">
        <v>746</v>
      </c>
      <c r="I424" s="170" t="s">
        <v>739</v>
      </c>
      <c r="J424" s="30">
        <v>788</v>
      </c>
      <c r="K424" s="170" t="s">
        <v>46</v>
      </c>
      <c r="L424" s="178" t="s">
        <v>2044</v>
      </c>
      <c r="M424" s="188"/>
      <c r="N424" s="198" t="s">
        <v>1775</v>
      </c>
      <c r="O424" s="198"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202" t="s">
        <v>1776</v>
      </c>
      <c r="Q424" s="202" t="s">
        <v>46</v>
      </c>
      <c r="R424" s="202" t="str">
        <f t="shared" si="31"/>
        <v>Chemicals Industry Natural Gas Use</v>
      </c>
      <c r="S424" s="202" t="str">
        <f t="shared" si="32"/>
        <v>//**Chemicals Industry Natural Gas Use: **</v>
      </c>
      <c r="T424" s="187"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205"/>
    </row>
    <row r="425" spans="1:21" s="191" customFormat="1" x14ac:dyDescent="0.25">
      <c r="A425" s="187" t="s">
        <v>1777</v>
      </c>
      <c r="B425" s="188"/>
      <c r="C425" s="144" t="s">
        <v>9</v>
      </c>
      <c r="D425" s="144" t="s">
        <v>107</v>
      </c>
      <c r="E425" s="144" t="s">
        <v>312</v>
      </c>
      <c r="F425" s="171" t="s">
        <v>144</v>
      </c>
      <c r="G425" s="170" t="s">
        <v>732</v>
      </c>
      <c r="H425" s="3" t="s">
        <v>746</v>
      </c>
      <c r="I425" s="170" t="s">
        <v>736</v>
      </c>
      <c r="J425" s="30">
        <v>789</v>
      </c>
      <c r="K425" s="170" t="s">
        <v>47</v>
      </c>
      <c r="L425" s="178" t="s">
        <v>2044</v>
      </c>
      <c r="M425" s="188"/>
      <c r="N425" s="198" t="s">
        <v>1775</v>
      </c>
      <c r="O425" s="198"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202" t="s">
        <v>1776</v>
      </c>
      <c r="Q425" s="202" t="s">
        <v>46</v>
      </c>
      <c r="R425" s="202" t="str">
        <f t="shared" si="31"/>
        <v>Chemicals Industry Biomass Use</v>
      </c>
      <c r="S425" s="202" t="str">
        <f t="shared" si="32"/>
        <v>//**Chemicals Industry Biomass Use: **</v>
      </c>
      <c r="T425" s="187" t="str">
        <f t="shared" si="30"/>
        <v/>
      </c>
      <c r="U425" s="205"/>
    </row>
    <row r="426" spans="1:21" s="191" customFormat="1" x14ac:dyDescent="0.25">
      <c r="A426" s="187" t="s">
        <v>1777</v>
      </c>
      <c r="B426" s="188"/>
      <c r="C426" s="144" t="s">
        <v>9</v>
      </c>
      <c r="D426" s="144" t="s">
        <v>107</v>
      </c>
      <c r="E426" s="144" t="s">
        <v>312</v>
      </c>
      <c r="F426" s="171" t="s">
        <v>144</v>
      </c>
      <c r="G426" s="170" t="s">
        <v>733</v>
      </c>
      <c r="H426" s="3" t="s">
        <v>746</v>
      </c>
      <c r="I426" s="170" t="s">
        <v>737</v>
      </c>
      <c r="J426" s="30">
        <v>790</v>
      </c>
      <c r="K426" s="170" t="s">
        <v>46</v>
      </c>
      <c r="L426" s="178" t="s">
        <v>2044</v>
      </c>
      <c r="M426" s="188"/>
      <c r="N426" s="198" t="s">
        <v>1775</v>
      </c>
      <c r="O426" s="198"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202" t="s">
        <v>1776</v>
      </c>
      <c r="Q426" s="202" t="s">
        <v>46</v>
      </c>
      <c r="R426" s="202" t="str">
        <f t="shared" si="31"/>
        <v>Chemicals Industry Petroleum Use</v>
      </c>
      <c r="S426" s="202" t="str">
        <f t="shared" si="32"/>
        <v>//**Chemicals Industry Petroleum Use: **</v>
      </c>
      <c r="T426" s="187"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205"/>
    </row>
    <row r="427" spans="1:21" s="191" customFormat="1" x14ac:dyDescent="0.25">
      <c r="A427" s="187" t="s">
        <v>1777</v>
      </c>
      <c r="B427" s="188"/>
      <c r="C427" s="144" t="s">
        <v>9</v>
      </c>
      <c r="D427" s="144" t="s">
        <v>107</v>
      </c>
      <c r="E427" s="144" t="s">
        <v>312</v>
      </c>
      <c r="F427" s="171" t="s">
        <v>144</v>
      </c>
      <c r="G427" s="170" t="s">
        <v>734</v>
      </c>
      <c r="H427" s="3" t="s">
        <v>746</v>
      </c>
      <c r="I427" s="170" t="s">
        <v>740</v>
      </c>
      <c r="J427" s="30">
        <v>791</v>
      </c>
      <c r="K427" s="170" t="s">
        <v>47</v>
      </c>
      <c r="L427" s="178" t="s">
        <v>2044</v>
      </c>
      <c r="M427" s="188"/>
      <c r="N427" s="198" t="s">
        <v>1775</v>
      </c>
      <c r="O427" s="198"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202" t="s">
        <v>1776</v>
      </c>
      <c r="Q427" s="202" t="s">
        <v>46</v>
      </c>
      <c r="R427" s="202" t="str">
        <f t="shared" si="31"/>
        <v>Chemicals Industry Purchased Heat Use</v>
      </c>
      <c r="S427" s="202" t="str">
        <f t="shared" si="32"/>
        <v>//**Chemicals Industry Purchased Heat Use: **</v>
      </c>
      <c r="T427" s="187" t="str">
        <f t="shared" si="30"/>
        <v/>
      </c>
      <c r="U427" s="205"/>
    </row>
    <row r="428" spans="1:21" s="191" customFormat="1" x14ac:dyDescent="0.25">
      <c r="A428" s="187" t="s">
        <v>1777</v>
      </c>
      <c r="B428" s="188"/>
      <c r="C428" s="144" t="s">
        <v>9</v>
      </c>
      <c r="D428" s="144" t="s">
        <v>107</v>
      </c>
      <c r="E428" s="144" t="s">
        <v>312</v>
      </c>
      <c r="F428" s="171" t="s">
        <v>144</v>
      </c>
      <c r="G428" s="170" t="s">
        <v>1109</v>
      </c>
      <c r="H428" s="3" t="s">
        <v>746</v>
      </c>
      <c r="I428" s="170" t="s">
        <v>1112</v>
      </c>
      <c r="J428" s="30">
        <v>792</v>
      </c>
      <c r="K428" s="170" t="s">
        <v>47</v>
      </c>
      <c r="L428" s="178" t="s">
        <v>2044</v>
      </c>
      <c r="M428" s="188"/>
      <c r="N428" s="198" t="s">
        <v>1775</v>
      </c>
      <c r="O428" s="198"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202" t="s">
        <v>1776</v>
      </c>
      <c r="Q428" s="202" t="s">
        <v>46</v>
      </c>
      <c r="R428" s="202" t="str">
        <f t="shared" si="31"/>
        <v>Chemicals Industry Crude Oil Use</v>
      </c>
      <c r="S428" s="202" t="str">
        <f t="shared" si="32"/>
        <v>//**Chemicals Industry Crude Oil Use: **</v>
      </c>
      <c r="T428" s="187" t="str">
        <f t="shared" si="30"/>
        <v/>
      </c>
      <c r="U428" s="205"/>
    </row>
    <row r="429" spans="1:21" s="191" customFormat="1" x14ac:dyDescent="0.25">
      <c r="A429" s="187" t="s">
        <v>1777</v>
      </c>
      <c r="B429" s="188"/>
      <c r="C429" s="144" t="s">
        <v>9</v>
      </c>
      <c r="D429" s="144" t="s">
        <v>107</v>
      </c>
      <c r="E429" s="144" t="s">
        <v>312</v>
      </c>
      <c r="F429" s="171" t="s">
        <v>144</v>
      </c>
      <c r="G429" s="170" t="s">
        <v>1110</v>
      </c>
      <c r="H429" s="3" t="s">
        <v>746</v>
      </c>
      <c r="I429" s="170" t="s">
        <v>1114</v>
      </c>
      <c r="J429" s="30">
        <v>793</v>
      </c>
      <c r="K429" s="170" t="s">
        <v>46</v>
      </c>
      <c r="L429" s="178" t="s">
        <v>2044</v>
      </c>
      <c r="M429" s="188"/>
      <c r="N429" s="198" t="s">
        <v>1775</v>
      </c>
      <c r="O429" s="198"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202" t="s">
        <v>1776</v>
      </c>
      <c r="Q429" s="202" t="s">
        <v>46</v>
      </c>
      <c r="R429" s="202" t="str">
        <f t="shared" si="31"/>
        <v>Chemicals Industry Heavy or Residual Fuel Oil Use</v>
      </c>
      <c r="S429" s="202" t="str">
        <f t="shared" si="32"/>
        <v>//**Chemicals Industry Heavy or Residual Fuel Oil Use: **</v>
      </c>
      <c r="T429" s="187"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205"/>
    </row>
    <row r="430" spans="1:21" s="191" customFormat="1" x14ac:dyDescent="0.25">
      <c r="A430" s="187" t="s">
        <v>1777</v>
      </c>
      <c r="B430" s="188"/>
      <c r="C430" s="144" t="s">
        <v>9</v>
      </c>
      <c r="D430" s="144" t="s">
        <v>107</v>
      </c>
      <c r="E430" s="144" t="s">
        <v>312</v>
      </c>
      <c r="F430" s="171" t="s">
        <v>144</v>
      </c>
      <c r="G430" s="170" t="s">
        <v>1111</v>
      </c>
      <c r="H430" s="3" t="s">
        <v>746</v>
      </c>
      <c r="I430" s="170" t="s">
        <v>1115</v>
      </c>
      <c r="J430" s="30">
        <v>794</v>
      </c>
      <c r="K430" s="170" t="s">
        <v>46</v>
      </c>
      <c r="L430" s="178" t="s">
        <v>2044</v>
      </c>
      <c r="M430" s="188"/>
      <c r="N430" s="198" t="s">
        <v>1775</v>
      </c>
      <c r="O430" s="198"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202" t="s">
        <v>1776</v>
      </c>
      <c r="Q430" s="202" t="s">
        <v>46</v>
      </c>
      <c r="R430" s="202" t="str">
        <f t="shared" si="31"/>
        <v>Chemicals Industry LPG Propane or Butane Use</v>
      </c>
      <c r="S430" s="202" t="str">
        <f t="shared" si="32"/>
        <v>//**Chemicals Industry LPG Propane or Butane Use: **</v>
      </c>
      <c r="T430" s="187"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205"/>
    </row>
    <row r="431" spans="1:21" s="191" customFormat="1" x14ac:dyDescent="0.25">
      <c r="A431" s="187" t="s">
        <v>1777</v>
      </c>
      <c r="B431" s="188"/>
      <c r="C431" s="144" t="s">
        <v>9</v>
      </c>
      <c r="D431" s="144" t="s">
        <v>107</v>
      </c>
      <c r="E431" s="144" t="s">
        <v>312</v>
      </c>
      <c r="F431" s="171" t="s">
        <v>144</v>
      </c>
      <c r="G431" s="170" t="s">
        <v>1108</v>
      </c>
      <c r="H431" s="3" t="s">
        <v>746</v>
      </c>
      <c r="I431" s="170" t="s">
        <v>1113</v>
      </c>
      <c r="J431" s="30">
        <v>795</v>
      </c>
      <c r="K431" s="170" t="s">
        <v>47</v>
      </c>
      <c r="L431" s="178" t="s">
        <v>2044</v>
      </c>
      <c r="M431" s="188"/>
      <c r="N431" s="198" t="s">
        <v>1775</v>
      </c>
      <c r="O431" s="198"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202" t="s">
        <v>1776</v>
      </c>
      <c r="Q431" s="202" t="s">
        <v>46</v>
      </c>
      <c r="R431" s="202" t="str">
        <f t="shared" si="31"/>
        <v>Chemicals Industry Hydrogen Use</v>
      </c>
      <c r="S431" s="202" t="str">
        <f t="shared" si="32"/>
        <v>//**Chemicals Industry Hydrogen Use: **</v>
      </c>
      <c r="T431" s="187" t="str">
        <f t="shared" si="30"/>
        <v/>
      </c>
      <c r="U431" s="205"/>
    </row>
    <row r="432" spans="1:21" s="191" customFormat="1" x14ac:dyDescent="0.25">
      <c r="A432" s="187" t="s">
        <v>1777</v>
      </c>
      <c r="B432" s="188"/>
      <c r="C432" s="144" t="s">
        <v>9</v>
      </c>
      <c r="D432" s="144" t="s">
        <v>107</v>
      </c>
      <c r="E432" s="144" t="s">
        <v>312</v>
      </c>
      <c r="F432" s="171" t="s">
        <v>777</v>
      </c>
      <c r="G432" s="170" t="s">
        <v>729</v>
      </c>
      <c r="H432" s="3" t="s">
        <v>1182</v>
      </c>
      <c r="I432" s="170" t="s">
        <v>735</v>
      </c>
      <c r="J432" s="30">
        <v>796</v>
      </c>
      <c r="K432" s="170" t="s">
        <v>46</v>
      </c>
      <c r="L432" s="178" t="s">
        <v>2044</v>
      </c>
      <c r="M432" s="188"/>
      <c r="N432" s="198" t="s">
        <v>1775</v>
      </c>
      <c r="O432" s="198"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202" t="s">
        <v>1776</v>
      </c>
      <c r="Q432" s="202" t="s">
        <v>46</v>
      </c>
      <c r="R432" s="202" t="str">
        <f t="shared" si="31"/>
        <v>Coal Mining Industry Electricity Use</v>
      </c>
      <c r="S432" s="202" t="str">
        <f t="shared" si="32"/>
        <v>//**Coal Mining Industry Electricity Use: **</v>
      </c>
      <c r="T432" s="187"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205"/>
    </row>
    <row r="433" spans="1:21" s="191" customFormat="1" x14ac:dyDescent="0.25">
      <c r="A433" s="187" t="s">
        <v>1777</v>
      </c>
      <c r="B433" s="188"/>
      <c r="C433" s="144" t="s">
        <v>9</v>
      </c>
      <c r="D433" s="144" t="s">
        <v>107</v>
      </c>
      <c r="E433" s="144" t="s">
        <v>312</v>
      </c>
      <c r="F433" s="171" t="s">
        <v>777</v>
      </c>
      <c r="G433" s="170" t="s">
        <v>730</v>
      </c>
      <c r="H433" s="3" t="s">
        <v>1182</v>
      </c>
      <c r="I433" s="170" t="s">
        <v>738</v>
      </c>
      <c r="J433" s="30">
        <v>797</v>
      </c>
      <c r="K433" s="170" t="s">
        <v>46</v>
      </c>
      <c r="L433" s="178" t="s">
        <v>2044</v>
      </c>
      <c r="M433" s="188"/>
      <c r="N433" s="198" t="s">
        <v>1775</v>
      </c>
      <c r="O433" s="198"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202" t="s">
        <v>1776</v>
      </c>
      <c r="Q433" s="202" t="s">
        <v>46</v>
      </c>
      <c r="R433" s="202" t="str">
        <f t="shared" si="31"/>
        <v>Coal Mining Industry Coal Use</v>
      </c>
      <c r="S433" s="202" t="str">
        <f t="shared" si="32"/>
        <v>//**Coal Mining Industry Coal Use: **</v>
      </c>
      <c r="T433" s="187"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205"/>
    </row>
    <row r="434" spans="1:21" s="191" customFormat="1" x14ac:dyDescent="0.25">
      <c r="A434" s="187" t="s">
        <v>1777</v>
      </c>
      <c r="B434" s="188"/>
      <c r="C434" s="144" t="s">
        <v>9</v>
      </c>
      <c r="D434" s="144" t="s">
        <v>107</v>
      </c>
      <c r="E434" s="144" t="s">
        <v>312</v>
      </c>
      <c r="F434" s="171" t="s">
        <v>777</v>
      </c>
      <c r="G434" s="170" t="s">
        <v>731</v>
      </c>
      <c r="H434" s="3" t="s">
        <v>1182</v>
      </c>
      <c r="I434" s="170" t="s">
        <v>739</v>
      </c>
      <c r="J434" s="30">
        <v>798</v>
      </c>
      <c r="K434" s="170" t="s">
        <v>46</v>
      </c>
      <c r="L434" s="178" t="s">
        <v>2044</v>
      </c>
      <c r="M434" s="188"/>
      <c r="N434" s="198" t="s">
        <v>1775</v>
      </c>
      <c r="O434" s="198"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202" t="s">
        <v>1776</v>
      </c>
      <c r="Q434" s="202" t="s">
        <v>46</v>
      </c>
      <c r="R434" s="202" t="str">
        <f t="shared" si="31"/>
        <v>Coal Mining Industry Natural Gas Use</v>
      </c>
      <c r="S434" s="202" t="str">
        <f t="shared" si="32"/>
        <v>//**Coal Mining Industry Natural Gas Use: **</v>
      </c>
      <c r="T434" s="187"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205"/>
    </row>
    <row r="435" spans="1:21" s="191" customFormat="1" x14ac:dyDescent="0.25">
      <c r="A435" s="187" t="s">
        <v>1777</v>
      </c>
      <c r="B435" s="188"/>
      <c r="C435" s="144" t="s">
        <v>9</v>
      </c>
      <c r="D435" s="144" t="s">
        <v>107</v>
      </c>
      <c r="E435" s="144" t="s">
        <v>312</v>
      </c>
      <c r="F435" s="171" t="s">
        <v>777</v>
      </c>
      <c r="G435" s="170" t="s">
        <v>732</v>
      </c>
      <c r="H435" s="3" t="s">
        <v>1182</v>
      </c>
      <c r="I435" s="170" t="s">
        <v>736</v>
      </c>
      <c r="J435" s="30">
        <v>799</v>
      </c>
      <c r="K435" s="170" t="s">
        <v>47</v>
      </c>
      <c r="L435" s="178" t="s">
        <v>2044</v>
      </c>
      <c r="M435" s="188"/>
      <c r="N435" s="198" t="s">
        <v>1775</v>
      </c>
      <c r="O435" s="198"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202" t="s">
        <v>1776</v>
      </c>
      <c r="Q435" s="202" t="s">
        <v>46</v>
      </c>
      <c r="R435" s="202" t="str">
        <f t="shared" si="31"/>
        <v>Coal Mining Industry Biomass Use</v>
      </c>
      <c r="S435" s="202" t="str">
        <f t="shared" si="32"/>
        <v>//**Coal Mining Industry Biomass Use: **</v>
      </c>
      <c r="T435" s="187" t="str">
        <f t="shared" si="30"/>
        <v/>
      </c>
      <c r="U435" s="205"/>
    </row>
    <row r="436" spans="1:21" s="191" customFormat="1" x14ac:dyDescent="0.25">
      <c r="A436" s="187" t="s">
        <v>1777</v>
      </c>
      <c r="B436" s="188"/>
      <c r="C436" s="144" t="s">
        <v>9</v>
      </c>
      <c r="D436" s="144" t="s">
        <v>107</v>
      </c>
      <c r="E436" s="144" t="s">
        <v>312</v>
      </c>
      <c r="F436" s="171" t="s">
        <v>777</v>
      </c>
      <c r="G436" s="170" t="s">
        <v>733</v>
      </c>
      <c r="H436" s="3" t="s">
        <v>1182</v>
      </c>
      <c r="I436" s="170" t="s">
        <v>737</v>
      </c>
      <c r="J436" s="30">
        <v>800</v>
      </c>
      <c r="K436" s="170" t="s">
        <v>46</v>
      </c>
      <c r="L436" s="178" t="s">
        <v>2044</v>
      </c>
      <c r="M436" s="188"/>
      <c r="N436" s="198" t="s">
        <v>1775</v>
      </c>
      <c r="O436" s="198"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202" t="s">
        <v>1776</v>
      </c>
      <c r="Q436" s="202" t="s">
        <v>46</v>
      </c>
      <c r="R436" s="202" t="str">
        <f t="shared" si="31"/>
        <v>Coal Mining Industry Petroleum Use</v>
      </c>
      <c r="S436" s="202" t="str">
        <f t="shared" si="32"/>
        <v>//**Coal Mining Industry Petroleum Use: **</v>
      </c>
      <c r="T436" s="187"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205"/>
    </row>
    <row r="437" spans="1:21" s="191" customFormat="1" x14ac:dyDescent="0.25">
      <c r="A437" s="187" t="s">
        <v>1777</v>
      </c>
      <c r="B437" s="188"/>
      <c r="C437" s="144" t="s">
        <v>9</v>
      </c>
      <c r="D437" s="144" t="s">
        <v>107</v>
      </c>
      <c r="E437" s="144" t="s">
        <v>312</v>
      </c>
      <c r="F437" s="171" t="s">
        <v>777</v>
      </c>
      <c r="G437" s="170" t="s">
        <v>734</v>
      </c>
      <c r="H437" s="3" t="s">
        <v>1182</v>
      </c>
      <c r="I437" s="170" t="s">
        <v>740</v>
      </c>
      <c r="J437" s="30">
        <v>801</v>
      </c>
      <c r="K437" s="170" t="s">
        <v>47</v>
      </c>
      <c r="L437" s="178" t="s">
        <v>2044</v>
      </c>
      <c r="M437" s="188"/>
      <c r="N437" s="198" t="s">
        <v>1775</v>
      </c>
      <c r="O437" s="198"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202" t="s">
        <v>1776</v>
      </c>
      <c r="Q437" s="202" t="s">
        <v>46</v>
      </c>
      <c r="R437" s="202" t="str">
        <f t="shared" si="31"/>
        <v>Coal Mining Industry Purchased Heat Use</v>
      </c>
      <c r="S437" s="202" t="str">
        <f t="shared" si="32"/>
        <v>//**Coal Mining Industry Purchased Heat Use: **</v>
      </c>
      <c r="T437" s="187" t="str">
        <f t="shared" si="30"/>
        <v/>
      </c>
      <c r="U437" s="205"/>
    </row>
    <row r="438" spans="1:21" s="191" customFormat="1" x14ac:dyDescent="0.25">
      <c r="A438" s="187" t="s">
        <v>1777</v>
      </c>
      <c r="B438" s="188"/>
      <c r="C438" s="144" t="s">
        <v>9</v>
      </c>
      <c r="D438" s="144" t="s">
        <v>107</v>
      </c>
      <c r="E438" s="144" t="s">
        <v>312</v>
      </c>
      <c r="F438" s="171" t="s">
        <v>777</v>
      </c>
      <c r="G438" s="170" t="s">
        <v>1109</v>
      </c>
      <c r="H438" s="3" t="s">
        <v>1182</v>
      </c>
      <c r="I438" s="170" t="s">
        <v>1112</v>
      </c>
      <c r="J438" s="30">
        <v>802</v>
      </c>
      <c r="K438" s="170" t="s">
        <v>47</v>
      </c>
      <c r="L438" s="178" t="s">
        <v>2044</v>
      </c>
      <c r="M438" s="188"/>
      <c r="N438" s="198" t="s">
        <v>1775</v>
      </c>
      <c r="O438" s="198"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202" t="s">
        <v>1776</v>
      </c>
      <c r="Q438" s="202" t="s">
        <v>46</v>
      </c>
      <c r="R438" s="202" t="str">
        <f t="shared" si="31"/>
        <v>Coal Mining Industry Crude Oil Use</v>
      </c>
      <c r="S438" s="202" t="str">
        <f t="shared" si="32"/>
        <v>//**Coal Mining Industry Crude Oil Use: **</v>
      </c>
      <c r="T438" s="187" t="str">
        <f t="shared" si="30"/>
        <v/>
      </c>
      <c r="U438" s="205"/>
    </row>
    <row r="439" spans="1:21" s="191" customFormat="1" x14ac:dyDescent="0.25">
      <c r="A439" s="187" t="s">
        <v>1777</v>
      </c>
      <c r="B439" s="188"/>
      <c r="C439" s="144" t="s">
        <v>9</v>
      </c>
      <c r="D439" s="144" t="s">
        <v>107</v>
      </c>
      <c r="E439" s="144" t="s">
        <v>312</v>
      </c>
      <c r="F439" s="171" t="s">
        <v>777</v>
      </c>
      <c r="G439" s="170" t="s">
        <v>1110</v>
      </c>
      <c r="H439" s="3" t="s">
        <v>1182</v>
      </c>
      <c r="I439" s="170" t="s">
        <v>1114</v>
      </c>
      <c r="J439" s="30">
        <v>803</v>
      </c>
      <c r="K439" s="170" t="s">
        <v>46</v>
      </c>
      <c r="L439" s="178" t="s">
        <v>2044</v>
      </c>
      <c r="M439" s="188"/>
      <c r="N439" s="198" t="s">
        <v>1775</v>
      </c>
      <c r="O439" s="198"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202" t="s">
        <v>1776</v>
      </c>
      <c r="Q439" s="202" t="s">
        <v>46</v>
      </c>
      <c r="R439" s="202" t="str">
        <f t="shared" si="31"/>
        <v>Coal Mining Industry Heavy or Residual Fuel Oil Use</v>
      </c>
      <c r="S439" s="202" t="str">
        <f t="shared" si="32"/>
        <v>//**Coal Mining Industry Heavy or Residual Fuel Oil Use: **</v>
      </c>
      <c r="T439" s="187"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205"/>
    </row>
    <row r="440" spans="1:21" s="191" customFormat="1" x14ac:dyDescent="0.25">
      <c r="A440" s="187" t="s">
        <v>1777</v>
      </c>
      <c r="B440" s="188"/>
      <c r="C440" s="144" t="s">
        <v>9</v>
      </c>
      <c r="D440" s="144" t="s">
        <v>107</v>
      </c>
      <c r="E440" s="144" t="s">
        <v>312</v>
      </c>
      <c r="F440" s="171" t="s">
        <v>777</v>
      </c>
      <c r="G440" s="170" t="s">
        <v>1111</v>
      </c>
      <c r="H440" s="3" t="s">
        <v>1182</v>
      </c>
      <c r="I440" s="170" t="s">
        <v>1115</v>
      </c>
      <c r="J440" s="30">
        <v>804</v>
      </c>
      <c r="K440" s="170" t="s">
        <v>47</v>
      </c>
      <c r="L440" s="178" t="s">
        <v>2044</v>
      </c>
      <c r="M440" s="188"/>
      <c r="N440" s="198" t="s">
        <v>1775</v>
      </c>
      <c r="O440" s="198"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202" t="s">
        <v>1776</v>
      </c>
      <c r="Q440" s="202" t="s">
        <v>46</v>
      </c>
      <c r="R440" s="202" t="str">
        <f t="shared" si="31"/>
        <v>Coal Mining Industry LPG Propane or Butane Use</v>
      </c>
      <c r="S440" s="202" t="str">
        <f t="shared" si="32"/>
        <v>//**Coal Mining Industry LPG Propane or Butane Use: **</v>
      </c>
      <c r="T440" s="187" t="str">
        <f t="shared" si="30"/>
        <v/>
      </c>
      <c r="U440" s="205"/>
    </row>
    <row r="441" spans="1:21" s="191" customFormat="1" x14ac:dyDescent="0.25">
      <c r="A441" s="187" t="s">
        <v>1777</v>
      </c>
      <c r="B441" s="188"/>
      <c r="C441" s="144" t="s">
        <v>9</v>
      </c>
      <c r="D441" s="144" t="s">
        <v>107</v>
      </c>
      <c r="E441" s="144" t="s">
        <v>312</v>
      </c>
      <c r="F441" s="171" t="s">
        <v>777</v>
      </c>
      <c r="G441" s="170" t="s">
        <v>1108</v>
      </c>
      <c r="H441" s="3" t="s">
        <v>1182</v>
      </c>
      <c r="I441" s="170" t="s">
        <v>1113</v>
      </c>
      <c r="J441" s="30">
        <v>805</v>
      </c>
      <c r="K441" s="170" t="s">
        <v>47</v>
      </c>
      <c r="L441" s="178" t="s">
        <v>2044</v>
      </c>
      <c r="M441" s="188"/>
      <c r="N441" s="198" t="s">
        <v>1775</v>
      </c>
      <c r="O441" s="198"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202" t="s">
        <v>1776</v>
      </c>
      <c r="Q441" s="202" t="s">
        <v>46</v>
      </c>
      <c r="R441" s="202" t="str">
        <f t="shared" si="31"/>
        <v>Coal Mining Industry Hydrogen Use</v>
      </c>
      <c r="S441" s="202" t="str">
        <f t="shared" si="32"/>
        <v>//**Coal Mining Industry Hydrogen Use: **</v>
      </c>
      <c r="T441" s="187" t="str">
        <f t="shared" si="30"/>
        <v/>
      </c>
      <c r="U441" s="205"/>
    </row>
    <row r="442" spans="1:21" s="191" customFormat="1" x14ac:dyDescent="0.25">
      <c r="A442" s="187" t="s">
        <v>1777</v>
      </c>
      <c r="B442" s="188"/>
      <c r="C442" s="144" t="s">
        <v>9</v>
      </c>
      <c r="D442" s="144" t="s">
        <v>107</v>
      </c>
      <c r="E442" s="144" t="s">
        <v>312</v>
      </c>
      <c r="F442" s="171" t="s">
        <v>145</v>
      </c>
      <c r="G442" s="170" t="s">
        <v>729</v>
      </c>
      <c r="H442" s="3" t="s">
        <v>776</v>
      </c>
      <c r="I442" s="170" t="s">
        <v>735</v>
      </c>
      <c r="J442" s="30">
        <v>806</v>
      </c>
      <c r="K442" s="170" t="s">
        <v>46</v>
      </c>
      <c r="L442" s="178" t="s">
        <v>2044</v>
      </c>
      <c r="M442" s="188"/>
      <c r="N442" s="198" t="s">
        <v>1775</v>
      </c>
      <c r="O442" s="198"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202" t="s">
        <v>1776</v>
      </c>
      <c r="Q442" s="202" t="s">
        <v>46</v>
      </c>
      <c r="R442" s="202" t="str">
        <f t="shared" si="31"/>
        <v>Water &amp; Waste Electricity Use</v>
      </c>
      <c r="S442" s="202" t="str">
        <f t="shared" si="32"/>
        <v>//**Water &amp; Waste Electricity Use: **</v>
      </c>
      <c r="T442" s="187"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205"/>
    </row>
    <row r="443" spans="1:21" s="191" customFormat="1" x14ac:dyDescent="0.25">
      <c r="A443" s="187" t="s">
        <v>1777</v>
      </c>
      <c r="B443" s="188"/>
      <c r="C443" s="144" t="s">
        <v>9</v>
      </c>
      <c r="D443" s="144" t="s">
        <v>107</v>
      </c>
      <c r="E443" s="144" t="s">
        <v>312</v>
      </c>
      <c r="F443" s="171" t="s">
        <v>145</v>
      </c>
      <c r="G443" s="170" t="s">
        <v>730</v>
      </c>
      <c r="H443" s="3" t="s">
        <v>776</v>
      </c>
      <c r="I443" s="170" t="s">
        <v>738</v>
      </c>
      <c r="J443" s="30">
        <v>807</v>
      </c>
      <c r="K443" s="170" t="s">
        <v>46</v>
      </c>
      <c r="L443" s="178" t="s">
        <v>2044</v>
      </c>
      <c r="M443" s="188"/>
      <c r="N443" s="198" t="s">
        <v>1775</v>
      </c>
      <c r="O443" s="198"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202" t="s">
        <v>1776</v>
      </c>
      <c r="Q443" s="202" t="s">
        <v>46</v>
      </c>
      <c r="R443" s="202" t="str">
        <f t="shared" si="31"/>
        <v>Water &amp; Waste Coal Use</v>
      </c>
      <c r="S443" s="202" t="str">
        <f t="shared" si="32"/>
        <v>//**Water &amp; Waste Coal Use: **</v>
      </c>
      <c r="T443" s="187"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205"/>
    </row>
    <row r="444" spans="1:21" s="191" customFormat="1" x14ac:dyDescent="0.25">
      <c r="A444" s="187" t="s">
        <v>1777</v>
      </c>
      <c r="B444" s="188"/>
      <c r="C444" s="144" t="s">
        <v>9</v>
      </c>
      <c r="D444" s="144" t="s">
        <v>107</v>
      </c>
      <c r="E444" s="144" t="s">
        <v>312</v>
      </c>
      <c r="F444" s="171" t="s">
        <v>145</v>
      </c>
      <c r="G444" s="170" t="s">
        <v>731</v>
      </c>
      <c r="H444" s="3" t="s">
        <v>776</v>
      </c>
      <c r="I444" s="170" t="s">
        <v>739</v>
      </c>
      <c r="J444" s="30">
        <v>808</v>
      </c>
      <c r="K444" s="170" t="s">
        <v>46</v>
      </c>
      <c r="L444" s="178" t="s">
        <v>2044</v>
      </c>
      <c r="M444" s="188"/>
      <c r="N444" s="198" t="s">
        <v>1775</v>
      </c>
      <c r="O444" s="198"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202" t="s">
        <v>1776</v>
      </c>
      <c r="Q444" s="202" t="s">
        <v>46</v>
      </c>
      <c r="R444" s="202" t="str">
        <f t="shared" si="31"/>
        <v>Water &amp; Waste Natural Gas Use</v>
      </c>
      <c r="S444" s="202" t="str">
        <f t="shared" si="32"/>
        <v>//**Water &amp; Waste Natural Gas Use: **</v>
      </c>
      <c r="T444" s="187"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205"/>
    </row>
    <row r="445" spans="1:21" s="191" customFormat="1" x14ac:dyDescent="0.25">
      <c r="A445" s="187" t="s">
        <v>1777</v>
      </c>
      <c r="B445" s="188"/>
      <c r="C445" s="144" t="s">
        <v>9</v>
      </c>
      <c r="D445" s="144" t="s">
        <v>107</v>
      </c>
      <c r="E445" s="144" t="s">
        <v>312</v>
      </c>
      <c r="F445" s="171" t="s">
        <v>145</v>
      </c>
      <c r="G445" s="170" t="s">
        <v>732</v>
      </c>
      <c r="H445" s="3" t="s">
        <v>776</v>
      </c>
      <c r="I445" s="170" t="s">
        <v>736</v>
      </c>
      <c r="J445" s="30">
        <v>809</v>
      </c>
      <c r="K445" s="170" t="s">
        <v>47</v>
      </c>
      <c r="L445" s="178" t="s">
        <v>2044</v>
      </c>
      <c r="M445" s="188"/>
      <c r="N445" s="198" t="s">
        <v>1775</v>
      </c>
      <c r="O445" s="198"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202" t="s">
        <v>1776</v>
      </c>
      <c r="Q445" s="202" t="s">
        <v>46</v>
      </c>
      <c r="R445" s="202" t="str">
        <f t="shared" si="31"/>
        <v>Water &amp; Waste Biomass Use</v>
      </c>
      <c r="S445" s="202" t="str">
        <f t="shared" si="32"/>
        <v>//**Water &amp; Waste Biomass Use: **</v>
      </c>
      <c r="T445" s="187" t="str">
        <f t="shared" si="30"/>
        <v/>
      </c>
      <c r="U445" s="205"/>
    </row>
    <row r="446" spans="1:21" s="191" customFormat="1" x14ac:dyDescent="0.25">
      <c r="A446" s="187" t="s">
        <v>1777</v>
      </c>
      <c r="B446" s="188"/>
      <c r="C446" s="144" t="s">
        <v>9</v>
      </c>
      <c r="D446" s="144" t="s">
        <v>107</v>
      </c>
      <c r="E446" s="144" t="s">
        <v>312</v>
      </c>
      <c r="F446" s="171" t="s">
        <v>145</v>
      </c>
      <c r="G446" s="170" t="s">
        <v>733</v>
      </c>
      <c r="H446" s="3" t="s">
        <v>776</v>
      </c>
      <c r="I446" s="170" t="s">
        <v>737</v>
      </c>
      <c r="J446" s="30">
        <v>810</v>
      </c>
      <c r="K446" s="170" t="s">
        <v>46</v>
      </c>
      <c r="L446" s="178" t="s">
        <v>2044</v>
      </c>
      <c r="M446" s="188"/>
      <c r="N446" s="198" t="s">
        <v>1775</v>
      </c>
      <c r="O446" s="198"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202" t="s">
        <v>1776</v>
      </c>
      <c r="Q446" s="202" t="s">
        <v>46</v>
      </c>
      <c r="R446" s="202" t="str">
        <f t="shared" si="31"/>
        <v>Water &amp; Waste Petroleum Use</v>
      </c>
      <c r="S446" s="202" t="str">
        <f t="shared" si="32"/>
        <v>//**Water &amp; Waste Petroleum Use: **</v>
      </c>
      <c r="T446" s="187"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205"/>
    </row>
    <row r="447" spans="1:21" s="191" customFormat="1" x14ac:dyDescent="0.25">
      <c r="A447" s="187" t="s">
        <v>1777</v>
      </c>
      <c r="B447" s="188"/>
      <c r="C447" s="144" t="s">
        <v>9</v>
      </c>
      <c r="D447" s="144" t="s">
        <v>107</v>
      </c>
      <c r="E447" s="144" t="s">
        <v>312</v>
      </c>
      <c r="F447" s="171" t="s">
        <v>145</v>
      </c>
      <c r="G447" s="170" t="s">
        <v>734</v>
      </c>
      <c r="H447" s="3" t="s">
        <v>776</v>
      </c>
      <c r="I447" s="170" t="s">
        <v>740</v>
      </c>
      <c r="J447" s="30">
        <v>811</v>
      </c>
      <c r="K447" s="170" t="s">
        <v>47</v>
      </c>
      <c r="L447" s="178" t="s">
        <v>2044</v>
      </c>
      <c r="M447" s="188"/>
      <c r="N447" s="198" t="s">
        <v>1775</v>
      </c>
      <c r="O447" s="198"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202" t="s">
        <v>1776</v>
      </c>
      <c r="Q447" s="202" t="s">
        <v>46</v>
      </c>
      <c r="R447" s="202" t="str">
        <f t="shared" si="31"/>
        <v>Water &amp; Waste Purchased Heat Use</v>
      </c>
      <c r="S447" s="202" t="str">
        <f t="shared" si="32"/>
        <v>//**Water &amp; Waste Purchased Heat Use: **</v>
      </c>
      <c r="T447" s="187" t="str">
        <f t="shared" si="30"/>
        <v/>
      </c>
      <c r="U447" s="205"/>
    </row>
    <row r="448" spans="1:21" s="191" customFormat="1" x14ac:dyDescent="0.25">
      <c r="A448" s="187" t="s">
        <v>1777</v>
      </c>
      <c r="B448" s="188"/>
      <c r="C448" s="144" t="s">
        <v>9</v>
      </c>
      <c r="D448" s="144" t="s">
        <v>107</v>
      </c>
      <c r="E448" s="144" t="s">
        <v>312</v>
      </c>
      <c r="F448" s="171" t="s">
        <v>145</v>
      </c>
      <c r="G448" s="170" t="s">
        <v>1109</v>
      </c>
      <c r="H448" s="3" t="s">
        <v>776</v>
      </c>
      <c r="I448" s="170" t="s">
        <v>1112</v>
      </c>
      <c r="J448" s="30">
        <v>812</v>
      </c>
      <c r="K448" s="170" t="s">
        <v>47</v>
      </c>
      <c r="L448" s="178" t="s">
        <v>2044</v>
      </c>
      <c r="M448" s="188"/>
      <c r="N448" s="198" t="s">
        <v>1775</v>
      </c>
      <c r="O448" s="198"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202" t="s">
        <v>1776</v>
      </c>
      <c r="Q448" s="202" t="s">
        <v>46</v>
      </c>
      <c r="R448" s="202" t="str">
        <f t="shared" si="31"/>
        <v>Water &amp; Waste Crude Oil Use</v>
      </c>
      <c r="S448" s="202" t="str">
        <f t="shared" si="32"/>
        <v>//**Water &amp; Waste Crude Oil Use: **</v>
      </c>
      <c r="T448" s="187" t="str">
        <f t="shared" si="30"/>
        <v/>
      </c>
      <c r="U448" s="205"/>
    </row>
    <row r="449" spans="1:21" s="191" customFormat="1" x14ac:dyDescent="0.25">
      <c r="A449" s="187" t="s">
        <v>1777</v>
      </c>
      <c r="B449" s="188"/>
      <c r="C449" s="144" t="s">
        <v>9</v>
      </c>
      <c r="D449" s="144" t="s">
        <v>107</v>
      </c>
      <c r="E449" s="144" t="s">
        <v>312</v>
      </c>
      <c r="F449" s="171" t="s">
        <v>145</v>
      </c>
      <c r="G449" s="170" t="s">
        <v>1110</v>
      </c>
      <c r="H449" s="3" t="s">
        <v>776</v>
      </c>
      <c r="I449" s="170" t="s">
        <v>1114</v>
      </c>
      <c r="J449" s="30">
        <v>813</v>
      </c>
      <c r="K449" s="170" t="s">
        <v>47</v>
      </c>
      <c r="L449" s="178" t="s">
        <v>2044</v>
      </c>
      <c r="M449" s="188"/>
      <c r="N449" s="198" t="s">
        <v>1775</v>
      </c>
      <c r="O449" s="198"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202" t="s">
        <v>1776</v>
      </c>
      <c r="Q449" s="202" t="s">
        <v>46</v>
      </c>
      <c r="R449" s="202" t="str">
        <f t="shared" si="31"/>
        <v>Water &amp; Waste Heavy or Residual Fuel Oil Use</v>
      </c>
      <c r="S449" s="202" t="str">
        <f t="shared" si="32"/>
        <v>//**Water &amp; Waste Heavy or Residual Fuel Oil Use: **</v>
      </c>
      <c r="T449" s="187" t="str">
        <f t="shared" si="30"/>
        <v/>
      </c>
      <c r="U449" s="205"/>
    </row>
    <row r="450" spans="1:21" s="191" customFormat="1" x14ac:dyDescent="0.25">
      <c r="A450" s="187" t="s">
        <v>1777</v>
      </c>
      <c r="B450" s="188"/>
      <c r="C450" s="144" t="s">
        <v>9</v>
      </c>
      <c r="D450" s="144" t="s">
        <v>107</v>
      </c>
      <c r="E450" s="144" t="s">
        <v>312</v>
      </c>
      <c r="F450" s="171" t="s">
        <v>145</v>
      </c>
      <c r="G450" s="170" t="s">
        <v>1111</v>
      </c>
      <c r="H450" s="3" t="s">
        <v>776</v>
      </c>
      <c r="I450" s="170" t="s">
        <v>1115</v>
      </c>
      <c r="J450" s="30">
        <v>814</v>
      </c>
      <c r="K450" s="170" t="s">
        <v>47</v>
      </c>
      <c r="L450" s="178" t="s">
        <v>2044</v>
      </c>
      <c r="M450" s="188"/>
      <c r="N450" s="198" t="s">
        <v>1775</v>
      </c>
      <c r="O450" s="198"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202" t="s">
        <v>1776</v>
      </c>
      <c r="Q450" s="202" t="s">
        <v>46</v>
      </c>
      <c r="R450" s="202" t="str">
        <f t="shared" si="31"/>
        <v>Water &amp; Waste LPG Propane or Butane Use</v>
      </c>
      <c r="S450" s="202" t="str">
        <f t="shared" si="32"/>
        <v>//**Water &amp; Waste LPG Propane or Butane Use: **</v>
      </c>
      <c r="T450" s="187" t="str">
        <f t="shared" si="30"/>
        <v/>
      </c>
      <c r="U450" s="205"/>
    </row>
    <row r="451" spans="1:21" s="191" customFormat="1" x14ac:dyDescent="0.25">
      <c r="A451" s="187" t="s">
        <v>1777</v>
      </c>
      <c r="B451" s="188"/>
      <c r="C451" s="144" t="s">
        <v>9</v>
      </c>
      <c r="D451" s="144" t="s">
        <v>107</v>
      </c>
      <c r="E451" s="144" t="s">
        <v>312</v>
      </c>
      <c r="F451" s="171" t="s">
        <v>145</v>
      </c>
      <c r="G451" s="170" t="s">
        <v>1108</v>
      </c>
      <c r="H451" s="3" t="s">
        <v>776</v>
      </c>
      <c r="I451" s="170" t="s">
        <v>1113</v>
      </c>
      <c r="J451" s="30">
        <v>815</v>
      </c>
      <c r="K451" s="170" t="s">
        <v>47</v>
      </c>
      <c r="L451" s="178" t="s">
        <v>2044</v>
      </c>
      <c r="M451" s="188"/>
      <c r="N451" s="198" t="s">
        <v>1775</v>
      </c>
      <c r="O451" s="198"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202" t="s">
        <v>1776</v>
      </c>
      <c r="Q451" s="202" t="s">
        <v>46</v>
      </c>
      <c r="R451" s="202" t="str">
        <f t="shared" si="31"/>
        <v>Water &amp; Waste Hydrogen Use</v>
      </c>
      <c r="S451" s="202" t="str">
        <f t="shared" si="32"/>
        <v>//**Water &amp; Waste Hydrogen Use: **</v>
      </c>
      <c r="T451" s="187" t="str">
        <f t="shared" si="30"/>
        <v/>
      </c>
      <c r="U451" s="205"/>
    </row>
    <row r="452" spans="1:21" s="191" customFormat="1" x14ac:dyDescent="0.25">
      <c r="A452" s="187" t="s">
        <v>1777</v>
      </c>
      <c r="B452" s="188"/>
      <c r="C452" s="144" t="s">
        <v>9</v>
      </c>
      <c r="D452" s="144" t="s">
        <v>107</v>
      </c>
      <c r="E452" s="144" t="s">
        <v>312</v>
      </c>
      <c r="F452" s="171" t="s">
        <v>146</v>
      </c>
      <c r="G452" s="170" t="s">
        <v>729</v>
      </c>
      <c r="H452" s="3" t="s">
        <v>148</v>
      </c>
      <c r="I452" s="170" t="s">
        <v>735</v>
      </c>
      <c r="J452" s="30">
        <v>816</v>
      </c>
      <c r="K452" s="170" t="s">
        <v>46</v>
      </c>
      <c r="L452" s="178" t="s">
        <v>2044</v>
      </c>
      <c r="M452" s="188"/>
      <c r="N452" s="198" t="s">
        <v>1775</v>
      </c>
      <c r="O452" s="198"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202" t="s">
        <v>1776</v>
      </c>
      <c r="Q452" s="202" t="s">
        <v>46</v>
      </c>
      <c r="R452" s="202" t="str">
        <f t="shared" si="31"/>
        <v>Agriculture Electricity Use</v>
      </c>
      <c r="S452" s="202" t="str">
        <f t="shared" si="32"/>
        <v>//**Agriculture Electricity Use: **</v>
      </c>
      <c r="T452" s="187"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205"/>
    </row>
    <row r="453" spans="1:21" s="191" customFormat="1" x14ac:dyDescent="0.25">
      <c r="A453" s="187" t="s">
        <v>1777</v>
      </c>
      <c r="B453" s="188"/>
      <c r="C453" s="144" t="s">
        <v>9</v>
      </c>
      <c r="D453" s="144" t="s">
        <v>107</v>
      </c>
      <c r="E453" s="144" t="s">
        <v>312</v>
      </c>
      <c r="F453" s="171" t="s">
        <v>146</v>
      </c>
      <c r="G453" s="170" t="s">
        <v>730</v>
      </c>
      <c r="H453" s="3" t="s">
        <v>148</v>
      </c>
      <c r="I453" s="170" t="s">
        <v>738</v>
      </c>
      <c r="J453" s="30">
        <v>817</v>
      </c>
      <c r="K453" s="170" t="s">
        <v>46</v>
      </c>
      <c r="L453" s="178" t="s">
        <v>2044</v>
      </c>
      <c r="M453" s="188"/>
      <c r="N453" s="198" t="s">
        <v>1775</v>
      </c>
      <c r="O453" s="198"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202" t="s">
        <v>1776</v>
      </c>
      <c r="Q453" s="202" t="s">
        <v>46</v>
      </c>
      <c r="R453" s="202" t="str">
        <f t="shared" si="31"/>
        <v>Agriculture Coal Use</v>
      </c>
      <c r="S453" s="202" t="str">
        <f t="shared" si="32"/>
        <v>//**Agriculture Coal Use: **</v>
      </c>
      <c r="T453" s="187"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205"/>
    </row>
    <row r="454" spans="1:21" s="191" customFormat="1" x14ac:dyDescent="0.25">
      <c r="A454" s="187" t="s">
        <v>1777</v>
      </c>
      <c r="B454" s="188"/>
      <c r="C454" s="144" t="s">
        <v>9</v>
      </c>
      <c r="D454" s="144" t="s">
        <v>107</v>
      </c>
      <c r="E454" s="144" t="s">
        <v>312</v>
      </c>
      <c r="F454" s="171" t="s">
        <v>146</v>
      </c>
      <c r="G454" s="170" t="s">
        <v>731</v>
      </c>
      <c r="H454" s="3" t="s">
        <v>148</v>
      </c>
      <c r="I454" s="170" t="s">
        <v>739</v>
      </c>
      <c r="J454" s="30">
        <v>818</v>
      </c>
      <c r="K454" s="170" t="s">
        <v>46</v>
      </c>
      <c r="L454" s="178" t="s">
        <v>2044</v>
      </c>
      <c r="M454" s="188"/>
      <c r="N454" s="198" t="s">
        <v>1775</v>
      </c>
      <c r="O454" s="198"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202" t="s">
        <v>1776</v>
      </c>
      <c r="Q454" s="202" t="s">
        <v>46</v>
      </c>
      <c r="R454" s="202" t="str">
        <f t="shared" si="31"/>
        <v>Agriculture Natural Gas Use</v>
      </c>
      <c r="S454" s="202" t="str">
        <f t="shared" si="32"/>
        <v>//**Agriculture Natural Gas Use: **</v>
      </c>
      <c r="T454" s="187"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205"/>
    </row>
    <row r="455" spans="1:21" s="191" customFormat="1" x14ac:dyDescent="0.25">
      <c r="A455" s="187" t="s">
        <v>1777</v>
      </c>
      <c r="B455" s="188"/>
      <c r="C455" s="144" t="s">
        <v>9</v>
      </c>
      <c r="D455" s="144" t="s">
        <v>107</v>
      </c>
      <c r="E455" s="144" t="s">
        <v>312</v>
      </c>
      <c r="F455" s="171" t="s">
        <v>146</v>
      </c>
      <c r="G455" s="170" t="s">
        <v>732</v>
      </c>
      <c r="H455" s="3" t="s">
        <v>148</v>
      </c>
      <c r="I455" s="170" t="s">
        <v>736</v>
      </c>
      <c r="J455" s="30">
        <v>819</v>
      </c>
      <c r="K455" s="170" t="s">
        <v>46</v>
      </c>
      <c r="L455" s="178" t="s">
        <v>2044</v>
      </c>
      <c r="M455" s="188"/>
      <c r="N455" s="198" t="s">
        <v>1775</v>
      </c>
      <c r="O455" s="198"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202" t="s">
        <v>1776</v>
      </c>
      <c r="Q455" s="202" t="s">
        <v>46</v>
      </c>
      <c r="R455" s="202" t="str">
        <f t="shared" si="31"/>
        <v>Agriculture Biomass Use</v>
      </c>
      <c r="S455" s="202" t="str">
        <f t="shared" si="32"/>
        <v>//**Agriculture Biomass Use: **</v>
      </c>
      <c r="T455" s="187"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205"/>
    </row>
    <row r="456" spans="1:21" s="191" customFormat="1" x14ac:dyDescent="0.25">
      <c r="A456" s="187" t="s">
        <v>1777</v>
      </c>
      <c r="B456" s="188"/>
      <c r="C456" s="144" t="s">
        <v>9</v>
      </c>
      <c r="D456" s="144" t="s">
        <v>107</v>
      </c>
      <c r="E456" s="144" t="s">
        <v>312</v>
      </c>
      <c r="F456" s="171" t="s">
        <v>146</v>
      </c>
      <c r="G456" s="170" t="s">
        <v>733</v>
      </c>
      <c r="H456" s="3" t="s">
        <v>148</v>
      </c>
      <c r="I456" s="170" t="s">
        <v>737</v>
      </c>
      <c r="J456" s="30">
        <v>820</v>
      </c>
      <c r="K456" s="170" t="s">
        <v>46</v>
      </c>
      <c r="L456" s="178" t="s">
        <v>2044</v>
      </c>
      <c r="M456" s="188"/>
      <c r="N456" s="198" t="s">
        <v>1775</v>
      </c>
      <c r="O456" s="198"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202" t="s">
        <v>1776</v>
      </c>
      <c r="Q456" s="202" t="s">
        <v>46</v>
      </c>
      <c r="R456" s="202" t="str">
        <f t="shared" ref="R456:R471" si="33">H456&amp;" "&amp;I456</f>
        <v>Agriculture Petroleum Use</v>
      </c>
      <c r="S456" s="202" t="str">
        <f t="shared" ref="S456:S471" si="34">IF(R456="","","//**"&amp;R456&amp;": **")</f>
        <v>//**Agriculture Petroleum Use: **</v>
      </c>
      <c r="T456" s="187"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205"/>
    </row>
    <row r="457" spans="1:21" s="191" customFormat="1" x14ac:dyDescent="0.25">
      <c r="A457" s="187" t="s">
        <v>1777</v>
      </c>
      <c r="B457" s="188"/>
      <c r="C457" s="144" t="s">
        <v>9</v>
      </c>
      <c r="D457" s="144" t="s">
        <v>107</v>
      </c>
      <c r="E457" s="144" t="s">
        <v>312</v>
      </c>
      <c r="F457" s="171" t="s">
        <v>146</v>
      </c>
      <c r="G457" s="170" t="s">
        <v>734</v>
      </c>
      <c r="H457" s="3" t="s">
        <v>148</v>
      </c>
      <c r="I457" s="170" t="s">
        <v>740</v>
      </c>
      <c r="J457" s="30">
        <v>821</v>
      </c>
      <c r="K457" s="170" t="s">
        <v>47</v>
      </c>
      <c r="L457" s="178" t="s">
        <v>2044</v>
      </c>
      <c r="M457" s="188"/>
      <c r="N457" s="198" t="s">
        <v>1775</v>
      </c>
      <c r="O457" s="198"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202" t="s">
        <v>1776</v>
      </c>
      <c r="Q457" s="202" t="s">
        <v>46</v>
      </c>
      <c r="R457" s="202" t="str">
        <f t="shared" si="33"/>
        <v>Agriculture Purchased Heat Use</v>
      </c>
      <c r="S457" s="202" t="str">
        <f t="shared" si="34"/>
        <v>//**Agriculture Purchased Heat Use: **</v>
      </c>
      <c r="T457" s="187" t="str">
        <f t="shared" si="30"/>
        <v/>
      </c>
      <c r="U457" s="205"/>
    </row>
    <row r="458" spans="1:21" s="191" customFormat="1" x14ac:dyDescent="0.25">
      <c r="A458" s="187" t="s">
        <v>1777</v>
      </c>
      <c r="B458" s="188"/>
      <c r="C458" s="144" t="s">
        <v>9</v>
      </c>
      <c r="D458" s="144" t="s">
        <v>107</v>
      </c>
      <c r="E458" s="144" t="s">
        <v>312</v>
      </c>
      <c r="F458" s="171" t="s">
        <v>146</v>
      </c>
      <c r="G458" s="170" t="s">
        <v>1109</v>
      </c>
      <c r="H458" s="3" t="s">
        <v>148</v>
      </c>
      <c r="I458" s="170" t="s">
        <v>1112</v>
      </c>
      <c r="J458" s="30">
        <v>822</v>
      </c>
      <c r="K458" s="170" t="s">
        <v>47</v>
      </c>
      <c r="L458" s="178" t="s">
        <v>2044</v>
      </c>
      <c r="M458" s="188"/>
      <c r="N458" s="198" t="s">
        <v>1775</v>
      </c>
      <c r="O458" s="198"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202" t="s">
        <v>1776</v>
      </c>
      <c r="Q458" s="202" t="s">
        <v>46</v>
      </c>
      <c r="R458" s="202" t="str">
        <f t="shared" si="33"/>
        <v>Agriculture Crude Oil Use</v>
      </c>
      <c r="S458" s="202" t="str">
        <f t="shared" si="34"/>
        <v>//**Agriculture Crude Oil Use: **</v>
      </c>
      <c r="T458" s="187" t="str">
        <f t="shared" si="30"/>
        <v/>
      </c>
      <c r="U458" s="205"/>
    </row>
    <row r="459" spans="1:21" s="191" customFormat="1" x14ac:dyDescent="0.25">
      <c r="A459" s="187" t="s">
        <v>1777</v>
      </c>
      <c r="B459" s="188"/>
      <c r="C459" s="144" t="s">
        <v>9</v>
      </c>
      <c r="D459" s="144" t="s">
        <v>107</v>
      </c>
      <c r="E459" s="144" t="s">
        <v>312</v>
      </c>
      <c r="F459" s="171" t="s">
        <v>146</v>
      </c>
      <c r="G459" s="170" t="s">
        <v>1110</v>
      </c>
      <c r="H459" s="3" t="s">
        <v>148</v>
      </c>
      <c r="I459" s="170" t="s">
        <v>1114</v>
      </c>
      <c r="J459" s="30">
        <v>823</v>
      </c>
      <c r="K459" s="170" t="s">
        <v>46</v>
      </c>
      <c r="L459" s="178" t="s">
        <v>2044</v>
      </c>
      <c r="M459" s="188"/>
      <c r="N459" s="198" t="s">
        <v>1775</v>
      </c>
      <c r="O459" s="198"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202" t="s">
        <v>1776</v>
      </c>
      <c r="Q459" s="202" t="s">
        <v>46</v>
      </c>
      <c r="R459" s="202" t="str">
        <f t="shared" si="33"/>
        <v>Agriculture Heavy or Residual Fuel Oil Use</v>
      </c>
      <c r="S459" s="202" t="str">
        <f t="shared" si="34"/>
        <v>//**Agriculture Heavy or Residual Fuel Oil Use: **</v>
      </c>
      <c r="T459" s="187"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205"/>
    </row>
    <row r="460" spans="1:21" s="191" customFormat="1" x14ac:dyDescent="0.25">
      <c r="A460" s="187" t="s">
        <v>1777</v>
      </c>
      <c r="B460" s="188"/>
      <c r="C460" s="144" t="s">
        <v>9</v>
      </c>
      <c r="D460" s="144" t="s">
        <v>107</v>
      </c>
      <c r="E460" s="144" t="s">
        <v>312</v>
      </c>
      <c r="F460" s="171" t="s">
        <v>146</v>
      </c>
      <c r="G460" s="170" t="s">
        <v>1111</v>
      </c>
      <c r="H460" s="3" t="s">
        <v>148</v>
      </c>
      <c r="I460" s="170" t="s">
        <v>1115</v>
      </c>
      <c r="J460" s="30">
        <v>824</v>
      </c>
      <c r="K460" s="170" t="s">
        <v>46</v>
      </c>
      <c r="L460" s="178" t="s">
        <v>2044</v>
      </c>
      <c r="M460" s="188"/>
      <c r="N460" s="198" t="s">
        <v>1775</v>
      </c>
      <c r="O460" s="198"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202" t="s">
        <v>1776</v>
      </c>
      <c r="Q460" s="202" t="s">
        <v>46</v>
      </c>
      <c r="R460" s="202" t="str">
        <f t="shared" si="33"/>
        <v>Agriculture LPG Propane or Butane Use</v>
      </c>
      <c r="S460" s="202" t="str">
        <f t="shared" si="34"/>
        <v>//**Agriculture LPG Propane or Butane Use: **</v>
      </c>
      <c r="T460" s="187"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205"/>
    </row>
    <row r="461" spans="1:21" s="191" customFormat="1" x14ac:dyDescent="0.25">
      <c r="A461" s="187" t="s">
        <v>1777</v>
      </c>
      <c r="B461" s="188"/>
      <c r="C461" s="144" t="s">
        <v>9</v>
      </c>
      <c r="D461" s="144" t="s">
        <v>107</v>
      </c>
      <c r="E461" s="144" t="s">
        <v>312</v>
      </c>
      <c r="F461" s="171" t="s">
        <v>146</v>
      </c>
      <c r="G461" s="170" t="s">
        <v>1108</v>
      </c>
      <c r="H461" s="3" t="s">
        <v>148</v>
      </c>
      <c r="I461" s="170" t="s">
        <v>1113</v>
      </c>
      <c r="J461" s="30">
        <v>825</v>
      </c>
      <c r="K461" s="170" t="s">
        <v>47</v>
      </c>
      <c r="L461" s="178" t="s">
        <v>2044</v>
      </c>
      <c r="M461" s="188"/>
      <c r="N461" s="198" t="s">
        <v>1775</v>
      </c>
      <c r="O461" s="198"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202" t="s">
        <v>1776</v>
      </c>
      <c r="Q461" s="202" t="s">
        <v>46</v>
      </c>
      <c r="R461" s="202" t="str">
        <f t="shared" si="33"/>
        <v>Agriculture Hydrogen Use</v>
      </c>
      <c r="S461" s="202" t="str">
        <f t="shared" si="34"/>
        <v>//**Agriculture Hydrogen Use: **</v>
      </c>
      <c r="T461" s="187" t="str">
        <f t="shared" si="30"/>
        <v/>
      </c>
      <c r="U461" s="205"/>
    </row>
    <row r="462" spans="1:21" s="191" customFormat="1" x14ac:dyDescent="0.25">
      <c r="A462" s="187" t="s">
        <v>1777</v>
      </c>
      <c r="B462" s="188"/>
      <c r="C462" s="144" t="s">
        <v>9</v>
      </c>
      <c r="D462" s="144" t="s">
        <v>107</v>
      </c>
      <c r="E462" s="144" t="s">
        <v>312</v>
      </c>
      <c r="F462" s="171" t="s">
        <v>147</v>
      </c>
      <c r="G462" s="170" t="s">
        <v>729</v>
      </c>
      <c r="H462" s="3" t="s">
        <v>149</v>
      </c>
      <c r="I462" s="170" t="s">
        <v>735</v>
      </c>
      <c r="J462" s="30">
        <v>826</v>
      </c>
      <c r="K462" s="170" t="s">
        <v>46</v>
      </c>
      <c r="L462" s="178" t="s">
        <v>2044</v>
      </c>
      <c r="M462" s="188"/>
      <c r="N462" s="198" t="s">
        <v>1775</v>
      </c>
      <c r="O462" s="198"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202" t="s">
        <v>1776</v>
      </c>
      <c r="Q462" s="202" t="s">
        <v>46</v>
      </c>
      <c r="R462" s="202" t="str">
        <f t="shared" si="33"/>
        <v>Other Industries Electricity Use</v>
      </c>
      <c r="S462" s="202" t="str">
        <f t="shared" si="34"/>
        <v>//**Other Industries Electricity Use: **</v>
      </c>
      <c r="T462" s="187"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205"/>
    </row>
    <row r="463" spans="1:21" s="191" customFormat="1" x14ac:dyDescent="0.25">
      <c r="A463" s="187" t="s">
        <v>1777</v>
      </c>
      <c r="B463" s="188"/>
      <c r="C463" s="144" t="s">
        <v>9</v>
      </c>
      <c r="D463" s="144" t="s">
        <v>107</v>
      </c>
      <c r="E463" s="144" t="s">
        <v>312</v>
      </c>
      <c r="F463" s="171" t="s">
        <v>147</v>
      </c>
      <c r="G463" s="170" t="s">
        <v>730</v>
      </c>
      <c r="H463" s="3" t="s">
        <v>149</v>
      </c>
      <c r="I463" s="170" t="s">
        <v>738</v>
      </c>
      <c r="J463" s="30">
        <v>827</v>
      </c>
      <c r="K463" s="170" t="s">
        <v>46</v>
      </c>
      <c r="L463" s="178" t="s">
        <v>2044</v>
      </c>
      <c r="M463" s="188"/>
      <c r="N463" s="198" t="s">
        <v>1775</v>
      </c>
      <c r="O463" s="198"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202" t="s">
        <v>1776</v>
      </c>
      <c r="Q463" s="202" t="s">
        <v>46</v>
      </c>
      <c r="R463" s="202" t="str">
        <f t="shared" si="33"/>
        <v>Other Industries Coal Use</v>
      </c>
      <c r="S463" s="202" t="str">
        <f t="shared" si="34"/>
        <v>//**Other Industries Coal Use: **</v>
      </c>
      <c r="T463" s="187"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205"/>
    </row>
    <row r="464" spans="1:21" s="191" customFormat="1" x14ac:dyDescent="0.25">
      <c r="A464" s="187" t="s">
        <v>1777</v>
      </c>
      <c r="B464" s="188"/>
      <c r="C464" s="144" t="s">
        <v>9</v>
      </c>
      <c r="D464" s="144" t="s">
        <v>107</v>
      </c>
      <c r="E464" s="144" t="s">
        <v>312</v>
      </c>
      <c r="F464" s="171" t="s">
        <v>147</v>
      </c>
      <c r="G464" s="170" t="s">
        <v>731</v>
      </c>
      <c r="H464" s="3" t="s">
        <v>149</v>
      </c>
      <c r="I464" s="170" t="s">
        <v>739</v>
      </c>
      <c r="J464" s="30">
        <v>828</v>
      </c>
      <c r="K464" s="170" t="s">
        <v>46</v>
      </c>
      <c r="L464" s="178" t="s">
        <v>2044</v>
      </c>
      <c r="M464" s="188"/>
      <c r="N464" s="198" t="s">
        <v>1775</v>
      </c>
      <c r="O464" s="198"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202" t="s">
        <v>1776</v>
      </c>
      <c r="Q464" s="202" t="s">
        <v>46</v>
      </c>
      <c r="R464" s="202" t="str">
        <f t="shared" si="33"/>
        <v>Other Industries Natural Gas Use</v>
      </c>
      <c r="S464" s="202" t="str">
        <f t="shared" si="34"/>
        <v>//**Other Industries Natural Gas Use: **</v>
      </c>
      <c r="T464" s="187"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205"/>
    </row>
    <row r="465" spans="1:21" s="191" customFormat="1" x14ac:dyDescent="0.25">
      <c r="A465" s="187" t="s">
        <v>1777</v>
      </c>
      <c r="B465" s="188"/>
      <c r="C465" s="144" t="s">
        <v>9</v>
      </c>
      <c r="D465" s="144" t="s">
        <v>107</v>
      </c>
      <c r="E465" s="144" t="s">
        <v>312</v>
      </c>
      <c r="F465" s="171" t="s">
        <v>147</v>
      </c>
      <c r="G465" s="170" t="s">
        <v>732</v>
      </c>
      <c r="H465" s="3" t="s">
        <v>149</v>
      </c>
      <c r="I465" s="170" t="s">
        <v>736</v>
      </c>
      <c r="J465" s="30">
        <v>829</v>
      </c>
      <c r="K465" s="170" t="s">
        <v>47</v>
      </c>
      <c r="L465" s="178" t="s">
        <v>2044</v>
      </c>
      <c r="M465" s="188"/>
      <c r="N465" s="198" t="s">
        <v>1775</v>
      </c>
      <c r="O465" s="198"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202" t="s">
        <v>1776</v>
      </c>
      <c r="Q465" s="202" t="s">
        <v>46</v>
      </c>
      <c r="R465" s="202" t="str">
        <f t="shared" si="33"/>
        <v>Other Industries Biomass Use</v>
      </c>
      <c r="S465" s="202" t="str">
        <f t="shared" si="34"/>
        <v>//**Other Industries Biomass Use: **</v>
      </c>
      <c r="T465" s="187" t="str">
        <f t="shared" si="30"/>
        <v/>
      </c>
      <c r="U465" s="205"/>
    </row>
    <row r="466" spans="1:21" s="191" customFormat="1" x14ac:dyDescent="0.25">
      <c r="A466" s="187" t="s">
        <v>1777</v>
      </c>
      <c r="B466" s="188"/>
      <c r="C466" s="144" t="s">
        <v>9</v>
      </c>
      <c r="D466" s="144" t="s">
        <v>107</v>
      </c>
      <c r="E466" s="144" t="s">
        <v>312</v>
      </c>
      <c r="F466" s="171" t="s">
        <v>147</v>
      </c>
      <c r="G466" s="170" t="s">
        <v>733</v>
      </c>
      <c r="H466" s="3" t="s">
        <v>149</v>
      </c>
      <c r="I466" s="170" t="s">
        <v>737</v>
      </c>
      <c r="J466" s="30">
        <v>830</v>
      </c>
      <c r="K466" s="170" t="s">
        <v>46</v>
      </c>
      <c r="L466" s="178" t="s">
        <v>2044</v>
      </c>
      <c r="M466" s="188"/>
      <c r="N466" s="198" t="s">
        <v>1775</v>
      </c>
      <c r="O466" s="198"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202" t="s">
        <v>1776</v>
      </c>
      <c r="Q466" s="202" t="s">
        <v>46</v>
      </c>
      <c r="R466" s="202" t="str">
        <f t="shared" si="33"/>
        <v>Other Industries Petroleum Use</v>
      </c>
      <c r="S466" s="202" t="str">
        <f t="shared" si="34"/>
        <v>//**Other Industries Petroleum Use: **</v>
      </c>
      <c r="T466" s="187"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205"/>
    </row>
    <row r="467" spans="1:21" s="191" customFormat="1" x14ac:dyDescent="0.25">
      <c r="A467" s="187" t="s">
        <v>1777</v>
      </c>
      <c r="B467" s="188"/>
      <c r="C467" s="144" t="s">
        <v>9</v>
      </c>
      <c r="D467" s="144" t="s">
        <v>107</v>
      </c>
      <c r="E467" s="144" t="s">
        <v>312</v>
      </c>
      <c r="F467" s="171" t="s">
        <v>147</v>
      </c>
      <c r="G467" s="170" t="s">
        <v>734</v>
      </c>
      <c r="H467" s="3" t="s">
        <v>149</v>
      </c>
      <c r="I467" s="170" t="s">
        <v>740</v>
      </c>
      <c r="J467" s="30">
        <v>831</v>
      </c>
      <c r="K467" s="170" t="s">
        <v>47</v>
      </c>
      <c r="L467" s="178" t="s">
        <v>2044</v>
      </c>
      <c r="M467" s="188"/>
      <c r="N467" s="198" t="s">
        <v>1775</v>
      </c>
      <c r="O467" s="198"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202" t="s">
        <v>1776</v>
      </c>
      <c r="Q467" s="202" t="s">
        <v>46</v>
      </c>
      <c r="R467" s="202" t="str">
        <f t="shared" si="33"/>
        <v>Other Industries Purchased Heat Use</v>
      </c>
      <c r="S467" s="202" t="str">
        <f t="shared" si="34"/>
        <v>//**Other Industries Purchased Heat Use: **</v>
      </c>
      <c r="T467" s="187" t="str">
        <f t="shared" si="30"/>
        <v/>
      </c>
      <c r="U467" s="205"/>
    </row>
    <row r="468" spans="1:21" s="191" customFormat="1" x14ac:dyDescent="0.25">
      <c r="A468" s="187" t="s">
        <v>1777</v>
      </c>
      <c r="B468" s="188"/>
      <c r="C468" s="144" t="s">
        <v>9</v>
      </c>
      <c r="D468" s="144" t="s">
        <v>107</v>
      </c>
      <c r="E468" s="144" t="s">
        <v>312</v>
      </c>
      <c r="F468" s="171" t="s">
        <v>147</v>
      </c>
      <c r="G468" s="170" t="s">
        <v>1109</v>
      </c>
      <c r="H468" s="3" t="s">
        <v>149</v>
      </c>
      <c r="I468" s="170" t="s">
        <v>1112</v>
      </c>
      <c r="J468" s="30">
        <v>832</v>
      </c>
      <c r="K468" s="170" t="s">
        <v>47</v>
      </c>
      <c r="L468" s="178" t="s">
        <v>2044</v>
      </c>
      <c r="M468" s="188"/>
      <c r="N468" s="198" t="s">
        <v>1775</v>
      </c>
      <c r="O468" s="198"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202" t="s">
        <v>1776</v>
      </c>
      <c r="Q468" s="202" t="s">
        <v>46</v>
      </c>
      <c r="R468" s="202" t="str">
        <f t="shared" si="33"/>
        <v>Other Industries Crude Oil Use</v>
      </c>
      <c r="S468" s="202" t="str">
        <f t="shared" si="34"/>
        <v>//**Other Industries Crude Oil Use: **</v>
      </c>
      <c r="T468" s="187" t="str">
        <f t="shared" si="30"/>
        <v/>
      </c>
      <c r="U468" s="205"/>
    </row>
    <row r="469" spans="1:21" s="191" customFormat="1" x14ac:dyDescent="0.25">
      <c r="A469" s="187" t="s">
        <v>1777</v>
      </c>
      <c r="B469" s="188"/>
      <c r="C469" s="144" t="s">
        <v>9</v>
      </c>
      <c r="D469" s="144" t="s">
        <v>107</v>
      </c>
      <c r="E469" s="144" t="s">
        <v>312</v>
      </c>
      <c r="F469" s="171" t="s">
        <v>147</v>
      </c>
      <c r="G469" s="170" t="s">
        <v>1110</v>
      </c>
      <c r="H469" s="3" t="s">
        <v>149</v>
      </c>
      <c r="I469" s="170" t="s">
        <v>1114</v>
      </c>
      <c r="J469" s="30">
        <v>833</v>
      </c>
      <c r="K469" s="170" t="s">
        <v>46</v>
      </c>
      <c r="L469" s="178" t="s">
        <v>2044</v>
      </c>
      <c r="M469" s="188"/>
      <c r="N469" s="198" t="s">
        <v>1775</v>
      </c>
      <c r="O469" s="198"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202" t="s">
        <v>1776</v>
      </c>
      <c r="Q469" s="202" t="s">
        <v>46</v>
      </c>
      <c r="R469" s="202" t="str">
        <f t="shared" si="33"/>
        <v>Other Industries Heavy or Residual Fuel Oil Use</v>
      </c>
      <c r="S469" s="202" t="str">
        <f t="shared" si="34"/>
        <v>//**Other Industries Heavy or Residual Fuel Oil Use: **</v>
      </c>
      <c r="T469" s="187"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205"/>
    </row>
    <row r="470" spans="1:21" s="191" customFormat="1" x14ac:dyDescent="0.25">
      <c r="A470" s="187" t="s">
        <v>1777</v>
      </c>
      <c r="B470" s="188"/>
      <c r="C470" s="144" t="s">
        <v>9</v>
      </c>
      <c r="D470" s="144" t="s">
        <v>107</v>
      </c>
      <c r="E470" s="144" t="s">
        <v>312</v>
      </c>
      <c r="F470" s="171" t="s">
        <v>147</v>
      </c>
      <c r="G470" s="170" t="s">
        <v>1111</v>
      </c>
      <c r="H470" s="3" t="s">
        <v>149</v>
      </c>
      <c r="I470" s="170" t="s">
        <v>1115</v>
      </c>
      <c r="J470" s="30">
        <v>834</v>
      </c>
      <c r="K470" s="170" t="s">
        <v>46</v>
      </c>
      <c r="L470" s="178" t="s">
        <v>2044</v>
      </c>
      <c r="M470" s="188"/>
      <c r="N470" s="198" t="s">
        <v>1775</v>
      </c>
      <c r="O470" s="198"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202" t="s">
        <v>1776</v>
      </c>
      <c r="Q470" s="202" t="s">
        <v>46</v>
      </c>
      <c r="R470" s="202" t="str">
        <f t="shared" si="33"/>
        <v>Other Industries LPG Propane or Butane Use</v>
      </c>
      <c r="S470" s="202" t="str">
        <f t="shared" si="34"/>
        <v>//**Other Industries LPG Propane or Butane Use: **</v>
      </c>
      <c r="T470" s="187"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205"/>
    </row>
    <row r="471" spans="1:21" s="191" customFormat="1" x14ac:dyDescent="0.25">
      <c r="A471" s="187" t="s">
        <v>1777</v>
      </c>
      <c r="B471" s="188"/>
      <c r="C471" s="144" t="s">
        <v>9</v>
      </c>
      <c r="D471" s="144" t="s">
        <v>107</v>
      </c>
      <c r="E471" s="144" t="s">
        <v>312</v>
      </c>
      <c r="F471" s="171" t="s">
        <v>147</v>
      </c>
      <c r="G471" s="170" t="s">
        <v>1108</v>
      </c>
      <c r="H471" s="3" t="s">
        <v>149</v>
      </c>
      <c r="I471" s="170" t="s">
        <v>1113</v>
      </c>
      <c r="J471" s="30">
        <v>835</v>
      </c>
      <c r="K471" s="170" t="s">
        <v>47</v>
      </c>
      <c r="L471" s="178" t="s">
        <v>2044</v>
      </c>
      <c r="M471" s="188"/>
      <c r="N471" s="198" t="s">
        <v>1775</v>
      </c>
      <c r="O471" s="198"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202" t="s">
        <v>1776</v>
      </c>
      <c r="Q471" s="202" t="s">
        <v>46</v>
      </c>
      <c r="R471" s="202" t="str">
        <f t="shared" si="33"/>
        <v>Other Industries Hydrogen Use</v>
      </c>
      <c r="S471" s="202" t="str">
        <f t="shared" si="34"/>
        <v>//**Other Industries Hydrogen Use: **</v>
      </c>
      <c r="T471" s="187" t="str">
        <f t="shared" si="30"/>
        <v/>
      </c>
      <c r="U471" s="205"/>
    </row>
    <row r="472" spans="1:21" s="196" customFormat="1" x14ac:dyDescent="0.25">
      <c r="A472" s="196" t="s">
        <v>1774</v>
      </c>
      <c r="B472" s="197"/>
      <c r="C472" s="232" t="s">
        <v>9</v>
      </c>
      <c r="D472" s="232" t="s">
        <v>24</v>
      </c>
      <c r="E472" s="232" t="s">
        <v>313</v>
      </c>
      <c r="F472" s="233"/>
      <c r="G472" s="233"/>
      <c r="H472" s="233"/>
      <c r="I472" s="233"/>
      <c r="J472" s="210">
        <v>54</v>
      </c>
      <c r="K472" s="233" t="s">
        <v>46</v>
      </c>
      <c r="L472" s="238" t="s">
        <v>1853</v>
      </c>
      <c r="M472" s="197"/>
      <c r="N472" s="196" t="s">
        <v>1775</v>
      </c>
      <c r="O472" s="196" t="str">
        <f>INDEX('Standard Descriptions'!$E:$E,MATCH(Guidance!E472,'Standard Descriptions'!$C:$C,0))</f>
        <v xml:space="preserve"> This policy reduces fuel consumption in the industry sector by improving the way components are put together and the way material or energy flows between them. // </v>
      </c>
      <c r="P472" s="196" t="s">
        <v>1776</v>
      </c>
      <c r="Q472" s="196" t="s">
        <v>47</v>
      </c>
      <c r="R472" s="196" t="str">
        <f t="shared" ref="R472" si="35">H472&amp;" "&amp;I472</f>
        <v xml:space="preserve"> </v>
      </c>
      <c r="T472" s="196" t="str">
        <f t="shared" ref="T472:T535" si="36">IF(K472="Yes",S472&amp;L472,"")</f>
        <v xml:space="preserve"> If this policy is fully implemented, fuel use is reduced by 3.6% for all industries in 2050.</v>
      </c>
      <c r="U472" s="194"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96" customFormat="1" x14ac:dyDescent="0.25">
      <c r="A473" s="196" t="s">
        <v>1774</v>
      </c>
      <c r="B473" s="197"/>
      <c r="C473" s="196" t="s">
        <v>9</v>
      </c>
      <c r="D473" s="196" t="s">
        <v>1089</v>
      </c>
      <c r="E473" s="196" t="str">
        <f>E474</f>
        <v>Fraction of Industrial Fuel Use Shifted to Other Fuels</v>
      </c>
      <c r="M473" s="197"/>
      <c r="N473" s="196" t="s">
        <v>1775</v>
      </c>
      <c r="O473" s="19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96" t="s">
        <v>1776</v>
      </c>
      <c r="Q473" s="196" t="s">
        <v>46</v>
      </c>
      <c r="S473" s="196" t="str">
        <f t="shared" ref="S473:S536" si="37">IF(R473="","","//**"&amp;R473&amp;": **")</f>
        <v/>
      </c>
      <c r="T473" s="196" t="str">
        <f t="shared" si="36"/>
        <v/>
      </c>
      <c r="U473" s="194"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5">
      <c r="A474" s="187" t="s">
        <v>1777</v>
      </c>
      <c r="C474" s="3" t="s">
        <v>9</v>
      </c>
      <c r="D474" s="3" t="s">
        <v>1089</v>
      </c>
      <c r="E474" s="3" t="s">
        <v>728</v>
      </c>
      <c r="F474" s="170" t="s">
        <v>141</v>
      </c>
      <c r="G474" s="170" t="s">
        <v>729</v>
      </c>
      <c r="H474" s="3" t="s">
        <v>743</v>
      </c>
      <c r="I474" s="170" t="s">
        <v>735</v>
      </c>
      <c r="J474" s="30">
        <v>381</v>
      </c>
      <c r="K474" s="170" t="s">
        <v>47</v>
      </c>
      <c r="L474" s="170"/>
      <c r="N474" s="198" t="s">
        <v>1775</v>
      </c>
      <c r="O474" s="198"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202" t="s">
        <v>1776</v>
      </c>
      <c r="Q474" s="202" t="s">
        <v>46</v>
      </c>
      <c r="R474" s="202" t="str">
        <f t="shared" ref="R474:R537" si="38">H474&amp;" "&amp;I474</f>
        <v>Cement Industry Electricity Use</v>
      </c>
      <c r="S474" s="202" t="str">
        <f t="shared" si="37"/>
        <v>//**Cement Industry Electricity Use: **</v>
      </c>
      <c r="T474" s="187" t="str">
        <f t="shared" si="36"/>
        <v/>
      </c>
    </row>
    <row r="475" spans="1:21" x14ac:dyDescent="0.25">
      <c r="A475" s="187" t="s">
        <v>1777</v>
      </c>
      <c r="C475" s="144" t="s">
        <v>9</v>
      </c>
      <c r="D475" s="144" t="s">
        <v>1089</v>
      </c>
      <c r="E475" s="144" t="s">
        <v>728</v>
      </c>
      <c r="F475" s="170" t="s">
        <v>141</v>
      </c>
      <c r="G475" s="170" t="s">
        <v>730</v>
      </c>
      <c r="H475" s="3" t="s">
        <v>743</v>
      </c>
      <c r="I475" s="170" t="s">
        <v>738</v>
      </c>
      <c r="J475" s="30">
        <v>382</v>
      </c>
      <c r="K475" s="170" t="s">
        <v>46</v>
      </c>
      <c r="L475" s="170" t="s">
        <v>2045</v>
      </c>
      <c r="N475" s="198" t="s">
        <v>1775</v>
      </c>
      <c r="O475" s="198"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202" t="s">
        <v>1776</v>
      </c>
      <c r="Q475" s="202" t="s">
        <v>46</v>
      </c>
      <c r="R475" s="202" t="str">
        <f t="shared" si="38"/>
        <v>Cement Industry Coal Use</v>
      </c>
      <c r="S475" s="202" t="str">
        <f t="shared" si="37"/>
        <v>//**Cement Industry Coal Use: **</v>
      </c>
      <c r="T475" s="187"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5">
      <c r="A476" s="187" t="s">
        <v>1777</v>
      </c>
      <c r="C476" s="144" t="s">
        <v>9</v>
      </c>
      <c r="D476" s="144" t="s">
        <v>1089</v>
      </c>
      <c r="E476" s="144" t="s">
        <v>728</v>
      </c>
      <c r="F476" s="170" t="s">
        <v>141</v>
      </c>
      <c r="G476" s="170" t="s">
        <v>731</v>
      </c>
      <c r="H476" s="3" t="s">
        <v>743</v>
      </c>
      <c r="I476" s="170" t="s">
        <v>739</v>
      </c>
      <c r="J476" s="30">
        <v>383</v>
      </c>
      <c r="K476" s="170" t="s">
        <v>46</v>
      </c>
      <c r="L476" s="170" t="s">
        <v>2045</v>
      </c>
      <c r="N476" s="198" t="s">
        <v>1775</v>
      </c>
      <c r="O476" s="198"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202" t="s">
        <v>1776</v>
      </c>
      <c r="Q476" s="202" t="s">
        <v>46</v>
      </c>
      <c r="R476" s="202" t="str">
        <f t="shared" si="38"/>
        <v>Cement Industry Natural Gas Use</v>
      </c>
      <c r="S476" s="202" t="str">
        <f t="shared" si="37"/>
        <v>//**Cement Industry Natural Gas Use: **</v>
      </c>
      <c r="T476" s="187"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87" t="s">
        <v>1777</v>
      </c>
      <c r="C477" s="144" t="s">
        <v>9</v>
      </c>
      <c r="D477" s="144" t="s">
        <v>1089</v>
      </c>
      <c r="E477" s="144" t="s">
        <v>728</v>
      </c>
      <c r="F477" s="170" t="s">
        <v>141</v>
      </c>
      <c r="G477" s="170" t="s">
        <v>732</v>
      </c>
      <c r="H477" s="3" t="s">
        <v>743</v>
      </c>
      <c r="I477" s="170" t="s">
        <v>736</v>
      </c>
      <c r="J477" s="30">
        <v>384</v>
      </c>
      <c r="K477" s="170" t="s">
        <v>46</v>
      </c>
      <c r="L477" s="170" t="s">
        <v>2045</v>
      </c>
      <c r="N477" s="198" t="s">
        <v>1775</v>
      </c>
      <c r="O477" s="198"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202" t="s">
        <v>1776</v>
      </c>
      <c r="Q477" s="202" t="s">
        <v>46</v>
      </c>
      <c r="R477" s="202" t="str">
        <f t="shared" si="38"/>
        <v>Cement Industry Biomass Use</v>
      </c>
      <c r="S477" s="202" t="str">
        <f t="shared" si="37"/>
        <v>//**Cement Industry Biomass Use: **</v>
      </c>
      <c r="T477" s="187"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87" t="s">
        <v>1777</v>
      </c>
      <c r="C478" s="144" t="s">
        <v>9</v>
      </c>
      <c r="D478" s="144" t="s">
        <v>1089</v>
      </c>
      <c r="E478" s="144" t="s">
        <v>728</v>
      </c>
      <c r="F478" s="170" t="s">
        <v>141</v>
      </c>
      <c r="G478" s="170" t="s">
        <v>733</v>
      </c>
      <c r="H478" s="3" t="s">
        <v>743</v>
      </c>
      <c r="I478" s="170" t="s">
        <v>737</v>
      </c>
      <c r="J478" s="30">
        <v>385</v>
      </c>
      <c r="K478" s="170" t="s">
        <v>46</v>
      </c>
      <c r="L478" s="170" t="s">
        <v>2045</v>
      </c>
      <c r="N478" s="198" t="s">
        <v>1775</v>
      </c>
      <c r="O478" s="198"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202" t="s">
        <v>1776</v>
      </c>
      <c r="Q478" s="202" t="s">
        <v>46</v>
      </c>
      <c r="R478" s="202" t="str">
        <f t="shared" si="38"/>
        <v>Cement Industry Petroleum Use</v>
      </c>
      <c r="S478" s="202" t="str">
        <f t="shared" si="37"/>
        <v>//**Cement Industry Petroleum Use: **</v>
      </c>
      <c r="T478" s="187"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87" t="s">
        <v>1777</v>
      </c>
      <c r="C479" s="144" t="s">
        <v>9</v>
      </c>
      <c r="D479" s="144" t="s">
        <v>1089</v>
      </c>
      <c r="E479" s="144" t="s">
        <v>728</v>
      </c>
      <c r="F479" s="170" t="s">
        <v>141</v>
      </c>
      <c r="G479" s="170" t="s">
        <v>734</v>
      </c>
      <c r="H479" s="3" t="s">
        <v>743</v>
      </c>
      <c r="I479" s="170" t="s">
        <v>740</v>
      </c>
      <c r="J479" s="30">
        <v>386</v>
      </c>
      <c r="K479" s="170" t="s">
        <v>47</v>
      </c>
      <c r="L479" s="170"/>
      <c r="N479" s="198" t="s">
        <v>1775</v>
      </c>
      <c r="O479" s="198"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202" t="s">
        <v>1776</v>
      </c>
      <c r="Q479" s="202" t="s">
        <v>46</v>
      </c>
      <c r="R479" s="202" t="str">
        <f t="shared" si="38"/>
        <v>Cement Industry Purchased Heat Use</v>
      </c>
      <c r="S479" s="202" t="str">
        <f t="shared" si="37"/>
        <v>//**Cement Industry Purchased Heat Use: **</v>
      </c>
      <c r="T479" s="187" t="str">
        <f t="shared" si="36"/>
        <v/>
      </c>
    </row>
    <row r="480" spans="1:21" x14ac:dyDescent="0.25">
      <c r="A480" s="187" t="s">
        <v>1777</v>
      </c>
      <c r="C480" s="144" t="s">
        <v>9</v>
      </c>
      <c r="D480" s="144" t="s">
        <v>1089</v>
      </c>
      <c r="E480" s="144" t="s">
        <v>728</v>
      </c>
      <c r="F480" s="170" t="s">
        <v>141</v>
      </c>
      <c r="G480" s="170" t="s">
        <v>1109</v>
      </c>
      <c r="H480" s="3" t="s">
        <v>743</v>
      </c>
      <c r="I480" s="170" t="s">
        <v>1112</v>
      </c>
      <c r="J480" s="30">
        <v>387</v>
      </c>
      <c r="K480" s="170" t="s">
        <v>47</v>
      </c>
      <c r="L480" s="170"/>
      <c r="N480" s="198" t="s">
        <v>1775</v>
      </c>
      <c r="O480" s="198"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202" t="s">
        <v>1776</v>
      </c>
      <c r="Q480" s="202" t="s">
        <v>46</v>
      </c>
      <c r="R480" s="202" t="str">
        <f t="shared" si="38"/>
        <v>Cement Industry Crude Oil Use</v>
      </c>
      <c r="S480" s="202" t="str">
        <f t="shared" si="37"/>
        <v>//**Cement Industry Crude Oil Use: **</v>
      </c>
      <c r="T480" s="187" t="str">
        <f t="shared" si="36"/>
        <v/>
      </c>
    </row>
    <row r="481" spans="1:20" x14ac:dyDescent="0.25">
      <c r="A481" s="187" t="s">
        <v>1777</v>
      </c>
      <c r="C481" s="144" t="s">
        <v>9</v>
      </c>
      <c r="D481" s="144" t="s">
        <v>1089</v>
      </c>
      <c r="E481" s="144" t="s">
        <v>728</v>
      </c>
      <c r="F481" s="170" t="s">
        <v>141</v>
      </c>
      <c r="G481" s="170" t="s">
        <v>1110</v>
      </c>
      <c r="H481" s="3" t="s">
        <v>743</v>
      </c>
      <c r="I481" s="170" t="s">
        <v>1114</v>
      </c>
      <c r="J481" s="30">
        <v>388</v>
      </c>
      <c r="K481" s="170" t="s">
        <v>46</v>
      </c>
      <c r="L481" s="170" t="s">
        <v>2045</v>
      </c>
      <c r="N481" s="198" t="s">
        <v>1775</v>
      </c>
      <c r="O481" s="198"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202" t="s">
        <v>1776</v>
      </c>
      <c r="Q481" s="202" t="s">
        <v>46</v>
      </c>
      <c r="R481" s="202" t="str">
        <f t="shared" si="38"/>
        <v>Cement Industry Heavy or Residual Fuel Oil Use</v>
      </c>
      <c r="S481" s="202" t="str">
        <f t="shared" si="37"/>
        <v>//**Cement Industry Heavy or Residual Fuel Oil Use: **</v>
      </c>
      <c r="T481" s="187"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5">
      <c r="A482" s="187" t="s">
        <v>1777</v>
      </c>
      <c r="C482" s="144" t="s">
        <v>9</v>
      </c>
      <c r="D482" s="144" t="s">
        <v>1089</v>
      </c>
      <c r="E482" s="144" t="s">
        <v>728</v>
      </c>
      <c r="F482" s="170" t="s">
        <v>141</v>
      </c>
      <c r="G482" s="170" t="s">
        <v>1111</v>
      </c>
      <c r="H482" s="3" t="s">
        <v>743</v>
      </c>
      <c r="I482" s="170" t="s">
        <v>1115</v>
      </c>
      <c r="J482" s="30">
        <v>389</v>
      </c>
      <c r="K482" s="170" t="s">
        <v>46</v>
      </c>
      <c r="L482" s="170" t="s">
        <v>2045</v>
      </c>
      <c r="N482" s="198" t="s">
        <v>1775</v>
      </c>
      <c r="O482" s="198"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202" t="s">
        <v>1776</v>
      </c>
      <c r="Q482" s="202" t="s">
        <v>46</v>
      </c>
      <c r="R482" s="202" t="str">
        <f t="shared" si="38"/>
        <v>Cement Industry LPG Propane or Butane Use</v>
      </c>
      <c r="S482" s="202" t="str">
        <f t="shared" si="37"/>
        <v>//**Cement Industry LPG Propane or Butane Use: **</v>
      </c>
      <c r="T482" s="187"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5">
      <c r="A483" s="187" t="s">
        <v>1777</v>
      </c>
      <c r="C483" s="144" t="s">
        <v>9</v>
      </c>
      <c r="D483" s="144" t="s">
        <v>1089</v>
      </c>
      <c r="E483" s="144" t="s">
        <v>728</v>
      </c>
      <c r="F483" s="170" t="s">
        <v>141</v>
      </c>
      <c r="G483" s="170" t="s">
        <v>1108</v>
      </c>
      <c r="H483" s="3" t="s">
        <v>743</v>
      </c>
      <c r="I483" s="170" t="s">
        <v>1113</v>
      </c>
      <c r="J483" s="30">
        <v>390</v>
      </c>
      <c r="K483" s="170" t="s">
        <v>47</v>
      </c>
      <c r="L483" s="144"/>
      <c r="N483" s="198" t="s">
        <v>1775</v>
      </c>
      <c r="O483" s="198"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202" t="s">
        <v>1776</v>
      </c>
      <c r="Q483" s="202" t="s">
        <v>46</v>
      </c>
      <c r="R483" s="202" t="str">
        <f t="shared" si="38"/>
        <v>Cement Industry Hydrogen Use</v>
      </c>
      <c r="S483" s="202" t="str">
        <f t="shared" si="37"/>
        <v>//**Cement Industry Hydrogen Use: **</v>
      </c>
      <c r="T483" s="187" t="str">
        <f t="shared" si="36"/>
        <v/>
      </c>
    </row>
    <row r="484" spans="1:20" x14ac:dyDescent="0.25">
      <c r="A484" s="187" t="s">
        <v>1777</v>
      </c>
      <c r="C484" s="144" t="s">
        <v>9</v>
      </c>
      <c r="D484" s="144" t="s">
        <v>1089</v>
      </c>
      <c r="E484" s="144" t="s">
        <v>728</v>
      </c>
      <c r="F484" s="171" t="s">
        <v>142</v>
      </c>
      <c r="G484" s="170" t="s">
        <v>729</v>
      </c>
      <c r="H484" s="3" t="s">
        <v>744</v>
      </c>
      <c r="I484" s="170" t="s">
        <v>735</v>
      </c>
      <c r="J484" s="30">
        <v>391</v>
      </c>
      <c r="K484" s="170" t="s">
        <v>47</v>
      </c>
      <c r="L484" s="144"/>
      <c r="N484" s="198" t="s">
        <v>1775</v>
      </c>
      <c r="O484" s="198"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202" t="s">
        <v>1776</v>
      </c>
      <c r="Q484" s="202" t="s">
        <v>46</v>
      </c>
      <c r="R484" s="202" t="str">
        <f t="shared" si="38"/>
        <v>Natural Gas and Petroleum Industry Electricity Use</v>
      </c>
      <c r="S484" s="202" t="str">
        <f t="shared" si="37"/>
        <v>//**Natural Gas and Petroleum Industry Electricity Use: **</v>
      </c>
      <c r="T484" s="187" t="str">
        <f t="shared" si="36"/>
        <v/>
      </c>
    </row>
    <row r="485" spans="1:20" s="205" customFormat="1" x14ac:dyDescent="0.25">
      <c r="A485" s="187" t="s">
        <v>1777</v>
      </c>
      <c r="B485" s="188"/>
      <c r="C485" s="144" t="s">
        <v>9</v>
      </c>
      <c r="D485" s="144" t="s">
        <v>1089</v>
      </c>
      <c r="E485" s="144" t="s">
        <v>728</v>
      </c>
      <c r="F485" s="171" t="s">
        <v>142</v>
      </c>
      <c r="G485" s="170" t="s">
        <v>730</v>
      </c>
      <c r="H485" s="3" t="s">
        <v>744</v>
      </c>
      <c r="I485" s="170" t="s">
        <v>738</v>
      </c>
      <c r="J485" s="30">
        <v>392</v>
      </c>
      <c r="K485" s="170" t="s">
        <v>46</v>
      </c>
      <c r="L485" s="170" t="s">
        <v>2046</v>
      </c>
      <c r="M485" s="188"/>
      <c r="N485" s="198" t="s">
        <v>1775</v>
      </c>
      <c r="O485" s="198"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202" t="s">
        <v>1776</v>
      </c>
      <c r="Q485" s="202" t="s">
        <v>46</v>
      </c>
      <c r="R485" s="202" t="str">
        <f t="shared" si="38"/>
        <v>Natural Gas and Petroleum Industry Coal Use</v>
      </c>
      <c r="S485" s="202" t="str">
        <f t="shared" si="37"/>
        <v>//**Natural Gas and Petroleum Industry Coal Use: **</v>
      </c>
      <c r="T485" s="187"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205" customFormat="1" x14ac:dyDescent="0.25">
      <c r="A486" s="187" t="s">
        <v>1777</v>
      </c>
      <c r="B486" s="188"/>
      <c r="C486" s="144" t="s">
        <v>9</v>
      </c>
      <c r="D486" s="144" t="s">
        <v>1089</v>
      </c>
      <c r="E486" s="144" t="s">
        <v>728</v>
      </c>
      <c r="F486" s="171" t="s">
        <v>142</v>
      </c>
      <c r="G486" s="170" t="s">
        <v>731</v>
      </c>
      <c r="H486" s="3" t="s">
        <v>744</v>
      </c>
      <c r="I486" s="170" t="s">
        <v>739</v>
      </c>
      <c r="J486" s="30">
        <v>393</v>
      </c>
      <c r="K486" s="170" t="s">
        <v>46</v>
      </c>
      <c r="L486" s="170" t="s">
        <v>2045</v>
      </c>
      <c r="M486" s="188"/>
      <c r="N486" s="198" t="s">
        <v>1775</v>
      </c>
      <c r="O486" s="198"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202" t="s">
        <v>1776</v>
      </c>
      <c r="Q486" s="202" t="s">
        <v>46</v>
      </c>
      <c r="R486" s="202" t="str">
        <f t="shared" si="38"/>
        <v>Natural Gas and Petroleum Industry Natural Gas Use</v>
      </c>
      <c r="S486" s="202" t="str">
        <f t="shared" si="37"/>
        <v>//**Natural Gas and Petroleum Industry Natural Gas Use: **</v>
      </c>
      <c r="T486" s="187"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205" customFormat="1" x14ac:dyDescent="0.25">
      <c r="A487" s="187" t="s">
        <v>1777</v>
      </c>
      <c r="B487" s="188"/>
      <c r="C487" s="144" t="s">
        <v>9</v>
      </c>
      <c r="D487" s="144" t="s">
        <v>1089</v>
      </c>
      <c r="E487" s="144" t="s">
        <v>728</v>
      </c>
      <c r="F487" s="171" t="s">
        <v>142</v>
      </c>
      <c r="G487" s="170" t="s">
        <v>732</v>
      </c>
      <c r="H487" s="3" t="s">
        <v>744</v>
      </c>
      <c r="I487" s="170" t="s">
        <v>736</v>
      </c>
      <c r="J487" s="30">
        <v>394</v>
      </c>
      <c r="K487" s="170" t="s">
        <v>46</v>
      </c>
      <c r="L487" s="170" t="s">
        <v>2045</v>
      </c>
      <c r="M487" s="188"/>
      <c r="N487" s="198" t="s">
        <v>1775</v>
      </c>
      <c r="O487" s="198"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202" t="s">
        <v>1776</v>
      </c>
      <c r="Q487" s="202" t="s">
        <v>46</v>
      </c>
      <c r="R487" s="202" t="str">
        <f t="shared" si="38"/>
        <v>Natural Gas and Petroleum Industry Biomass Use</v>
      </c>
      <c r="S487" s="202" t="str">
        <f t="shared" si="37"/>
        <v>//**Natural Gas and Petroleum Industry Biomass Use: **</v>
      </c>
      <c r="T487" s="187"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205" customFormat="1" x14ac:dyDescent="0.25">
      <c r="A488" s="187" t="s">
        <v>1777</v>
      </c>
      <c r="B488" s="188"/>
      <c r="C488" s="144" t="s">
        <v>9</v>
      </c>
      <c r="D488" s="144" t="s">
        <v>1089</v>
      </c>
      <c r="E488" s="144" t="s">
        <v>728</v>
      </c>
      <c r="F488" s="171" t="s">
        <v>142</v>
      </c>
      <c r="G488" s="170" t="s">
        <v>733</v>
      </c>
      <c r="H488" s="3" t="s">
        <v>744</v>
      </c>
      <c r="I488" s="170" t="s">
        <v>737</v>
      </c>
      <c r="J488" s="30">
        <v>395</v>
      </c>
      <c r="K488" s="170" t="s">
        <v>47</v>
      </c>
      <c r="L488" s="170"/>
      <c r="M488" s="188"/>
      <c r="N488" s="198" t="s">
        <v>1775</v>
      </c>
      <c r="O488" s="198"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202" t="s">
        <v>1776</v>
      </c>
      <c r="Q488" s="202" t="s">
        <v>46</v>
      </c>
      <c r="R488" s="202" t="str">
        <f t="shared" si="38"/>
        <v>Natural Gas and Petroleum Industry Petroleum Use</v>
      </c>
      <c r="S488" s="202" t="str">
        <f t="shared" si="37"/>
        <v>//**Natural Gas and Petroleum Industry Petroleum Use: **</v>
      </c>
      <c r="T488" s="187" t="str">
        <f t="shared" si="36"/>
        <v/>
      </c>
    </row>
    <row r="489" spans="1:20" s="205" customFormat="1" x14ac:dyDescent="0.25">
      <c r="A489" s="187" t="s">
        <v>1777</v>
      </c>
      <c r="B489" s="188"/>
      <c r="C489" s="144" t="s">
        <v>9</v>
      </c>
      <c r="D489" s="144" t="s">
        <v>1089</v>
      </c>
      <c r="E489" s="144" t="s">
        <v>728</v>
      </c>
      <c r="F489" s="171" t="s">
        <v>142</v>
      </c>
      <c r="G489" s="170" t="s">
        <v>734</v>
      </c>
      <c r="H489" s="3" t="s">
        <v>744</v>
      </c>
      <c r="I489" s="170" t="s">
        <v>740</v>
      </c>
      <c r="J489" s="30">
        <v>396</v>
      </c>
      <c r="K489" s="170" t="s">
        <v>47</v>
      </c>
      <c r="L489" s="170"/>
      <c r="M489" s="188"/>
      <c r="N489" s="198" t="s">
        <v>1775</v>
      </c>
      <c r="O489" s="198"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202" t="s">
        <v>1776</v>
      </c>
      <c r="Q489" s="202" t="s">
        <v>46</v>
      </c>
      <c r="R489" s="202" t="str">
        <f t="shared" si="38"/>
        <v>Natural Gas and Petroleum Industry Purchased Heat Use</v>
      </c>
      <c r="S489" s="202" t="str">
        <f t="shared" si="37"/>
        <v>//**Natural Gas and Petroleum Industry Purchased Heat Use: **</v>
      </c>
      <c r="T489" s="187" t="str">
        <f t="shared" si="36"/>
        <v/>
      </c>
    </row>
    <row r="490" spans="1:20" s="205" customFormat="1" x14ac:dyDescent="0.25">
      <c r="A490" s="187" t="s">
        <v>1777</v>
      </c>
      <c r="B490" s="188"/>
      <c r="C490" s="144" t="s">
        <v>9</v>
      </c>
      <c r="D490" s="144" t="s">
        <v>1089</v>
      </c>
      <c r="E490" s="144" t="s">
        <v>728</v>
      </c>
      <c r="F490" s="171" t="s">
        <v>142</v>
      </c>
      <c r="G490" s="170" t="s">
        <v>1109</v>
      </c>
      <c r="H490" s="3" t="s">
        <v>744</v>
      </c>
      <c r="I490" s="170" t="s">
        <v>1112</v>
      </c>
      <c r="J490" s="30">
        <v>397</v>
      </c>
      <c r="K490" s="170" t="s">
        <v>46</v>
      </c>
      <c r="L490" s="170" t="s">
        <v>2045</v>
      </c>
      <c r="M490" s="188"/>
      <c r="N490" s="198" t="s">
        <v>1775</v>
      </c>
      <c r="O490" s="198"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202" t="s">
        <v>1776</v>
      </c>
      <c r="Q490" s="202" t="s">
        <v>46</v>
      </c>
      <c r="R490" s="202" t="str">
        <f t="shared" si="38"/>
        <v>Natural Gas and Petroleum Industry Crude Oil Use</v>
      </c>
      <c r="S490" s="202" t="str">
        <f t="shared" si="37"/>
        <v>//**Natural Gas and Petroleum Industry Crude Oil Use: **</v>
      </c>
      <c r="T490" s="187"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205" customFormat="1" x14ac:dyDescent="0.25">
      <c r="A491" s="187" t="s">
        <v>1777</v>
      </c>
      <c r="B491" s="188"/>
      <c r="C491" s="144" t="s">
        <v>9</v>
      </c>
      <c r="D491" s="144" t="s">
        <v>1089</v>
      </c>
      <c r="E491" s="144" t="s">
        <v>728</v>
      </c>
      <c r="F491" s="171" t="s">
        <v>142</v>
      </c>
      <c r="G491" s="170" t="s">
        <v>1110</v>
      </c>
      <c r="H491" s="3" t="s">
        <v>744</v>
      </c>
      <c r="I491" s="170" t="s">
        <v>1114</v>
      </c>
      <c r="J491" s="30">
        <v>398</v>
      </c>
      <c r="K491" s="170" t="s">
        <v>47</v>
      </c>
      <c r="L491" s="170"/>
      <c r="M491" s="188"/>
      <c r="N491" s="198" t="s">
        <v>1775</v>
      </c>
      <c r="O491" s="198"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202" t="s">
        <v>1776</v>
      </c>
      <c r="Q491" s="202" t="s">
        <v>46</v>
      </c>
      <c r="R491" s="202" t="str">
        <f t="shared" si="38"/>
        <v>Natural Gas and Petroleum Industry Heavy or Residual Fuel Oil Use</v>
      </c>
      <c r="S491" s="202" t="str">
        <f t="shared" si="37"/>
        <v>//**Natural Gas and Petroleum Industry Heavy or Residual Fuel Oil Use: **</v>
      </c>
      <c r="T491" s="187" t="str">
        <f t="shared" si="36"/>
        <v/>
      </c>
    </row>
    <row r="492" spans="1:20" s="205" customFormat="1" x14ac:dyDescent="0.25">
      <c r="A492" s="187" t="s">
        <v>1777</v>
      </c>
      <c r="B492" s="188"/>
      <c r="C492" s="144" t="s">
        <v>9</v>
      </c>
      <c r="D492" s="144" t="s">
        <v>1089</v>
      </c>
      <c r="E492" s="144" t="s">
        <v>728</v>
      </c>
      <c r="F492" s="171" t="s">
        <v>142</v>
      </c>
      <c r="G492" s="170" t="s">
        <v>1111</v>
      </c>
      <c r="H492" s="3" t="s">
        <v>744</v>
      </c>
      <c r="I492" s="170" t="s">
        <v>1115</v>
      </c>
      <c r="J492" s="30">
        <v>399</v>
      </c>
      <c r="K492" s="170" t="s">
        <v>47</v>
      </c>
      <c r="L492" s="170"/>
      <c r="M492" s="188"/>
      <c r="N492" s="198" t="s">
        <v>1775</v>
      </c>
      <c r="O492" s="198"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202" t="s">
        <v>1776</v>
      </c>
      <c r="Q492" s="202" t="s">
        <v>46</v>
      </c>
      <c r="R492" s="202" t="str">
        <f t="shared" si="38"/>
        <v>Natural Gas and Petroleum Industry LPG Propane or Butane Use</v>
      </c>
      <c r="S492" s="202" t="str">
        <f t="shared" si="37"/>
        <v>//**Natural Gas and Petroleum Industry LPG Propane or Butane Use: **</v>
      </c>
      <c r="T492" s="187" t="str">
        <f t="shared" si="36"/>
        <v/>
      </c>
    </row>
    <row r="493" spans="1:20" s="205" customFormat="1" x14ac:dyDescent="0.25">
      <c r="A493" s="187" t="s">
        <v>1777</v>
      </c>
      <c r="B493" s="188"/>
      <c r="C493" s="144" t="s">
        <v>9</v>
      </c>
      <c r="D493" s="144" t="s">
        <v>1089</v>
      </c>
      <c r="E493" s="144" t="s">
        <v>728</v>
      </c>
      <c r="F493" s="171" t="s">
        <v>142</v>
      </c>
      <c r="G493" s="170" t="s">
        <v>1108</v>
      </c>
      <c r="H493" s="3" t="s">
        <v>744</v>
      </c>
      <c r="I493" s="170" t="s">
        <v>1113</v>
      </c>
      <c r="J493" s="30">
        <v>400</v>
      </c>
      <c r="K493" s="170" t="s">
        <v>47</v>
      </c>
      <c r="L493" s="144"/>
      <c r="M493" s="188"/>
      <c r="N493" s="198" t="s">
        <v>1775</v>
      </c>
      <c r="O493" s="198"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202" t="s">
        <v>1776</v>
      </c>
      <c r="Q493" s="202" t="s">
        <v>46</v>
      </c>
      <c r="R493" s="202" t="str">
        <f t="shared" si="38"/>
        <v>Natural Gas and Petroleum Industry Hydrogen Use</v>
      </c>
      <c r="S493" s="202" t="str">
        <f t="shared" si="37"/>
        <v>//**Natural Gas and Petroleum Industry Hydrogen Use: **</v>
      </c>
      <c r="T493" s="187" t="str">
        <f t="shared" si="36"/>
        <v/>
      </c>
    </row>
    <row r="494" spans="1:20" s="205" customFormat="1" x14ac:dyDescent="0.25">
      <c r="A494" s="187" t="s">
        <v>1777</v>
      </c>
      <c r="B494" s="188"/>
      <c r="C494" s="144" t="s">
        <v>9</v>
      </c>
      <c r="D494" s="144" t="s">
        <v>1089</v>
      </c>
      <c r="E494" s="144" t="s">
        <v>728</v>
      </c>
      <c r="F494" s="171" t="s">
        <v>143</v>
      </c>
      <c r="G494" s="170" t="s">
        <v>729</v>
      </c>
      <c r="H494" s="3" t="s">
        <v>745</v>
      </c>
      <c r="I494" s="170" t="s">
        <v>735</v>
      </c>
      <c r="J494" s="30">
        <v>401</v>
      </c>
      <c r="K494" s="170" t="s">
        <v>47</v>
      </c>
      <c r="L494" s="144"/>
      <c r="M494" s="188"/>
      <c r="N494" s="198" t="s">
        <v>1775</v>
      </c>
      <c r="O494" s="198"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202" t="s">
        <v>1776</v>
      </c>
      <c r="Q494" s="202" t="s">
        <v>46</v>
      </c>
      <c r="R494" s="202" t="str">
        <f t="shared" si="38"/>
        <v>Iron and Steel Industry Electricity Use</v>
      </c>
      <c r="S494" s="202" t="str">
        <f t="shared" si="37"/>
        <v>//**Iron and Steel Industry Electricity Use: **</v>
      </c>
      <c r="T494" s="187" t="str">
        <f t="shared" si="36"/>
        <v/>
      </c>
    </row>
    <row r="495" spans="1:20" s="205" customFormat="1" x14ac:dyDescent="0.25">
      <c r="A495" s="187" t="s">
        <v>1777</v>
      </c>
      <c r="B495" s="188"/>
      <c r="C495" s="144" t="s">
        <v>9</v>
      </c>
      <c r="D495" s="144" t="s">
        <v>1089</v>
      </c>
      <c r="E495" s="144" t="s">
        <v>728</v>
      </c>
      <c r="F495" s="171" t="s">
        <v>143</v>
      </c>
      <c r="G495" s="170" t="s">
        <v>730</v>
      </c>
      <c r="H495" s="3" t="s">
        <v>745</v>
      </c>
      <c r="I495" s="170" t="s">
        <v>738</v>
      </c>
      <c r="J495" s="30">
        <v>402</v>
      </c>
      <c r="K495" s="170" t="s">
        <v>46</v>
      </c>
      <c r="L495" s="170" t="s">
        <v>2046</v>
      </c>
      <c r="M495" s="188"/>
      <c r="N495" s="198" t="s">
        <v>1775</v>
      </c>
      <c r="O495" s="198"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202" t="s">
        <v>1776</v>
      </c>
      <c r="Q495" s="202" t="s">
        <v>46</v>
      </c>
      <c r="R495" s="202" t="str">
        <f t="shared" si="38"/>
        <v>Iron and Steel Industry Coal Use</v>
      </c>
      <c r="S495" s="202" t="str">
        <f t="shared" si="37"/>
        <v>//**Iron and Steel Industry Coal Use: **</v>
      </c>
      <c r="T495" s="187"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205" customFormat="1" x14ac:dyDescent="0.25">
      <c r="A496" s="187" t="s">
        <v>1777</v>
      </c>
      <c r="B496" s="188"/>
      <c r="C496" s="144" t="s">
        <v>9</v>
      </c>
      <c r="D496" s="144" t="s">
        <v>1089</v>
      </c>
      <c r="E496" s="144" t="s">
        <v>728</v>
      </c>
      <c r="F496" s="171" t="s">
        <v>143</v>
      </c>
      <c r="G496" s="170" t="s">
        <v>731</v>
      </c>
      <c r="H496" s="3" t="s">
        <v>745</v>
      </c>
      <c r="I496" s="170" t="s">
        <v>739</v>
      </c>
      <c r="J496" s="30">
        <v>403</v>
      </c>
      <c r="K496" s="170" t="s">
        <v>46</v>
      </c>
      <c r="L496" s="170" t="s">
        <v>2045</v>
      </c>
      <c r="M496" s="188"/>
      <c r="N496" s="198" t="s">
        <v>1775</v>
      </c>
      <c r="O496" s="198"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202" t="s">
        <v>1776</v>
      </c>
      <c r="Q496" s="202" t="s">
        <v>46</v>
      </c>
      <c r="R496" s="202" t="str">
        <f t="shared" si="38"/>
        <v>Iron and Steel Industry Natural Gas Use</v>
      </c>
      <c r="S496" s="202" t="str">
        <f t="shared" si="37"/>
        <v>//**Iron and Steel Industry Natural Gas Use: **</v>
      </c>
      <c r="T496" s="187"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205" customFormat="1" x14ac:dyDescent="0.25">
      <c r="A497" s="187" t="s">
        <v>1777</v>
      </c>
      <c r="B497" s="188"/>
      <c r="C497" s="144" t="s">
        <v>9</v>
      </c>
      <c r="D497" s="144" t="s">
        <v>1089</v>
      </c>
      <c r="E497" s="144" t="s">
        <v>728</v>
      </c>
      <c r="F497" s="171" t="s">
        <v>143</v>
      </c>
      <c r="G497" s="170" t="s">
        <v>732</v>
      </c>
      <c r="H497" s="3" t="s">
        <v>745</v>
      </c>
      <c r="I497" s="170" t="s">
        <v>736</v>
      </c>
      <c r="J497" s="30">
        <v>404</v>
      </c>
      <c r="K497" s="170" t="s">
        <v>47</v>
      </c>
      <c r="L497" s="170"/>
      <c r="M497" s="188"/>
      <c r="N497" s="198" t="s">
        <v>1775</v>
      </c>
      <c r="O497" s="198"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202" t="s">
        <v>1776</v>
      </c>
      <c r="Q497" s="202" t="s">
        <v>46</v>
      </c>
      <c r="R497" s="202" t="str">
        <f t="shared" si="38"/>
        <v>Iron and Steel Industry Biomass Use</v>
      </c>
      <c r="S497" s="202" t="str">
        <f t="shared" si="37"/>
        <v>//**Iron and Steel Industry Biomass Use: **</v>
      </c>
      <c r="T497" s="187" t="str">
        <f t="shared" si="36"/>
        <v/>
      </c>
    </row>
    <row r="498" spans="1:20" s="205" customFormat="1" x14ac:dyDescent="0.25">
      <c r="A498" s="187" t="s">
        <v>1777</v>
      </c>
      <c r="B498" s="188"/>
      <c r="C498" s="144" t="s">
        <v>9</v>
      </c>
      <c r="D498" s="144" t="s">
        <v>1089</v>
      </c>
      <c r="E498" s="144" t="s">
        <v>728</v>
      </c>
      <c r="F498" s="171" t="s">
        <v>143</v>
      </c>
      <c r="G498" s="170" t="s">
        <v>733</v>
      </c>
      <c r="H498" s="3" t="s">
        <v>745</v>
      </c>
      <c r="I498" s="170" t="s">
        <v>737</v>
      </c>
      <c r="J498" s="30">
        <v>405</v>
      </c>
      <c r="K498" s="170" t="s">
        <v>46</v>
      </c>
      <c r="L498" s="170" t="s">
        <v>2045</v>
      </c>
      <c r="M498" s="188"/>
      <c r="N498" s="198" t="s">
        <v>1775</v>
      </c>
      <c r="O498" s="198"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202" t="s">
        <v>1776</v>
      </c>
      <c r="Q498" s="202" t="s">
        <v>46</v>
      </c>
      <c r="R498" s="202" t="str">
        <f t="shared" si="38"/>
        <v>Iron and Steel Industry Petroleum Use</v>
      </c>
      <c r="S498" s="202" t="str">
        <f t="shared" si="37"/>
        <v>//**Iron and Steel Industry Petroleum Use: **</v>
      </c>
      <c r="T498" s="187"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205" customFormat="1" x14ac:dyDescent="0.25">
      <c r="A499" s="187" t="s">
        <v>1777</v>
      </c>
      <c r="B499" s="188"/>
      <c r="C499" s="144" t="s">
        <v>9</v>
      </c>
      <c r="D499" s="144" t="s">
        <v>1089</v>
      </c>
      <c r="E499" s="144" t="s">
        <v>728</v>
      </c>
      <c r="F499" s="171" t="s">
        <v>143</v>
      </c>
      <c r="G499" s="170" t="s">
        <v>734</v>
      </c>
      <c r="H499" s="3" t="s">
        <v>745</v>
      </c>
      <c r="I499" s="170" t="s">
        <v>740</v>
      </c>
      <c r="J499" s="30">
        <v>406</v>
      </c>
      <c r="K499" s="170" t="s">
        <v>47</v>
      </c>
      <c r="L499" s="170"/>
      <c r="M499" s="188"/>
      <c r="N499" s="198" t="s">
        <v>1775</v>
      </c>
      <c r="O499" s="198"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202" t="s">
        <v>1776</v>
      </c>
      <c r="Q499" s="202" t="s">
        <v>46</v>
      </c>
      <c r="R499" s="202" t="str">
        <f t="shared" si="38"/>
        <v>Iron and Steel Industry Purchased Heat Use</v>
      </c>
      <c r="S499" s="202" t="str">
        <f t="shared" si="37"/>
        <v>//**Iron and Steel Industry Purchased Heat Use: **</v>
      </c>
      <c r="T499" s="187" t="str">
        <f t="shared" si="36"/>
        <v/>
      </c>
    </row>
    <row r="500" spans="1:20" s="205" customFormat="1" x14ac:dyDescent="0.25">
      <c r="A500" s="187" t="s">
        <v>1777</v>
      </c>
      <c r="B500" s="188"/>
      <c r="C500" s="144" t="s">
        <v>9</v>
      </c>
      <c r="D500" s="144" t="s">
        <v>1089</v>
      </c>
      <c r="E500" s="144" t="s">
        <v>728</v>
      </c>
      <c r="F500" s="171" t="s">
        <v>143</v>
      </c>
      <c r="G500" s="170" t="s">
        <v>1109</v>
      </c>
      <c r="H500" s="3" t="s">
        <v>745</v>
      </c>
      <c r="I500" s="170" t="s">
        <v>1112</v>
      </c>
      <c r="J500" s="30">
        <v>407</v>
      </c>
      <c r="K500" s="170" t="s">
        <v>47</v>
      </c>
      <c r="L500" s="170"/>
      <c r="M500" s="188"/>
      <c r="N500" s="198" t="s">
        <v>1775</v>
      </c>
      <c r="O500" s="198"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202" t="s">
        <v>1776</v>
      </c>
      <c r="Q500" s="202" t="s">
        <v>46</v>
      </c>
      <c r="R500" s="202" t="str">
        <f t="shared" si="38"/>
        <v>Iron and Steel Industry Crude Oil Use</v>
      </c>
      <c r="S500" s="202" t="str">
        <f t="shared" si="37"/>
        <v>//**Iron and Steel Industry Crude Oil Use: **</v>
      </c>
      <c r="T500" s="187" t="str">
        <f t="shared" si="36"/>
        <v/>
      </c>
    </row>
    <row r="501" spans="1:20" s="205" customFormat="1" x14ac:dyDescent="0.25">
      <c r="A501" s="187" t="s">
        <v>1777</v>
      </c>
      <c r="B501" s="188"/>
      <c r="C501" s="144" t="s">
        <v>9</v>
      </c>
      <c r="D501" s="144" t="s">
        <v>1089</v>
      </c>
      <c r="E501" s="144" t="s">
        <v>728</v>
      </c>
      <c r="F501" s="171" t="s">
        <v>143</v>
      </c>
      <c r="G501" s="170" t="s">
        <v>1110</v>
      </c>
      <c r="H501" s="3" t="s">
        <v>745</v>
      </c>
      <c r="I501" s="170" t="s">
        <v>1114</v>
      </c>
      <c r="J501" s="30">
        <v>408</v>
      </c>
      <c r="K501" s="170" t="s">
        <v>46</v>
      </c>
      <c r="L501" s="170" t="s">
        <v>2045</v>
      </c>
      <c r="M501" s="188"/>
      <c r="N501" s="198" t="s">
        <v>1775</v>
      </c>
      <c r="O501" s="198"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202" t="s">
        <v>1776</v>
      </c>
      <c r="Q501" s="202" t="s">
        <v>46</v>
      </c>
      <c r="R501" s="202" t="str">
        <f t="shared" si="38"/>
        <v>Iron and Steel Industry Heavy or Residual Fuel Oil Use</v>
      </c>
      <c r="S501" s="202" t="str">
        <f t="shared" si="37"/>
        <v>//**Iron and Steel Industry Heavy or Residual Fuel Oil Use: **</v>
      </c>
      <c r="T501" s="187"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205" customFormat="1" x14ac:dyDescent="0.25">
      <c r="A502" s="187" t="s">
        <v>1777</v>
      </c>
      <c r="B502" s="188"/>
      <c r="C502" s="144" t="s">
        <v>9</v>
      </c>
      <c r="D502" s="144" t="s">
        <v>1089</v>
      </c>
      <c r="E502" s="144" t="s">
        <v>728</v>
      </c>
      <c r="F502" s="171" t="s">
        <v>143</v>
      </c>
      <c r="G502" s="170" t="s">
        <v>1111</v>
      </c>
      <c r="H502" s="3" t="s">
        <v>745</v>
      </c>
      <c r="I502" s="170" t="s">
        <v>1115</v>
      </c>
      <c r="J502" s="30">
        <v>409</v>
      </c>
      <c r="K502" s="170" t="s">
        <v>46</v>
      </c>
      <c r="L502" s="170" t="s">
        <v>2045</v>
      </c>
      <c r="M502" s="188"/>
      <c r="N502" s="198" t="s">
        <v>1775</v>
      </c>
      <c r="O502" s="198"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202" t="s">
        <v>1776</v>
      </c>
      <c r="Q502" s="202" t="s">
        <v>46</v>
      </c>
      <c r="R502" s="202" t="str">
        <f t="shared" si="38"/>
        <v>Iron and Steel Industry LPG Propane or Butane Use</v>
      </c>
      <c r="S502" s="202" t="str">
        <f t="shared" si="37"/>
        <v>//**Iron and Steel Industry LPG Propane or Butane Use: **</v>
      </c>
      <c r="T502" s="187"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205" customFormat="1" x14ac:dyDescent="0.25">
      <c r="A503" s="187" t="s">
        <v>1777</v>
      </c>
      <c r="B503" s="188"/>
      <c r="C503" s="144" t="s">
        <v>9</v>
      </c>
      <c r="D503" s="144" t="s">
        <v>1089</v>
      </c>
      <c r="E503" s="144" t="s">
        <v>728</v>
      </c>
      <c r="F503" s="171" t="s">
        <v>143</v>
      </c>
      <c r="G503" s="170" t="s">
        <v>1108</v>
      </c>
      <c r="H503" s="3" t="s">
        <v>745</v>
      </c>
      <c r="I503" s="170" t="s">
        <v>1113</v>
      </c>
      <c r="J503" s="30">
        <v>410</v>
      </c>
      <c r="K503" s="170" t="s">
        <v>47</v>
      </c>
      <c r="L503" s="144"/>
      <c r="M503" s="188"/>
      <c r="N503" s="198" t="s">
        <v>1775</v>
      </c>
      <c r="O503" s="198"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202" t="s">
        <v>1776</v>
      </c>
      <c r="Q503" s="202" t="s">
        <v>46</v>
      </c>
      <c r="R503" s="202" t="str">
        <f t="shared" si="38"/>
        <v>Iron and Steel Industry Hydrogen Use</v>
      </c>
      <c r="S503" s="202" t="str">
        <f t="shared" si="37"/>
        <v>//**Iron and Steel Industry Hydrogen Use: **</v>
      </c>
      <c r="T503" s="187" t="str">
        <f t="shared" si="36"/>
        <v/>
      </c>
    </row>
    <row r="504" spans="1:20" s="205" customFormat="1" x14ac:dyDescent="0.25">
      <c r="A504" s="187" t="s">
        <v>1777</v>
      </c>
      <c r="B504" s="188"/>
      <c r="C504" s="144" t="s">
        <v>9</v>
      </c>
      <c r="D504" s="144" t="s">
        <v>1089</v>
      </c>
      <c r="E504" s="144" t="s">
        <v>728</v>
      </c>
      <c r="F504" s="171" t="s">
        <v>144</v>
      </c>
      <c r="G504" s="170" t="s">
        <v>729</v>
      </c>
      <c r="H504" s="3" t="s">
        <v>746</v>
      </c>
      <c r="I504" s="170" t="s">
        <v>735</v>
      </c>
      <c r="J504" s="30">
        <v>411</v>
      </c>
      <c r="K504" s="170" t="s">
        <v>47</v>
      </c>
      <c r="L504" s="144"/>
      <c r="M504" s="188"/>
      <c r="N504" s="198" t="s">
        <v>1775</v>
      </c>
      <c r="O504" s="198"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202" t="s">
        <v>1776</v>
      </c>
      <c r="Q504" s="202" t="s">
        <v>46</v>
      </c>
      <c r="R504" s="202" t="str">
        <f t="shared" si="38"/>
        <v>Chemicals Industry Electricity Use</v>
      </c>
      <c r="S504" s="202" t="str">
        <f t="shared" si="37"/>
        <v>//**Chemicals Industry Electricity Use: **</v>
      </c>
      <c r="T504" s="187" t="str">
        <f t="shared" si="36"/>
        <v/>
      </c>
    </row>
    <row r="505" spans="1:20" s="205" customFormat="1" x14ac:dyDescent="0.25">
      <c r="A505" s="187" t="s">
        <v>1777</v>
      </c>
      <c r="B505" s="188"/>
      <c r="C505" s="144" t="s">
        <v>9</v>
      </c>
      <c r="D505" s="144" t="s">
        <v>1089</v>
      </c>
      <c r="E505" s="144" t="s">
        <v>728</v>
      </c>
      <c r="F505" s="171" t="s">
        <v>144</v>
      </c>
      <c r="G505" s="170" t="s">
        <v>730</v>
      </c>
      <c r="H505" s="3" t="s">
        <v>746</v>
      </c>
      <c r="I505" s="170" t="s">
        <v>738</v>
      </c>
      <c r="J505" s="30">
        <v>412</v>
      </c>
      <c r="K505" s="170" t="s">
        <v>46</v>
      </c>
      <c r="L505" s="170" t="s">
        <v>2046</v>
      </c>
      <c r="M505" s="188"/>
      <c r="N505" s="198" t="s">
        <v>1775</v>
      </c>
      <c r="O505" s="198"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202" t="s">
        <v>1776</v>
      </c>
      <c r="Q505" s="202" t="s">
        <v>46</v>
      </c>
      <c r="R505" s="202" t="str">
        <f t="shared" si="38"/>
        <v>Chemicals Industry Coal Use</v>
      </c>
      <c r="S505" s="202" t="str">
        <f t="shared" si="37"/>
        <v>//**Chemicals Industry Coal Use: **</v>
      </c>
      <c r="T505" s="187"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205" customFormat="1" x14ac:dyDescent="0.25">
      <c r="A506" s="187" t="s">
        <v>1777</v>
      </c>
      <c r="B506" s="188"/>
      <c r="C506" s="144" t="s">
        <v>9</v>
      </c>
      <c r="D506" s="144" t="s">
        <v>1089</v>
      </c>
      <c r="E506" s="144" t="s">
        <v>728</v>
      </c>
      <c r="F506" s="171" t="s">
        <v>144</v>
      </c>
      <c r="G506" s="170" t="s">
        <v>731</v>
      </c>
      <c r="H506" s="3" t="s">
        <v>746</v>
      </c>
      <c r="I506" s="170" t="s">
        <v>739</v>
      </c>
      <c r="J506" s="30">
        <v>413</v>
      </c>
      <c r="K506" s="170" t="s">
        <v>46</v>
      </c>
      <c r="L506" s="170" t="s">
        <v>2045</v>
      </c>
      <c r="M506" s="188"/>
      <c r="N506" s="198" t="s">
        <v>1775</v>
      </c>
      <c r="O506" s="198"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202" t="s">
        <v>1776</v>
      </c>
      <c r="Q506" s="202" t="s">
        <v>46</v>
      </c>
      <c r="R506" s="202" t="str">
        <f t="shared" si="38"/>
        <v>Chemicals Industry Natural Gas Use</v>
      </c>
      <c r="S506" s="202" t="str">
        <f t="shared" si="37"/>
        <v>//**Chemicals Industry Natural Gas Use: **</v>
      </c>
      <c r="T506" s="187"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205" customFormat="1" x14ac:dyDescent="0.25">
      <c r="A507" s="187" t="s">
        <v>1777</v>
      </c>
      <c r="B507" s="188"/>
      <c r="C507" s="144" t="s">
        <v>9</v>
      </c>
      <c r="D507" s="144" t="s">
        <v>1089</v>
      </c>
      <c r="E507" s="144" t="s">
        <v>728</v>
      </c>
      <c r="F507" s="171" t="s">
        <v>144</v>
      </c>
      <c r="G507" s="170" t="s">
        <v>732</v>
      </c>
      <c r="H507" s="3" t="s">
        <v>746</v>
      </c>
      <c r="I507" s="170" t="s">
        <v>736</v>
      </c>
      <c r="J507" s="30">
        <v>414</v>
      </c>
      <c r="K507" s="170" t="s">
        <v>47</v>
      </c>
      <c r="L507" s="170"/>
      <c r="M507" s="188"/>
      <c r="N507" s="198" t="s">
        <v>1775</v>
      </c>
      <c r="O507" s="198"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202" t="s">
        <v>1776</v>
      </c>
      <c r="Q507" s="202" t="s">
        <v>46</v>
      </c>
      <c r="R507" s="202" t="str">
        <f t="shared" si="38"/>
        <v>Chemicals Industry Biomass Use</v>
      </c>
      <c r="S507" s="202" t="str">
        <f t="shared" si="37"/>
        <v>//**Chemicals Industry Biomass Use: **</v>
      </c>
      <c r="T507" s="187" t="str">
        <f t="shared" si="36"/>
        <v/>
      </c>
    </row>
    <row r="508" spans="1:20" s="205" customFormat="1" x14ac:dyDescent="0.25">
      <c r="A508" s="187" t="s">
        <v>1777</v>
      </c>
      <c r="B508" s="188"/>
      <c r="C508" s="144" t="s">
        <v>9</v>
      </c>
      <c r="D508" s="144" t="s">
        <v>1089</v>
      </c>
      <c r="E508" s="144" t="s">
        <v>728</v>
      </c>
      <c r="F508" s="171" t="s">
        <v>144</v>
      </c>
      <c r="G508" s="170" t="s">
        <v>733</v>
      </c>
      <c r="H508" s="3" t="s">
        <v>746</v>
      </c>
      <c r="I508" s="170" t="s">
        <v>737</v>
      </c>
      <c r="J508" s="30">
        <v>415</v>
      </c>
      <c r="K508" s="170" t="s">
        <v>46</v>
      </c>
      <c r="L508" s="170" t="s">
        <v>2045</v>
      </c>
      <c r="M508" s="188"/>
      <c r="N508" s="198" t="s">
        <v>1775</v>
      </c>
      <c r="O508" s="198"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202" t="s">
        <v>1776</v>
      </c>
      <c r="Q508" s="202" t="s">
        <v>46</v>
      </c>
      <c r="R508" s="202" t="str">
        <f t="shared" si="38"/>
        <v>Chemicals Industry Petroleum Use</v>
      </c>
      <c r="S508" s="202" t="str">
        <f t="shared" si="37"/>
        <v>//**Chemicals Industry Petroleum Use: **</v>
      </c>
      <c r="T508" s="187"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205" customFormat="1" x14ac:dyDescent="0.25">
      <c r="A509" s="187" t="s">
        <v>1777</v>
      </c>
      <c r="B509" s="188"/>
      <c r="C509" s="144" t="s">
        <v>9</v>
      </c>
      <c r="D509" s="144" t="s">
        <v>1089</v>
      </c>
      <c r="E509" s="144" t="s">
        <v>728</v>
      </c>
      <c r="F509" s="171" t="s">
        <v>144</v>
      </c>
      <c r="G509" s="170" t="s">
        <v>734</v>
      </c>
      <c r="H509" s="3" t="s">
        <v>746</v>
      </c>
      <c r="I509" s="170" t="s">
        <v>740</v>
      </c>
      <c r="J509" s="30">
        <v>416</v>
      </c>
      <c r="K509" s="170" t="s">
        <v>47</v>
      </c>
      <c r="L509" s="170"/>
      <c r="M509" s="188"/>
      <c r="N509" s="198" t="s">
        <v>1775</v>
      </c>
      <c r="O509" s="198"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202" t="s">
        <v>1776</v>
      </c>
      <c r="Q509" s="202" t="s">
        <v>46</v>
      </c>
      <c r="R509" s="202" t="str">
        <f t="shared" si="38"/>
        <v>Chemicals Industry Purchased Heat Use</v>
      </c>
      <c r="S509" s="202" t="str">
        <f t="shared" si="37"/>
        <v>//**Chemicals Industry Purchased Heat Use: **</v>
      </c>
      <c r="T509" s="187" t="str">
        <f t="shared" si="36"/>
        <v/>
      </c>
    </row>
    <row r="510" spans="1:20" s="205" customFormat="1" x14ac:dyDescent="0.25">
      <c r="A510" s="187" t="s">
        <v>1777</v>
      </c>
      <c r="B510" s="188"/>
      <c r="C510" s="144" t="s">
        <v>9</v>
      </c>
      <c r="D510" s="144" t="s">
        <v>1089</v>
      </c>
      <c r="E510" s="144" t="s">
        <v>728</v>
      </c>
      <c r="F510" s="171" t="s">
        <v>144</v>
      </c>
      <c r="G510" s="170" t="s">
        <v>1109</v>
      </c>
      <c r="H510" s="3" t="s">
        <v>746</v>
      </c>
      <c r="I510" s="170" t="s">
        <v>1112</v>
      </c>
      <c r="J510" s="30">
        <v>417</v>
      </c>
      <c r="K510" s="170" t="s">
        <v>47</v>
      </c>
      <c r="L510" s="170"/>
      <c r="M510" s="188"/>
      <c r="N510" s="198" t="s">
        <v>1775</v>
      </c>
      <c r="O510" s="198"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202" t="s">
        <v>1776</v>
      </c>
      <c r="Q510" s="202" t="s">
        <v>46</v>
      </c>
      <c r="R510" s="202" t="str">
        <f t="shared" si="38"/>
        <v>Chemicals Industry Crude Oil Use</v>
      </c>
      <c r="S510" s="202" t="str">
        <f t="shared" si="37"/>
        <v>//**Chemicals Industry Crude Oil Use: **</v>
      </c>
      <c r="T510" s="187" t="str">
        <f t="shared" si="36"/>
        <v/>
      </c>
    </row>
    <row r="511" spans="1:20" s="205" customFormat="1" x14ac:dyDescent="0.25">
      <c r="A511" s="187" t="s">
        <v>1777</v>
      </c>
      <c r="B511" s="188"/>
      <c r="C511" s="144" t="s">
        <v>9</v>
      </c>
      <c r="D511" s="144" t="s">
        <v>1089</v>
      </c>
      <c r="E511" s="144" t="s">
        <v>728</v>
      </c>
      <c r="F511" s="171" t="s">
        <v>144</v>
      </c>
      <c r="G511" s="170" t="s">
        <v>1110</v>
      </c>
      <c r="H511" s="3" t="s">
        <v>746</v>
      </c>
      <c r="I511" s="170" t="s">
        <v>1114</v>
      </c>
      <c r="J511" s="30">
        <v>418</v>
      </c>
      <c r="K511" s="170" t="s">
        <v>46</v>
      </c>
      <c r="L511" s="170" t="s">
        <v>2045</v>
      </c>
      <c r="M511" s="188"/>
      <c r="N511" s="198" t="s">
        <v>1775</v>
      </c>
      <c r="O511" s="198"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202" t="s">
        <v>1776</v>
      </c>
      <c r="Q511" s="202" t="s">
        <v>46</v>
      </c>
      <c r="R511" s="202" t="str">
        <f t="shared" si="38"/>
        <v>Chemicals Industry Heavy or Residual Fuel Oil Use</v>
      </c>
      <c r="S511" s="202" t="str">
        <f t="shared" si="37"/>
        <v>//**Chemicals Industry Heavy or Residual Fuel Oil Use: **</v>
      </c>
      <c r="T511" s="187"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205" customFormat="1" x14ac:dyDescent="0.25">
      <c r="A512" s="187" t="s">
        <v>1777</v>
      </c>
      <c r="B512" s="188"/>
      <c r="C512" s="144" t="s">
        <v>9</v>
      </c>
      <c r="D512" s="144" t="s">
        <v>1089</v>
      </c>
      <c r="E512" s="144" t="s">
        <v>728</v>
      </c>
      <c r="F512" s="171" t="s">
        <v>144</v>
      </c>
      <c r="G512" s="170" t="s">
        <v>1111</v>
      </c>
      <c r="H512" s="3" t="s">
        <v>746</v>
      </c>
      <c r="I512" s="170" t="s">
        <v>1115</v>
      </c>
      <c r="J512" s="30">
        <v>419</v>
      </c>
      <c r="K512" s="170" t="s">
        <v>46</v>
      </c>
      <c r="L512" s="170" t="s">
        <v>2045</v>
      </c>
      <c r="M512" s="188"/>
      <c r="N512" s="198" t="s">
        <v>1775</v>
      </c>
      <c r="O512" s="198"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202" t="s">
        <v>1776</v>
      </c>
      <c r="Q512" s="202" t="s">
        <v>46</v>
      </c>
      <c r="R512" s="202" t="str">
        <f t="shared" si="38"/>
        <v>Chemicals Industry LPG Propane or Butane Use</v>
      </c>
      <c r="S512" s="202" t="str">
        <f t="shared" si="37"/>
        <v>//**Chemicals Industry LPG Propane or Butane Use: **</v>
      </c>
      <c r="T512" s="187"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205" customFormat="1" x14ac:dyDescent="0.25">
      <c r="A513" s="187" t="s">
        <v>1777</v>
      </c>
      <c r="B513" s="188"/>
      <c r="C513" s="144" t="s">
        <v>9</v>
      </c>
      <c r="D513" s="144" t="s">
        <v>1089</v>
      </c>
      <c r="E513" s="144" t="s">
        <v>728</v>
      </c>
      <c r="F513" s="171" t="s">
        <v>144</v>
      </c>
      <c r="G513" s="170" t="s">
        <v>1108</v>
      </c>
      <c r="H513" s="3" t="s">
        <v>746</v>
      </c>
      <c r="I513" s="170" t="s">
        <v>1113</v>
      </c>
      <c r="J513" s="30">
        <v>420</v>
      </c>
      <c r="K513" s="170" t="s">
        <v>47</v>
      </c>
      <c r="L513" s="144"/>
      <c r="M513" s="188"/>
      <c r="N513" s="198" t="s">
        <v>1775</v>
      </c>
      <c r="O513" s="198"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202" t="s">
        <v>1776</v>
      </c>
      <c r="Q513" s="202" t="s">
        <v>46</v>
      </c>
      <c r="R513" s="202" t="str">
        <f t="shared" si="38"/>
        <v>Chemicals Industry Hydrogen Use</v>
      </c>
      <c r="S513" s="202" t="str">
        <f t="shared" si="37"/>
        <v>//**Chemicals Industry Hydrogen Use: **</v>
      </c>
      <c r="T513" s="187" t="str">
        <f t="shared" si="36"/>
        <v/>
      </c>
    </row>
    <row r="514" spans="1:20" s="205" customFormat="1" x14ac:dyDescent="0.25">
      <c r="A514" s="187" t="s">
        <v>1777</v>
      </c>
      <c r="B514" s="188"/>
      <c r="C514" s="144" t="s">
        <v>9</v>
      </c>
      <c r="D514" s="144" t="s">
        <v>1089</v>
      </c>
      <c r="E514" s="144" t="s">
        <v>728</v>
      </c>
      <c r="F514" s="171" t="s">
        <v>777</v>
      </c>
      <c r="G514" s="170" t="s">
        <v>729</v>
      </c>
      <c r="H514" s="3" t="s">
        <v>1182</v>
      </c>
      <c r="I514" s="170" t="s">
        <v>735</v>
      </c>
      <c r="J514" s="30">
        <v>421</v>
      </c>
      <c r="K514" s="170" t="s">
        <v>47</v>
      </c>
      <c r="L514" s="144"/>
      <c r="M514" s="188"/>
      <c r="N514" s="198" t="s">
        <v>1775</v>
      </c>
      <c r="O514" s="198"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202" t="s">
        <v>1776</v>
      </c>
      <c r="Q514" s="202" t="s">
        <v>46</v>
      </c>
      <c r="R514" s="202" t="str">
        <f t="shared" si="38"/>
        <v>Coal Mining Industry Electricity Use</v>
      </c>
      <c r="S514" s="202" t="str">
        <f t="shared" si="37"/>
        <v>//**Coal Mining Industry Electricity Use: **</v>
      </c>
      <c r="T514" s="187" t="str">
        <f t="shared" si="36"/>
        <v/>
      </c>
    </row>
    <row r="515" spans="1:20" s="205" customFormat="1" x14ac:dyDescent="0.25">
      <c r="A515" s="187" t="s">
        <v>1777</v>
      </c>
      <c r="B515" s="188"/>
      <c r="C515" s="144" t="s">
        <v>9</v>
      </c>
      <c r="D515" s="144" t="s">
        <v>1089</v>
      </c>
      <c r="E515" s="144" t="s">
        <v>728</v>
      </c>
      <c r="F515" s="171" t="s">
        <v>777</v>
      </c>
      <c r="G515" s="170" t="s">
        <v>730</v>
      </c>
      <c r="H515" s="3" t="s">
        <v>1182</v>
      </c>
      <c r="I515" s="170" t="s">
        <v>738</v>
      </c>
      <c r="J515" s="30">
        <v>422</v>
      </c>
      <c r="K515" s="170" t="s">
        <v>46</v>
      </c>
      <c r="L515" s="170" t="s">
        <v>2046</v>
      </c>
      <c r="M515" s="188"/>
      <c r="N515" s="198" t="s">
        <v>1775</v>
      </c>
      <c r="O515" s="198"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202" t="s">
        <v>1776</v>
      </c>
      <c r="Q515" s="202" t="s">
        <v>46</v>
      </c>
      <c r="R515" s="202" t="str">
        <f t="shared" si="38"/>
        <v>Coal Mining Industry Coal Use</v>
      </c>
      <c r="S515" s="202" t="str">
        <f t="shared" si="37"/>
        <v>//**Coal Mining Industry Coal Use: **</v>
      </c>
      <c r="T515" s="187"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205" customFormat="1" x14ac:dyDescent="0.25">
      <c r="A516" s="187" t="s">
        <v>1777</v>
      </c>
      <c r="B516" s="188"/>
      <c r="C516" s="144" t="s">
        <v>9</v>
      </c>
      <c r="D516" s="144" t="s">
        <v>1089</v>
      </c>
      <c r="E516" s="144" t="s">
        <v>728</v>
      </c>
      <c r="F516" s="171" t="s">
        <v>777</v>
      </c>
      <c r="G516" s="170" t="s">
        <v>731</v>
      </c>
      <c r="H516" s="3" t="s">
        <v>1182</v>
      </c>
      <c r="I516" s="170" t="s">
        <v>739</v>
      </c>
      <c r="J516" s="30">
        <v>423</v>
      </c>
      <c r="K516" s="170" t="s">
        <v>46</v>
      </c>
      <c r="L516" s="170" t="s">
        <v>2045</v>
      </c>
      <c r="M516" s="188"/>
      <c r="N516" s="198" t="s">
        <v>1775</v>
      </c>
      <c r="O516" s="198"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202" t="s">
        <v>1776</v>
      </c>
      <c r="Q516" s="202" t="s">
        <v>46</v>
      </c>
      <c r="R516" s="202" t="str">
        <f t="shared" si="38"/>
        <v>Coal Mining Industry Natural Gas Use</v>
      </c>
      <c r="S516" s="202" t="str">
        <f t="shared" si="37"/>
        <v>//**Coal Mining Industry Natural Gas Use: **</v>
      </c>
      <c r="T516" s="187"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205" customFormat="1" x14ac:dyDescent="0.25">
      <c r="A517" s="187" t="s">
        <v>1777</v>
      </c>
      <c r="B517" s="188"/>
      <c r="C517" s="144" t="s">
        <v>9</v>
      </c>
      <c r="D517" s="144" t="s">
        <v>1089</v>
      </c>
      <c r="E517" s="144" t="s">
        <v>728</v>
      </c>
      <c r="F517" s="171" t="s">
        <v>777</v>
      </c>
      <c r="G517" s="170" t="s">
        <v>732</v>
      </c>
      <c r="H517" s="3" t="s">
        <v>1182</v>
      </c>
      <c r="I517" s="170" t="s">
        <v>736</v>
      </c>
      <c r="J517" s="30">
        <v>424</v>
      </c>
      <c r="K517" s="170" t="s">
        <v>47</v>
      </c>
      <c r="L517" s="170"/>
      <c r="M517" s="188"/>
      <c r="N517" s="198" t="s">
        <v>1775</v>
      </c>
      <c r="O517" s="198"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202" t="s">
        <v>1776</v>
      </c>
      <c r="Q517" s="202" t="s">
        <v>46</v>
      </c>
      <c r="R517" s="202" t="str">
        <f t="shared" si="38"/>
        <v>Coal Mining Industry Biomass Use</v>
      </c>
      <c r="S517" s="202" t="str">
        <f t="shared" si="37"/>
        <v>//**Coal Mining Industry Biomass Use: **</v>
      </c>
      <c r="T517" s="187" t="str">
        <f t="shared" si="36"/>
        <v/>
      </c>
    </row>
    <row r="518" spans="1:20" s="205" customFormat="1" x14ac:dyDescent="0.25">
      <c r="A518" s="187" t="s">
        <v>1777</v>
      </c>
      <c r="B518" s="188"/>
      <c r="C518" s="144" t="s">
        <v>9</v>
      </c>
      <c r="D518" s="144" t="s">
        <v>1089</v>
      </c>
      <c r="E518" s="144" t="s">
        <v>728</v>
      </c>
      <c r="F518" s="171" t="s">
        <v>777</v>
      </c>
      <c r="G518" s="170" t="s">
        <v>733</v>
      </c>
      <c r="H518" s="3" t="s">
        <v>1182</v>
      </c>
      <c r="I518" s="170" t="s">
        <v>737</v>
      </c>
      <c r="J518" s="30">
        <v>425</v>
      </c>
      <c r="K518" s="170" t="s">
        <v>46</v>
      </c>
      <c r="L518" s="170" t="s">
        <v>2045</v>
      </c>
      <c r="M518" s="188"/>
      <c r="N518" s="198" t="s">
        <v>1775</v>
      </c>
      <c r="O518" s="198"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202" t="s">
        <v>1776</v>
      </c>
      <c r="Q518" s="202" t="s">
        <v>46</v>
      </c>
      <c r="R518" s="202" t="str">
        <f t="shared" si="38"/>
        <v>Coal Mining Industry Petroleum Use</v>
      </c>
      <c r="S518" s="202" t="str">
        <f t="shared" si="37"/>
        <v>//**Coal Mining Industry Petroleum Use: **</v>
      </c>
      <c r="T518" s="187"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205" customFormat="1" x14ac:dyDescent="0.25">
      <c r="A519" s="187" t="s">
        <v>1777</v>
      </c>
      <c r="B519" s="188"/>
      <c r="C519" s="144" t="s">
        <v>9</v>
      </c>
      <c r="D519" s="144" t="s">
        <v>1089</v>
      </c>
      <c r="E519" s="144" t="s">
        <v>728</v>
      </c>
      <c r="F519" s="171" t="s">
        <v>777</v>
      </c>
      <c r="G519" s="170" t="s">
        <v>734</v>
      </c>
      <c r="H519" s="3" t="s">
        <v>1182</v>
      </c>
      <c r="I519" s="170" t="s">
        <v>740</v>
      </c>
      <c r="J519" s="30">
        <v>426</v>
      </c>
      <c r="K519" s="170" t="s">
        <v>47</v>
      </c>
      <c r="L519" s="170"/>
      <c r="M519" s="188"/>
      <c r="N519" s="198" t="s">
        <v>1775</v>
      </c>
      <c r="O519" s="198"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202" t="s">
        <v>1776</v>
      </c>
      <c r="Q519" s="202" t="s">
        <v>46</v>
      </c>
      <c r="R519" s="202" t="str">
        <f t="shared" si="38"/>
        <v>Coal Mining Industry Purchased Heat Use</v>
      </c>
      <c r="S519" s="202" t="str">
        <f t="shared" si="37"/>
        <v>//**Coal Mining Industry Purchased Heat Use: **</v>
      </c>
      <c r="T519" s="187" t="str">
        <f t="shared" si="36"/>
        <v/>
      </c>
    </row>
    <row r="520" spans="1:20" s="205" customFormat="1" x14ac:dyDescent="0.25">
      <c r="A520" s="187" t="s">
        <v>1777</v>
      </c>
      <c r="B520" s="188"/>
      <c r="C520" s="144" t="s">
        <v>9</v>
      </c>
      <c r="D520" s="144" t="s">
        <v>1089</v>
      </c>
      <c r="E520" s="144" t="s">
        <v>728</v>
      </c>
      <c r="F520" s="171" t="s">
        <v>777</v>
      </c>
      <c r="G520" s="170" t="s">
        <v>1109</v>
      </c>
      <c r="H520" s="3" t="s">
        <v>1182</v>
      </c>
      <c r="I520" s="170" t="s">
        <v>1112</v>
      </c>
      <c r="J520" s="30">
        <v>427</v>
      </c>
      <c r="K520" s="170" t="s">
        <v>47</v>
      </c>
      <c r="L520" s="170"/>
      <c r="M520" s="188"/>
      <c r="N520" s="198" t="s">
        <v>1775</v>
      </c>
      <c r="O520" s="198"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202" t="s">
        <v>1776</v>
      </c>
      <c r="Q520" s="202" t="s">
        <v>46</v>
      </c>
      <c r="R520" s="202" t="str">
        <f t="shared" si="38"/>
        <v>Coal Mining Industry Crude Oil Use</v>
      </c>
      <c r="S520" s="202" t="str">
        <f t="shared" si="37"/>
        <v>//**Coal Mining Industry Crude Oil Use: **</v>
      </c>
      <c r="T520" s="187" t="str">
        <f t="shared" si="36"/>
        <v/>
      </c>
    </row>
    <row r="521" spans="1:20" s="205" customFormat="1" x14ac:dyDescent="0.25">
      <c r="A521" s="187" t="s">
        <v>1777</v>
      </c>
      <c r="B521" s="188"/>
      <c r="C521" s="144" t="s">
        <v>9</v>
      </c>
      <c r="D521" s="144" t="s">
        <v>1089</v>
      </c>
      <c r="E521" s="144" t="s">
        <v>728</v>
      </c>
      <c r="F521" s="171" t="s">
        <v>777</v>
      </c>
      <c r="G521" s="170" t="s">
        <v>1110</v>
      </c>
      <c r="H521" s="3" t="s">
        <v>1182</v>
      </c>
      <c r="I521" s="170" t="s">
        <v>1114</v>
      </c>
      <c r="J521" s="30">
        <v>428</v>
      </c>
      <c r="K521" s="170" t="s">
        <v>46</v>
      </c>
      <c r="L521" s="170" t="s">
        <v>2045</v>
      </c>
      <c r="M521" s="188"/>
      <c r="N521" s="198" t="s">
        <v>1775</v>
      </c>
      <c r="O521" s="198"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202" t="s">
        <v>1776</v>
      </c>
      <c r="Q521" s="202" t="s">
        <v>46</v>
      </c>
      <c r="R521" s="202" t="str">
        <f t="shared" si="38"/>
        <v>Coal Mining Industry Heavy or Residual Fuel Oil Use</v>
      </c>
      <c r="S521" s="202" t="str">
        <f t="shared" si="37"/>
        <v>//**Coal Mining Industry Heavy or Residual Fuel Oil Use: **</v>
      </c>
      <c r="T521" s="187"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205" customFormat="1" x14ac:dyDescent="0.25">
      <c r="A522" s="187" t="s">
        <v>1777</v>
      </c>
      <c r="B522" s="188"/>
      <c r="C522" s="144" t="s">
        <v>9</v>
      </c>
      <c r="D522" s="144" t="s">
        <v>1089</v>
      </c>
      <c r="E522" s="144" t="s">
        <v>728</v>
      </c>
      <c r="F522" s="171" t="s">
        <v>777</v>
      </c>
      <c r="G522" s="170" t="s">
        <v>1111</v>
      </c>
      <c r="H522" s="3" t="s">
        <v>1182</v>
      </c>
      <c r="I522" s="170" t="s">
        <v>1115</v>
      </c>
      <c r="J522" s="30">
        <v>464</v>
      </c>
      <c r="K522" s="170" t="s">
        <v>47</v>
      </c>
      <c r="L522" s="170"/>
      <c r="M522" s="188"/>
      <c r="N522" s="198" t="s">
        <v>1775</v>
      </c>
      <c r="O522" s="198"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202" t="s">
        <v>1776</v>
      </c>
      <c r="Q522" s="202" t="s">
        <v>46</v>
      </c>
      <c r="R522" s="202" t="str">
        <f t="shared" si="38"/>
        <v>Coal Mining Industry LPG Propane or Butane Use</v>
      </c>
      <c r="S522" s="202" t="str">
        <f t="shared" si="37"/>
        <v>//**Coal Mining Industry LPG Propane or Butane Use: **</v>
      </c>
      <c r="T522" s="187" t="str">
        <f t="shared" si="36"/>
        <v/>
      </c>
    </row>
    <row r="523" spans="1:20" s="205" customFormat="1" x14ac:dyDescent="0.25">
      <c r="A523" s="187" t="s">
        <v>1777</v>
      </c>
      <c r="B523" s="188"/>
      <c r="C523" s="144" t="s">
        <v>9</v>
      </c>
      <c r="D523" s="144" t="s">
        <v>1089</v>
      </c>
      <c r="E523" s="144" t="s">
        <v>728</v>
      </c>
      <c r="F523" s="171" t="s">
        <v>777</v>
      </c>
      <c r="G523" s="170" t="s">
        <v>1108</v>
      </c>
      <c r="H523" s="3" t="s">
        <v>1182</v>
      </c>
      <c r="I523" s="170" t="s">
        <v>1113</v>
      </c>
      <c r="J523" s="30">
        <v>465</v>
      </c>
      <c r="K523" s="170" t="s">
        <v>47</v>
      </c>
      <c r="L523" s="144"/>
      <c r="M523" s="188"/>
      <c r="N523" s="198" t="s">
        <v>1775</v>
      </c>
      <c r="O523" s="198"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202" t="s">
        <v>1776</v>
      </c>
      <c r="Q523" s="202" t="s">
        <v>46</v>
      </c>
      <c r="R523" s="202" t="str">
        <f t="shared" si="38"/>
        <v>Coal Mining Industry Hydrogen Use</v>
      </c>
      <c r="S523" s="202" t="str">
        <f t="shared" si="37"/>
        <v>//**Coal Mining Industry Hydrogen Use: **</v>
      </c>
      <c r="T523" s="187" t="str">
        <f t="shared" si="36"/>
        <v/>
      </c>
    </row>
    <row r="524" spans="1:20" s="205" customFormat="1" x14ac:dyDescent="0.25">
      <c r="A524" s="187" t="s">
        <v>1777</v>
      </c>
      <c r="B524" s="188"/>
      <c r="C524" s="144" t="s">
        <v>9</v>
      </c>
      <c r="D524" s="144" t="s">
        <v>1089</v>
      </c>
      <c r="E524" s="144" t="s">
        <v>728</v>
      </c>
      <c r="F524" s="171" t="s">
        <v>145</v>
      </c>
      <c r="G524" s="170" t="s">
        <v>729</v>
      </c>
      <c r="H524" s="3" t="s">
        <v>776</v>
      </c>
      <c r="I524" s="170" t="s">
        <v>735</v>
      </c>
      <c r="J524" s="30">
        <v>466</v>
      </c>
      <c r="K524" s="170" t="s">
        <v>47</v>
      </c>
      <c r="L524" s="144"/>
      <c r="M524" s="188"/>
      <c r="N524" s="198" t="s">
        <v>1775</v>
      </c>
      <c r="O524" s="198"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202" t="s">
        <v>1776</v>
      </c>
      <c r="Q524" s="202" t="s">
        <v>46</v>
      </c>
      <c r="R524" s="202" t="str">
        <f t="shared" si="38"/>
        <v>Water &amp; Waste Electricity Use</v>
      </c>
      <c r="S524" s="202" t="str">
        <f t="shared" si="37"/>
        <v>//**Water &amp; Waste Electricity Use: **</v>
      </c>
      <c r="T524" s="187" t="str">
        <f t="shared" si="36"/>
        <v/>
      </c>
    </row>
    <row r="525" spans="1:20" s="205" customFormat="1" x14ac:dyDescent="0.25">
      <c r="A525" s="187" t="s">
        <v>1777</v>
      </c>
      <c r="B525" s="188"/>
      <c r="C525" s="144" t="s">
        <v>9</v>
      </c>
      <c r="D525" s="144" t="s">
        <v>1089</v>
      </c>
      <c r="E525" s="144" t="s">
        <v>728</v>
      </c>
      <c r="F525" s="171" t="s">
        <v>145</v>
      </c>
      <c r="G525" s="170" t="s">
        <v>730</v>
      </c>
      <c r="H525" s="3" t="s">
        <v>776</v>
      </c>
      <c r="I525" s="170" t="s">
        <v>738</v>
      </c>
      <c r="J525" s="30">
        <v>467</v>
      </c>
      <c r="K525" s="170" t="s">
        <v>47</v>
      </c>
      <c r="L525" s="170"/>
      <c r="M525" s="188"/>
      <c r="N525" s="198" t="s">
        <v>1775</v>
      </c>
      <c r="O525" s="198"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202" t="s">
        <v>1776</v>
      </c>
      <c r="Q525" s="202" t="s">
        <v>46</v>
      </c>
      <c r="R525" s="202" t="str">
        <f t="shared" si="38"/>
        <v>Water &amp; Waste Coal Use</v>
      </c>
      <c r="S525" s="202" t="str">
        <f t="shared" si="37"/>
        <v>//**Water &amp; Waste Coal Use: **</v>
      </c>
      <c r="T525" s="187" t="str">
        <f t="shared" si="36"/>
        <v/>
      </c>
    </row>
    <row r="526" spans="1:20" s="205" customFormat="1" x14ac:dyDescent="0.25">
      <c r="A526" s="187" t="s">
        <v>1777</v>
      </c>
      <c r="B526" s="188"/>
      <c r="C526" s="144" t="s">
        <v>9</v>
      </c>
      <c r="D526" s="144" t="s">
        <v>1089</v>
      </c>
      <c r="E526" s="144" t="s">
        <v>728</v>
      </c>
      <c r="F526" s="171" t="s">
        <v>145</v>
      </c>
      <c r="G526" s="170" t="s">
        <v>731</v>
      </c>
      <c r="H526" s="3" t="s">
        <v>776</v>
      </c>
      <c r="I526" s="170" t="s">
        <v>739</v>
      </c>
      <c r="J526" s="30">
        <v>468</v>
      </c>
      <c r="K526" s="170" t="s">
        <v>47</v>
      </c>
      <c r="L526" s="170"/>
      <c r="M526" s="188"/>
      <c r="N526" s="198" t="s">
        <v>1775</v>
      </c>
      <c r="O526" s="198"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202" t="s">
        <v>1776</v>
      </c>
      <c r="Q526" s="202" t="s">
        <v>46</v>
      </c>
      <c r="R526" s="202" t="str">
        <f t="shared" si="38"/>
        <v>Water &amp; Waste Natural Gas Use</v>
      </c>
      <c r="S526" s="202" t="str">
        <f t="shared" si="37"/>
        <v>//**Water &amp; Waste Natural Gas Use: **</v>
      </c>
      <c r="T526" s="187" t="str">
        <f t="shared" si="36"/>
        <v/>
      </c>
    </row>
    <row r="527" spans="1:20" s="205" customFormat="1" x14ac:dyDescent="0.25">
      <c r="A527" s="187" t="s">
        <v>1777</v>
      </c>
      <c r="B527" s="188"/>
      <c r="C527" s="144" t="s">
        <v>9</v>
      </c>
      <c r="D527" s="144" t="s">
        <v>1089</v>
      </c>
      <c r="E527" s="144" t="s">
        <v>728</v>
      </c>
      <c r="F527" s="171" t="s">
        <v>145</v>
      </c>
      <c r="G527" s="170" t="s">
        <v>732</v>
      </c>
      <c r="H527" s="3" t="s">
        <v>776</v>
      </c>
      <c r="I527" s="170" t="s">
        <v>736</v>
      </c>
      <c r="J527" s="30">
        <v>469</v>
      </c>
      <c r="K527" s="170" t="s">
        <v>47</v>
      </c>
      <c r="L527" s="170"/>
      <c r="M527" s="188"/>
      <c r="N527" s="198" t="s">
        <v>1775</v>
      </c>
      <c r="O527" s="198"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202" t="s">
        <v>1776</v>
      </c>
      <c r="Q527" s="202" t="s">
        <v>46</v>
      </c>
      <c r="R527" s="202" t="str">
        <f t="shared" si="38"/>
        <v>Water &amp; Waste Biomass Use</v>
      </c>
      <c r="S527" s="202" t="str">
        <f t="shared" si="37"/>
        <v>//**Water &amp; Waste Biomass Use: **</v>
      </c>
      <c r="T527" s="187" t="str">
        <f t="shared" si="36"/>
        <v/>
      </c>
    </row>
    <row r="528" spans="1:20" s="205" customFormat="1" x14ac:dyDescent="0.25">
      <c r="A528" s="187" t="s">
        <v>1777</v>
      </c>
      <c r="B528" s="188"/>
      <c r="C528" s="144" t="s">
        <v>9</v>
      </c>
      <c r="D528" s="144" t="s">
        <v>1089</v>
      </c>
      <c r="E528" s="144" t="s">
        <v>728</v>
      </c>
      <c r="F528" s="171" t="s">
        <v>145</v>
      </c>
      <c r="G528" s="170" t="s">
        <v>733</v>
      </c>
      <c r="H528" s="3" t="s">
        <v>776</v>
      </c>
      <c r="I528" s="170" t="s">
        <v>737</v>
      </c>
      <c r="J528" s="30">
        <v>470</v>
      </c>
      <c r="K528" s="170" t="s">
        <v>47</v>
      </c>
      <c r="L528" s="170"/>
      <c r="M528" s="188"/>
      <c r="N528" s="198" t="s">
        <v>1775</v>
      </c>
      <c r="O528" s="198"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202" t="s">
        <v>1776</v>
      </c>
      <c r="Q528" s="202" t="s">
        <v>46</v>
      </c>
      <c r="R528" s="202" t="str">
        <f t="shared" si="38"/>
        <v>Water &amp; Waste Petroleum Use</v>
      </c>
      <c r="S528" s="202" t="str">
        <f t="shared" si="37"/>
        <v>//**Water &amp; Waste Petroleum Use: **</v>
      </c>
      <c r="T528" s="187" t="str">
        <f t="shared" si="36"/>
        <v/>
      </c>
    </row>
    <row r="529" spans="1:20" s="205" customFormat="1" x14ac:dyDescent="0.25">
      <c r="A529" s="187" t="s">
        <v>1777</v>
      </c>
      <c r="B529" s="188"/>
      <c r="C529" s="144" t="s">
        <v>9</v>
      </c>
      <c r="D529" s="144" t="s">
        <v>1089</v>
      </c>
      <c r="E529" s="144" t="s">
        <v>728</v>
      </c>
      <c r="F529" s="171" t="s">
        <v>145</v>
      </c>
      <c r="G529" s="170" t="s">
        <v>734</v>
      </c>
      <c r="H529" s="3" t="s">
        <v>776</v>
      </c>
      <c r="I529" s="170" t="s">
        <v>740</v>
      </c>
      <c r="J529" s="30">
        <v>471</v>
      </c>
      <c r="K529" s="170" t="s">
        <v>47</v>
      </c>
      <c r="L529" s="170"/>
      <c r="M529" s="188"/>
      <c r="N529" s="198" t="s">
        <v>1775</v>
      </c>
      <c r="O529" s="198"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202" t="s">
        <v>1776</v>
      </c>
      <c r="Q529" s="202" t="s">
        <v>46</v>
      </c>
      <c r="R529" s="202" t="str">
        <f t="shared" si="38"/>
        <v>Water &amp; Waste Purchased Heat Use</v>
      </c>
      <c r="S529" s="202" t="str">
        <f t="shared" si="37"/>
        <v>//**Water &amp; Waste Purchased Heat Use: **</v>
      </c>
      <c r="T529" s="187" t="str">
        <f t="shared" si="36"/>
        <v/>
      </c>
    </row>
    <row r="530" spans="1:20" s="205" customFormat="1" x14ac:dyDescent="0.25">
      <c r="A530" s="187" t="s">
        <v>1777</v>
      </c>
      <c r="B530" s="188"/>
      <c r="C530" s="144" t="s">
        <v>9</v>
      </c>
      <c r="D530" s="144" t="s">
        <v>1089</v>
      </c>
      <c r="E530" s="144" t="s">
        <v>728</v>
      </c>
      <c r="F530" s="171" t="s">
        <v>145</v>
      </c>
      <c r="G530" s="170" t="s">
        <v>1109</v>
      </c>
      <c r="H530" s="3" t="s">
        <v>776</v>
      </c>
      <c r="I530" s="170" t="s">
        <v>1112</v>
      </c>
      <c r="J530" s="30">
        <v>472</v>
      </c>
      <c r="K530" s="170" t="s">
        <v>47</v>
      </c>
      <c r="L530" s="170"/>
      <c r="M530" s="188"/>
      <c r="N530" s="198" t="s">
        <v>1775</v>
      </c>
      <c r="O530" s="198"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202" t="s">
        <v>1776</v>
      </c>
      <c r="Q530" s="202" t="s">
        <v>46</v>
      </c>
      <c r="R530" s="202" t="str">
        <f t="shared" si="38"/>
        <v>Water &amp; Waste Crude Oil Use</v>
      </c>
      <c r="S530" s="202" t="str">
        <f t="shared" si="37"/>
        <v>//**Water &amp; Waste Crude Oil Use: **</v>
      </c>
      <c r="T530" s="187" t="str">
        <f t="shared" si="36"/>
        <v/>
      </c>
    </row>
    <row r="531" spans="1:20" s="205" customFormat="1" x14ac:dyDescent="0.25">
      <c r="A531" s="187" t="s">
        <v>1777</v>
      </c>
      <c r="B531" s="188"/>
      <c r="C531" s="144" t="s">
        <v>9</v>
      </c>
      <c r="D531" s="144" t="s">
        <v>1089</v>
      </c>
      <c r="E531" s="144" t="s">
        <v>728</v>
      </c>
      <c r="F531" s="171" t="s">
        <v>145</v>
      </c>
      <c r="G531" s="170" t="s">
        <v>1110</v>
      </c>
      <c r="H531" s="3" t="s">
        <v>776</v>
      </c>
      <c r="I531" s="170" t="s">
        <v>1114</v>
      </c>
      <c r="J531" s="30">
        <v>473</v>
      </c>
      <c r="K531" s="170" t="s">
        <v>47</v>
      </c>
      <c r="L531" s="170"/>
      <c r="M531" s="188"/>
      <c r="N531" s="198" t="s">
        <v>1775</v>
      </c>
      <c r="O531" s="198"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202" t="s">
        <v>1776</v>
      </c>
      <c r="Q531" s="202" t="s">
        <v>46</v>
      </c>
      <c r="R531" s="202" t="str">
        <f t="shared" si="38"/>
        <v>Water &amp; Waste Heavy or Residual Fuel Oil Use</v>
      </c>
      <c r="S531" s="202" t="str">
        <f t="shared" si="37"/>
        <v>//**Water &amp; Waste Heavy or Residual Fuel Oil Use: **</v>
      </c>
      <c r="T531" s="187" t="str">
        <f t="shared" si="36"/>
        <v/>
      </c>
    </row>
    <row r="532" spans="1:20" s="205" customFormat="1" x14ac:dyDescent="0.25">
      <c r="A532" s="187" t="s">
        <v>1777</v>
      </c>
      <c r="B532" s="188"/>
      <c r="C532" s="144" t="s">
        <v>9</v>
      </c>
      <c r="D532" s="144" t="s">
        <v>1089</v>
      </c>
      <c r="E532" s="144" t="s">
        <v>728</v>
      </c>
      <c r="F532" s="171" t="s">
        <v>145</v>
      </c>
      <c r="G532" s="170" t="s">
        <v>1111</v>
      </c>
      <c r="H532" s="3" t="s">
        <v>776</v>
      </c>
      <c r="I532" s="170" t="s">
        <v>1115</v>
      </c>
      <c r="J532" s="30">
        <v>474</v>
      </c>
      <c r="K532" s="170" t="s">
        <v>47</v>
      </c>
      <c r="L532" s="170"/>
      <c r="M532" s="188"/>
      <c r="N532" s="198" t="s">
        <v>1775</v>
      </c>
      <c r="O532" s="198"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202" t="s">
        <v>1776</v>
      </c>
      <c r="Q532" s="202" t="s">
        <v>46</v>
      </c>
      <c r="R532" s="202" t="str">
        <f t="shared" si="38"/>
        <v>Water &amp; Waste LPG Propane or Butane Use</v>
      </c>
      <c r="S532" s="202" t="str">
        <f t="shared" si="37"/>
        <v>//**Water &amp; Waste LPG Propane or Butane Use: **</v>
      </c>
      <c r="T532" s="187" t="str">
        <f t="shared" si="36"/>
        <v/>
      </c>
    </row>
    <row r="533" spans="1:20" s="205" customFormat="1" x14ac:dyDescent="0.25">
      <c r="A533" s="187" t="s">
        <v>1777</v>
      </c>
      <c r="B533" s="188"/>
      <c r="C533" s="144" t="s">
        <v>9</v>
      </c>
      <c r="D533" s="144" t="s">
        <v>1089</v>
      </c>
      <c r="E533" s="144" t="s">
        <v>728</v>
      </c>
      <c r="F533" s="171" t="s">
        <v>145</v>
      </c>
      <c r="G533" s="170" t="s">
        <v>1108</v>
      </c>
      <c r="H533" s="3" t="s">
        <v>776</v>
      </c>
      <c r="I533" s="170" t="s">
        <v>1113</v>
      </c>
      <c r="J533" s="30">
        <v>475</v>
      </c>
      <c r="K533" s="170" t="s">
        <v>47</v>
      </c>
      <c r="L533" s="144"/>
      <c r="M533" s="188"/>
      <c r="N533" s="198" t="s">
        <v>1775</v>
      </c>
      <c r="O533" s="198"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202" t="s">
        <v>1776</v>
      </c>
      <c r="Q533" s="202" t="s">
        <v>46</v>
      </c>
      <c r="R533" s="202" t="str">
        <f t="shared" si="38"/>
        <v>Water &amp; Waste Hydrogen Use</v>
      </c>
      <c r="S533" s="202" t="str">
        <f t="shared" si="37"/>
        <v>//**Water &amp; Waste Hydrogen Use: **</v>
      </c>
      <c r="T533" s="187" t="str">
        <f t="shared" si="36"/>
        <v/>
      </c>
    </row>
    <row r="534" spans="1:20" s="205" customFormat="1" x14ac:dyDescent="0.25">
      <c r="A534" s="187" t="s">
        <v>1777</v>
      </c>
      <c r="B534" s="188"/>
      <c r="C534" s="144" t="s">
        <v>9</v>
      </c>
      <c r="D534" s="144" t="s">
        <v>1089</v>
      </c>
      <c r="E534" s="144" t="s">
        <v>728</v>
      </c>
      <c r="F534" s="171" t="s">
        <v>146</v>
      </c>
      <c r="G534" s="170" t="s">
        <v>729</v>
      </c>
      <c r="H534" s="3" t="s">
        <v>148</v>
      </c>
      <c r="I534" s="170" t="s">
        <v>735</v>
      </c>
      <c r="J534" s="30">
        <v>476</v>
      </c>
      <c r="K534" s="170" t="s">
        <v>47</v>
      </c>
      <c r="L534" s="144"/>
      <c r="M534" s="188"/>
      <c r="N534" s="198" t="s">
        <v>1775</v>
      </c>
      <c r="O534" s="198"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202" t="s">
        <v>1776</v>
      </c>
      <c r="Q534" s="202" t="s">
        <v>46</v>
      </c>
      <c r="R534" s="202" t="str">
        <f t="shared" si="38"/>
        <v>Agriculture Electricity Use</v>
      </c>
      <c r="S534" s="202" t="str">
        <f t="shared" si="37"/>
        <v>//**Agriculture Electricity Use: **</v>
      </c>
      <c r="T534" s="187" t="str">
        <f t="shared" si="36"/>
        <v/>
      </c>
    </row>
    <row r="535" spans="1:20" s="205" customFormat="1" x14ac:dyDescent="0.25">
      <c r="A535" s="187" t="s">
        <v>1777</v>
      </c>
      <c r="B535" s="188"/>
      <c r="C535" s="144" t="s">
        <v>9</v>
      </c>
      <c r="D535" s="144" t="s">
        <v>1089</v>
      </c>
      <c r="E535" s="144" t="s">
        <v>728</v>
      </c>
      <c r="F535" s="171" t="s">
        <v>146</v>
      </c>
      <c r="G535" s="170" t="s">
        <v>730</v>
      </c>
      <c r="H535" s="3" t="s">
        <v>148</v>
      </c>
      <c r="I535" s="170" t="s">
        <v>738</v>
      </c>
      <c r="J535" s="30">
        <v>477</v>
      </c>
      <c r="K535" s="170" t="s">
        <v>47</v>
      </c>
      <c r="L535" s="170"/>
      <c r="M535" s="188"/>
      <c r="N535" s="198" t="s">
        <v>1775</v>
      </c>
      <c r="O535" s="198"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202" t="s">
        <v>1776</v>
      </c>
      <c r="Q535" s="202" t="s">
        <v>46</v>
      </c>
      <c r="R535" s="202" t="str">
        <f t="shared" si="38"/>
        <v>Agriculture Coal Use</v>
      </c>
      <c r="S535" s="202" t="str">
        <f t="shared" si="37"/>
        <v>//**Agriculture Coal Use: **</v>
      </c>
      <c r="T535" s="187" t="str">
        <f t="shared" si="36"/>
        <v/>
      </c>
    </row>
    <row r="536" spans="1:20" s="205" customFormat="1" x14ac:dyDescent="0.25">
      <c r="A536" s="187" t="s">
        <v>1777</v>
      </c>
      <c r="B536" s="188"/>
      <c r="C536" s="144" t="s">
        <v>9</v>
      </c>
      <c r="D536" s="144" t="s">
        <v>1089</v>
      </c>
      <c r="E536" s="144" t="s">
        <v>728</v>
      </c>
      <c r="F536" s="171" t="s">
        <v>146</v>
      </c>
      <c r="G536" s="170" t="s">
        <v>731</v>
      </c>
      <c r="H536" s="3" t="s">
        <v>148</v>
      </c>
      <c r="I536" s="170" t="s">
        <v>739</v>
      </c>
      <c r="J536" s="30">
        <v>478</v>
      </c>
      <c r="K536" s="170" t="s">
        <v>46</v>
      </c>
      <c r="L536" s="170" t="s">
        <v>2045</v>
      </c>
      <c r="M536" s="188"/>
      <c r="N536" s="198" t="s">
        <v>1775</v>
      </c>
      <c r="O536" s="198"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202" t="s">
        <v>1776</v>
      </c>
      <c r="Q536" s="202" t="s">
        <v>46</v>
      </c>
      <c r="R536" s="202" t="str">
        <f t="shared" si="38"/>
        <v>Agriculture Natural Gas Use</v>
      </c>
      <c r="S536" s="202" t="str">
        <f t="shared" si="37"/>
        <v>//**Agriculture Natural Gas Use: **</v>
      </c>
      <c r="T536" s="187"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205" customFormat="1" x14ac:dyDescent="0.25">
      <c r="A537" s="187" t="s">
        <v>1777</v>
      </c>
      <c r="B537" s="188"/>
      <c r="C537" s="144" t="s">
        <v>9</v>
      </c>
      <c r="D537" s="144" t="s">
        <v>1089</v>
      </c>
      <c r="E537" s="144" t="s">
        <v>728</v>
      </c>
      <c r="F537" s="171" t="s">
        <v>146</v>
      </c>
      <c r="G537" s="170" t="s">
        <v>732</v>
      </c>
      <c r="H537" s="3" t="s">
        <v>148</v>
      </c>
      <c r="I537" s="170" t="s">
        <v>736</v>
      </c>
      <c r="J537" s="30">
        <v>479</v>
      </c>
      <c r="K537" s="170" t="s">
        <v>47</v>
      </c>
      <c r="L537" s="170"/>
      <c r="M537" s="188"/>
      <c r="N537" s="198" t="s">
        <v>1775</v>
      </c>
      <c r="O537" s="198"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202" t="s">
        <v>1776</v>
      </c>
      <c r="Q537" s="202" t="s">
        <v>46</v>
      </c>
      <c r="R537" s="202" t="str">
        <f t="shared" si="38"/>
        <v>Agriculture Biomass Use</v>
      </c>
      <c r="S537" s="202" t="str">
        <f t="shared" ref="S537:S553" si="40">IF(R537="","","//**"&amp;R537&amp;": **")</f>
        <v>//**Agriculture Biomass Use: **</v>
      </c>
      <c r="T537" s="187" t="str">
        <f t="shared" si="39"/>
        <v/>
      </c>
    </row>
    <row r="538" spans="1:20" s="205" customFormat="1" x14ac:dyDescent="0.25">
      <c r="A538" s="187" t="s">
        <v>1777</v>
      </c>
      <c r="B538" s="188"/>
      <c r="C538" s="144" t="s">
        <v>9</v>
      </c>
      <c r="D538" s="144" t="s">
        <v>1089</v>
      </c>
      <c r="E538" s="144" t="s">
        <v>728</v>
      </c>
      <c r="F538" s="171" t="s">
        <v>146</v>
      </c>
      <c r="G538" s="170" t="s">
        <v>733</v>
      </c>
      <c r="H538" s="3" t="s">
        <v>148</v>
      </c>
      <c r="I538" s="170" t="s">
        <v>737</v>
      </c>
      <c r="J538" s="30">
        <v>480</v>
      </c>
      <c r="K538" s="170" t="s">
        <v>46</v>
      </c>
      <c r="L538" s="170" t="s">
        <v>2045</v>
      </c>
      <c r="M538" s="188"/>
      <c r="N538" s="198" t="s">
        <v>1775</v>
      </c>
      <c r="O538" s="198"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202" t="s">
        <v>1776</v>
      </c>
      <c r="Q538" s="202" t="s">
        <v>46</v>
      </c>
      <c r="R538" s="202" t="str">
        <f t="shared" ref="R538:R553" si="41">H538&amp;" "&amp;I538</f>
        <v>Agriculture Petroleum Use</v>
      </c>
      <c r="S538" s="202" t="str">
        <f t="shared" si="40"/>
        <v>//**Agriculture Petroleum Use: **</v>
      </c>
      <c r="T538" s="187"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205" customFormat="1" x14ac:dyDescent="0.25">
      <c r="A539" s="187" t="s">
        <v>1777</v>
      </c>
      <c r="B539" s="188"/>
      <c r="C539" s="144" t="s">
        <v>9</v>
      </c>
      <c r="D539" s="144" t="s">
        <v>1089</v>
      </c>
      <c r="E539" s="144" t="s">
        <v>728</v>
      </c>
      <c r="F539" s="171" t="s">
        <v>146</v>
      </c>
      <c r="G539" s="170" t="s">
        <v>734</v>
      </c>
      <c r="H539" s="3" t="s">
        <v>148</v>
      </c>
      <c r="I539" s="170" t="s">
        <v>740</v>
      </c>
      <c r="J539" s="30">
        <v>481</v>
      </c>
      <c r="K539" s="170" t="s">
        <v>47</v>
      </c>
      <c r="L539" s="170"/>
      <c r="M539" s="188"/>
      <c r="N539" s="198" t="s">
        <v>1775</v>
      </c>
      <c r="O539" s="198"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202" t="s">
        <v>1776</v>
      </c>
      <c r="Q539" s="202" t="s">
        <v>46</v>
      </c>
      <c r="R539" s="202" t="str">
        <f t="shared" si="41"/>
        <v>Agriculture Purchased Heat Use</v>
      </c>
      <c r="S539" s="202" t="str">
        <f t="shared" si="40"/>
        <v>//**Agriculture Purchased Heat Use: **</v>
      </c>
      <c r="T539" s="187" t="str">
        <f t="shared" si="39"/>
        <v/>
      </c>
    </row>
    <row r="540" spans="1:20" s="205" customFormat="1" x14ac:dyDescent="0.25">
      <c r="A540" s="187" t="s">
        <v>1777</v>
      </c>
      <c r="B540" s="188"/>
      <c r="C540" s="144" t="s">
        <v>9</v>
      </c>
      <c r="D540" s="144" t="s">
        <v>1089</v>
      </c>
      <c r="E540" s="144" t="s">
        <v>728</v>
      </c>
      <c r="F540" s="171" t="s">
        <v>146</v>
      </c>
      <c r="G540" s="170" t="s">
        <v>1109</v>
      </c>
      <c r="H540" s="3" t="s">
        <v>148</v>
      </c>
      <c r="I540" s="170" t="s">
        <v>1112</v>
      </c>
      <c r="J540" s="30">
        <v>482</v>
      </c>
      <c r="K540" s="170" t="s">
        <v>47</v>
      </c>
      <c r="L540" s="170"/>
      <c r="M540" s="188"/>
      <c r="N540" s="198" t="s">
        <v>1775</v>
      </c>
      <c r="O540" s="198"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202" t="s">
        <v>1776</v>
      </c>
      <c r="Q540" s="202" t="s">
        <v>46</v>
      </c>
      <c r="R540" s="202" t="str">
        <f t="shared" si="41"/>
        <v>Agriculture Crude Oil Use</v>
      </c>
      <c r="S540" s="202" t="str">
        <f t="shared" si="40"/>
        <v>//**Agriculture Crude Oil Use: **</v>
      </c>
      <c r="T540" s="187" t="str">
        <f t="shared" si="39"/>
        <v/>
      </c>
    </row>
    <row r="541" spans="1:20" s="205" customFormat="1" x14ac:dyDescent="0.25">
      <c r="A541" s="187" t="s">
        <v>1777</v>
      </c>
      <c r="B541" s="188"/>
      <c r="C541" s="144" t="s">
        <v>9</v>
      </c>
      <c r="D541" s="144" t="s">
        <v>1089</v>
      </c>
      <c r="E541" s="144" t="s">
        <v>728</v>
      </c>
      <c r="F541" s="171" t="s">
        <v>146</v>
      </c>
      <c r="G541" s="170" t="s">
        <v>1110</v>
      </c>
      <c r="H541" s="3" t="s">
        <v>148</v>
      </c>
      <c r="I541" s="170" t="s">
        <v>1114</v>
      </c>
      <c r="J541" s="30">
        <v>483</v>
      </c>
      <c r="K541" s="170" t="s">
        <v>46</v>
      </c>
      <c r="L541" s="170" t="s">
        <v>2045</v>
      </c>
      <c r="M541" s="188"/>
      <c r="N541" s="198" t="s">
        <v>1775</v>
      </c>
      <c r="O541" s="198"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202" t="s">
        <v>1776</v>
      </c>
      <c r="Q541" s="202" t="s">
        <v>46</v>
      </c>
      <c r="R541" s="202" t="str">
        <f t="shared" si="41"/>
        <v>Agriculture Heavy or Residual Fuel Oil Use</v>
      </c>
      <c r="S541" s="202" t="str">
        <f t="shared" si="40"/>
        <v>//**Agriculture Heavy or Residual Fuel Oil Use: **</v>
      </c>
      <c r="T541" s="187"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205" customFormat="1" x14ac:dyDescent="0.25">
      <c r="A542" s="187" t="s">
        <v>1777</v>
      </c>
      <c r="B542" s="188"/>
      <c r="C542" s="144" t="s">
        <v>9</v>
      </c>
      <c r="D542" s="144" t="s">
        <v>1089</v>
      </c>
      <c r="E542" s="144" t="s">
        <v>728</v>
      </c>
      <c r="F542" s="171" t="s">
        <v>146</v>
      </c>
      <c r="G542" s="170" t="s">
        <v>1111</v>
      </c>
      <c r="H542" s="3" t="s">
        <v>148</v>
      </c>
      <c r="I542" s="170" t="s">
        <v>1115</v>
      </c>
      <c r="J542" s="30">
        <v>484</v>
      </c>
      <c r="K542" s="170" t="s">
        <v>46</v>
      </c>
      <c r="L542" s="170" t="s">
        <v>2045</v>
      </c>
      <c r="M542" s="188"/>
      <c r="N542" s="198" t="s">
        <v>1775</v>
      </c>
      <c r="O542" s="198"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202" t="s">
        <v>1776</v>
      </c>
      <c r="Q542" s="202" t="s">
        <v>46</v>
      </c>
      <c r="R542" s="202" t="str">
        <f t="shared" si="41"/>
        <v>Agriculture LPG Propane or Butane Use</v>
      </c>
      <c r="S542" s="202" t="str">
        <f t="shared" si="40"/>
        <v>//**Agriculture LPG Propane or Butane Use: **</v>
      </c>
      <c r="T542" s="187"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205" customFormat="1" x14ac:dyDescent="0.25">
      <c r="A543" s="187" t="s">
        <v>1777</v>
      </c>
      <c r="B543" s="188"/>
      <c r="C543" s="144" t="s">
        <v>9</v>
      </c>
      <c r="D543" s="144" t="s">
        <v>1089</v>
      </c>
      <c r="E543" s="144" t="s">
        <v>728</v>
      </c>
      <c r="F543" s="171" t="s">
        <v>146</v>
      </c>
      <c r="G543" s="170" t="s">
        <v>1108</v>
      </c>
      <c r="H543" s="3" t="s">
        <v>148</v>
      </c>
      <c r="I543" s="170" t="s">
        <v>1113</v>
      </c>
      <c r="J543" s="30">
        <v>485</v>
      </c>
      <c r="K543" s="170" t="s">
        <v>47</v>
      </c>
      <c r="L543" s="144"/>
      <c r="M543" s="188"/>
      <c r="N543" s="198" t="s">
        <v>1775</v>
      </c>
      <c r="O543" s="198"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202" t="s">
        <v>1776</v>
      </c>
      <c r="Q543" s="202" t="s">
        <v>46</v>
      </c>
      <c r="R543" s="202" t="str">
        <f t="shared" si="41"/>
        <v>Agriculture Hydrogen Use</v>
      </c>
      <c r="S543" s="202" t="str">
        <f t="shared" si="40"/>
        <v>//**Agriculture Hydrogen Use: **</v>
      </c>
      <c r="T543" s="187" t="str">
        <f t="shared" si="39"/>
        <v/>
      </c>
    </row>
    <row r="544" spans="1:20" s="205" customFormat="1" x14ac:dyDescent="0.25">
      <c r="A544" s="187" t="s">
        <v>1777</v>
      </c>
      <c r="B544" s="188"/>
      <c r="C544" s="144" t="s">
        <v>9</v>
      </c>
      <c r="D544" s="144" t="s">
        <v>1089</v>
      </c>
      <c r="E544" s="144" t="s">
        <v>728</v>
      </c>
      <c r="F544" s="171" t="s">
        <v>147</v>
      </c>
      <c r="G544" s="170" t="s">
        <v>729</v>
      </c>
      <c r="H544" s="3" t="s">
        <v>149</v>
      </c>
      <c r="I544" s="170" t="s">
        <v>735</v>
      </c>
      <c r="J544" s="30">
        <v>486</v>
      </c>
      <c r="K544" s="170" t="s">
        <v>47</v>
      </c>
      <c r="L544" s="144"/>
      <c r="M544" s="188"/>
      <c r="N544" s="198" t="s">
        <v>1775</v>
      </c>
      <c r="O544" s="198"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202" t="s">
        <v>1776</v>
      </c>
      <c r="Q544" s="202" t="s">
        <v>46</v>
      </c>
      <c r="R544" s="202" t="str">
        <f t="shared" si="41"/>
        <v>Other Industries Electricity Use</v>
      </c>
      <c r="S544" s="202" t="str">
        <f t="shared" si="40"/>
        <v>//**Other Industries Electricity Use: **</v>
      </c>
      <c r="T544" s="187" t="str">
        <f t="shared" si="39"/>
        <v/>
      </c>
    </row>
    <row r="545" spans="1:21" s="205" customFormat="1" x14ac:dyDescent="0.25">
      <c r="A545" s="187" t="s">
        <v>1777</v>
      </c>
      <c r="B545" s="188"/>
      <c r="C545" s="144" t="s">
        <v>9</v>
      </c>
      <c r="D545" s="144" t="s">
        <v>1089</v>
      </c>
      <c r="E545" s="144" t="s">
        <v>728</v>
      </c>
      <c r="F545" s="171" t="s">
        <v>147</v>
      </c>
      <c r="G545" s="170" t="s">
        <v>730</v>
      </c>
      <c r="H545" s="3" t="s">
        <v>149</v>
      </c>
      <c r="I545" s="170" t="s">
        <v>738</v>
      </c>
      <c r="J545" s="30">
        <v>487</v>
      </c>
      <c r="K545" s="170" t="s">
        <v>46</v>
      </c>
      <c r="L545" s="170" t="s">
        <v>2046</v>
      </c>
      <c r="M545" s="188"/>
      <c r="N545" s="198" t="s">
        <v>1775</v>
      </c>
      <c r="O545" s="198"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202" t="s">
        <v>1776</v>
      </c>
      <c r="Q545" s="202" t="s">
        <v>46</v>
      </c>
      <c r="R545" s="202" t="str">
        <f t="shared" si="41"/>
        <v>Other Industries Coal Use</v>
      </c>
      <c r="S545" s="202" t="str">
        <f t="shared" si="40"/>
        <v>//**Other Industries Coal Use: **</v>
      </c>
      <c r="T545" s="187"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205" customFormat="1" x14ac:dyDescent="0.25">
      <c r="A546" s="187" t="s">
        <v>1777</v>
      </c>
      <c r="B546" s="188"/>
      <c r="C546" s="144" t="s">
        <v>9</v>
      </c>
      <c r="D546" s="144" t="s">
        <v>1089</v>
      </c>
      <c r="E546" s="144" t="s">
        <v>728</v>
      </c>
      <c r="F546" s="171" t="s">
        <v>147</v>
      </c>
      <c r="G546" s="170" t="s">
        <v>731</v>
      </c>
      <c r="H546" s="3" t="s">
        <v>149</v>
      </c>
      <c r="I546" s="170" t="s">
        <v>739</v>
      </c>
      <c r="J546" s="30">
        <v>488</v>
      </c>
      <c r="K546" s="170" t="s">
        <v>46</v>
      </c>
      <c r="L546" s="170" t="s">
        <v>2045</v>
      </c>
      <c r="M546" s="188"/>
      <c r="N546" s="198" t="s">
        <v>1775</v>
      </c>
      <c r="O546" s="198"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202" t="s">
        <v>1776</v>
      </c>
      <c r="Q546" s="202" t="s">
        <v>46</v>
      </c>
      <c r="R546" s="202" t="str">
        <f t="shared" si="41"/>
        <v>Other Industries Natural Gas Use</v>
      </c>
      <c r="S546" s="202" t="str">
        <f t="shared" si="40"/>
        <v>//**Other Industries Natural Gas Use: **</v>
      </c>
      <c r="T546" s="187"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205" customFormat="1" x14ac:dyDescent="0.25">
      <c r="A547" s="187" t="s">
        <v>1777</v>
      </c>
      <c r="B547" s="188"/>
      <c r="C547" s="144" t="s">
        <v>9</v>
      </c>
      <c r="D547" s="144" t="s">
        <v>1089</v>
      </c>
      <c r="E547" s="144" t="s">
        <v>728</v>
      </c>
      <c r="F547" s="171" t="s">
        <v>147</v>
      </c>
      <c r="G547" s="170" t="s">
        <v>732</v>
      </c>
      <c r="H547" s="3" t="s">
        <v>149</v>
      </c>
      <c r="I547" s="170" t="s">
        <v>736</v>
      </c>
      <c r="J547" s="30">
        <v>489</v>
      </c>
      <c r="K547" s="170" t="s">
        <v>47</v>
      </c>
      <c r="L547" s="170"/>
      <c r="M547" s="188"/>
      <c r="N547" s="198" t="s">
        <v>1775</v>
      </c>
      <c r="O547" s="198"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202" t="s">
        <v>1776</v>
      </c>
      <c r="Q547" s="202" t="s">
        <v>46</v>
      </c>
      <c r="R547" s="202" t="str">
        <f t="shared" si="41"/>
        <v>Other Industries Biomass Use</v>
      </c>
      <c r="S547" s="202" t="str">
        <f t="shared" si="40"/>
        <v>//**Other Industries Biomass Use: **</v>
      </c>
      <c r="T547" s="187" t="str">
        <f t="shared" si="39"/>
        <v/>
      </c>
    </row>
    <row r="548" spans="1:21" s="205" customFormat="1" x14ac:dyDescent="0.25">
      <c r="A548" s="187" t="s">
        <v>1777</v>
      </c>
      <c r="B548" s="188"/>
      <c r="C548" s="144" t="s">
        <v>9</v>
      </c>
      <c r="D548" s="144" t="s">
        <v>1089</v>
      </c>
      <c r="E548" s="144" t="s">
        <v>728</v>
      </c>
      <c r="F548" s="171" t="s">
        <v>147</v>
      </c>
      <c r="G548" s="170" t="s">
        <v>733</v>
      </c>
      <c r="H548" s="3" t="s">
        <v>149</v>
      </c>
      <c r="I548" s="170" t="s">
        <v>737</v>
      </c>
      <c r="J548" s="30">
        <v>490</v>
      </c>
      <c r="K548" s="170" t="s">
        <v>46</v>
      </c>
      <c r="L548" s="170" t="s">
        <v>2045</v>
      </c>
      <c r="M548" s="188"/>
      <c r="N548" s="198" t="s">
        <v>1775</v>
      </c>
      <c r="O548" s="198"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202" t="s">
        <v>1776</v>
      </c>
      <c r="Q548" s="202" t="s">
        <v>46</v>
      </c>
      <c r="R548" s="202" t="str">
        <f t="shared" si="41"/>
        <v>Other Industries Petroleum Use</v>
      </c>
      <c r="S548" s="202" t="str">
        <f t="shared" si="40"/>
        <v>//**Other Industries Petroleum Use: **</v>
      </c>
      <c r="T548" s="187"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205" customFormat="1" x14ac:dyDescent="0.25">
      <c r="A549" s="187" t="s">
        <v>1777</v>
      </c>
      <c r="B549" s="188"/>
      <c r="C549" s="144" t="s">
        <v>9</v>
      </c>
      <c r="D549" s="144" t="s">
        <v>1089</v>
      </c>
      <c r="E549" s="144" t="s">
        <v>728</v>
      </c>
      <c r="F549" s="171" t="s">
        <v>147</v>
      </c>
      <c r="G549" s="170" t="s">
        <v>734</v>
      </c>
      <c r="H549" s="3" t="s">
        <v>149</v>
      </c>
      <c r="I549" s="170" t="s">
        <v>740</v>
      </c>
      <c r="J549" s="30">
        <v>491</v>
      </c>
      <c r="K549" s="170" t="s">
        <v>47</v>
      </c>
      <c r="L549" s="170"/>
      <c r="M549" s="188"/>
      <c r="N549" s="198" t="s">
        <v>1775</v>
      </c>
      <c r="O549" s="198"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202" t="s">
        <v>1776</v>
      </c>
      <c r="Q549" s="202" t="s">
        <v>46</v>
      </c>
      <c r="R549" s="202" t="str">
        <f t="shared" si="41"/>
        <v>Other Industries Purchased Heat Use</v>
      </c>
      <c r="S549" s="202" t="str">
        <f t="shared" si="40"/>
        <v>//**Other Industries Purchased Heat Use: **</v>
      </c>
      <c r="T549" s="187" t="str">
        <f t="shared" si="39"/>
        <v/>
      </c>
    </row>
    <row r="550" spans="1:21" s="205" customFormat="1" x14ac:dyDescent="0.25">
      <c r="A550" s="187" t="s">
        <v>1777</v>
      </c>
      <c r="B550" s="188"/>
      <c r="C550" s="144" t="s">
        <v>9</v>
      </c>
      <c r="D550" s="144" t="s">
        <v>1089</v>
      </c>
      <c r="E550" s="144" t="s">
        <v>728</v>
      </c>
      <c r="F550" s="171" t="s">
        <v>147</v>
      </c>
      <c r="G550" s="170" t="s">
        <v>1109</v>
      </c>
      <c r="H550" s="3" t="s">
        <v>149</v>
      </c>
      <c r="I550" s="170" t="s">
        <v>1112</v>
      </c>
      <c r="J550" s="30">
        <v>492</v>
      </c>
      <c r="K550" s="170" t="s">
        <v>47</v>
      </c>
      <c r="L550" s="170"/>
      <c r="M550" s="188"/>
      <c r="N550" s="198" t="s">
        <v>1775</v>
      </c>
      <c r="O550" s="198"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202" t="s">
        <v>1776</v>
      </c>
      <c r="Q550" s="202" t="s">
        <v>46</v>
      </c>
      <c r="R550" s="202" t="str">
        <f t="shared" si="41"/>
        <v>Other Industries Crude Oil Use</v>
      </c>
      <c r="S550" s="202" t="str">
        <f t="shared" si="40"/>
        <v>//**Other Industries Crude Oil Use: **</v>
      </c>
      <c r="T550" s="187" t="str">
        <f t="shared" si="39"/>
        <v/>
      </c>
    </row>
    <row r="551" spans="1:21" s="205" customFormat="1" x14ac:dyDescent="0.25">
      <c r="A551" s="187" t="s">
        <v>1777</v>
      </c>
      <c r="B551" s="188"/>
      <c r="C551" s="144" t="s">
        <v>9</v>
      </c>
      <c r="D551" s="144" t="s">
        <v>1089</v>
      </c>
      <c r="E551" s="144" t="s">
        <v>728</v>
      </c>
      <c r="F551" s="171" t="s">
        <v>147</v>
      </c>
      <c r="G551" s="170" t="s">
        <v>1110</v>
      </c>
      <c r="H551" s="3" t="s">
        <v>149</v>
      </c>
      <c r="I551" s="170" t="s">
        <v>1114</v>
      </c>
      <c r="J551" s="30">
        <v>493</v>
      </c>
      <c r="K551" s="170" t="s">
        <v>46</v>
      </c>
      <c r="L551" s="170" t="s">
        <v>2045</v>
      </c>
      <c r="M551" s="188"/>
      <c r="N551" s="198" t="s">
        <v>1775</v>
      </c>
      <c r="O551" s="198"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202" t="s">
        <v>1776</v>
      </c>
      <c r="Q551" s="202" t="s">
        <v>46</v>
      </c>
      <c r="R551" s="202" t="str">
        <f t="shared" si="41"/>
        <v>Other Industries Heavy or Residual Fuel Oil Use</v>
      </c>
      <c r="S551" s="202" t="str">
        <f t="shared" si="40"/>
        <v>//**Other Industries Heavy or Residual Fuel Oil Use: **</v>
      </c>
      <c r="T551" s="187"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205" customFormat="1" x14ac:dyDescent="0.25">
      <c r="A552" s="187" t="s">
        <v>1777</v>
      </c>
      <c r="B552" s="188"/>
      <c r="C552" s="144" t="s">
        <v>9</v>
      </c>
      <c r="D552" s="144" t="s">
        <v>1089</v>
      </c>
      <c r="E552" s="144" t="s">
        <v>728</v>
      </c>
      <c r="F552" s="171" t="s">
        <v>147</v>
      </c>
      <c r="G552" s="170" t="s">
        <v>1111</v>
      </c>
      <c r="H552" s="3" t="s">
        <v>149</v>
      </c>
      <c r="I552" s="170" t="s">
        <v>1115</v>
      </c>
      <c r="J552" s="30">
        <v>494</v>
      </c>
      <c r="K552" s="170" t="s">
        <v>46</v>
      </c>
      <c r="L552" s="170" t="s">
        <v>2045</v>
      </c>
      <c r="M552" s="188"/>
      <c r="N552" s="198" t="s">
        <v>1775</v>
      </c>
      <c r="O552" s="198"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202" t="s">
        <v>1776</v>
      </c>
      <c r="Q552" s="202" t="s">
        <v>46</v>
      </c>
      <c r="R552" s="202" t="str">
        <f t="shared" si="41"/>
        <v>Other Industries LPG Propane or Butane Use</v>
      </c>
      <c r="S552" s="202" t="str">
        <f t="shared" si="40"/>
        <v>//**Other Industries LPG Propane or Butane Use: **</v>
      </c>
      <c r="T552" s="187"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205" customFormat="1" x14ac:dyDescent="0.25">
      <c r="A553" s="187" t="s">
        <v>1777</v>
      </c>
      <c r="B553" s="188"/>
      <c r="C553" s="144" t="s">
        <v>9</v>
      </c>
      <c r="D553" s="144" t="s">
        <v>1089</v>
      </c>
      <c r="E553" s="144" t="s">
        <v>728</v>
      </c>
      <c r="F553" s="171" t="s">
        <v>147</v>
      </c>
      <c r="G553" s="170" t="s">
        <v>1108</v>
      </c>
      <c r="H553" s="3" t="s">
        <v>149</v>
      </c>
      <c r="I553" s="170" t="s">
        <v>1113</v>
      </c>
      <c r="J553" s="30">
        <v>495</v>
      </c>
      <c r="K553" s="170" t="s">
        <v>47</v>
      </c>
      <c r="L553" s="144"/>
      <c r="M553" s="188"/>
      <c r="N553" s="198" t="s">
        <v>1775</v>
      </c>
      <c r="O553" s="198"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202" t="s">
        <v>1776</v>
      </c>
      <c r="Q553" s="202" t="s">
        <v>46</v>
      </c>
      <c r="R553" s="202" t="str">
        <f t="shared" si="41"/>
        <v>Other Industries Hydrogen Use</v>
      </c>
      <c r="S553" s="202" t="str">
        <f t="shared" si="40"/>
        <v>//**Other Industries Hydrogen Use: **</v>
      </c>
      <c r="T553" s="187" t="str">
        <f t="shared" si="39"/>
        <v/>
      </c>
    </row>
    <row r="554" spans="1:21" s="206" customFormat="1" x14ac:dyDescent="0.25">
      <c r="A554" s="206" t="s">
        <v>1774</v>
      </c>
      <c r="B554" s="188"/>
      <c r="C554" s="230" t="s">
        <v>9</v>
      </c>
      <c r="D554" s="230" t="s">
        <v>1194</v>
      </c>
      <c r="E554" s="230" t="s">
        <v>1197</v>
      </c>
      <c r="F554" s="231"/>
      <c r="G554" s="231"/>
      <c r="H554" s="231"/>
      <c r="I554" s="231"/>
      <c r="J554" s="207">
        <v>58</v>
      </c>
      <c r="K554" s="231" t="s">
        <v>46</v>
      </c>
      <c r="L554" s="238" t="s">
        <v>1854</v>
      </c>
      <c r="M554" s="188"/>
      <c r="N554" s="208" t="s">
        <v>1775</v>
      </c>
      <c r="O554" s="208" t="str">
        <f>INDEX('Standard Descriptions'!$E:$E,MATCH(Guidance!E554,'Standard Descriptions'!$C:$C,0))</f>
        <v xml:space="preserve"> This policy reduces emissions of high-GWP, fluorinated gases (F-gases) from the industry sector by substituting less-harmful chemicals. // </v>
      </c>
      <c r="P554" s="206" t="s">
        <v>1776</v>
      </c>
      <c r="Q554" s="206" t="s">
        <v>47</v>
      </c>
      <c r="R554" s="206" t="str">
        <f t="shared" ref="R554:R557" si="42">H554&amp;" "&amp;I554</f>
        <v xml:space="preserve"> </v>
      </c>
      <c r="T554" s="206" t="str">
        <f t="shared" ref="T554:T557" si="43">IF(K554="Yes",S554&amp;L554,"")</f>
        <v xml:space="preserve"> If this policy is fully implemented, F-gas emissions in 2050 are reduced by 77%.</v>
      </c>
      <c r="U554" s="194"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206" customFormat="1" x14ac:dyDescent="0.25">
      <c r="A555" s="206" t="s">
        <v>1774</v>
      </c>
      <c r="B555" s="188"/>
      <c r="C555" s="230" t="s">
        <v>9</v>
      </c>
      <c r="D555" s="230" t="s">
        <v>1195</v>
      </c>
      <c r="E555" s="230" t="s">
        <v>1198</v>
      </c>
      <c r="F555" s="231"/>
      <c r="G555" s="231"/>
      <c r="H555" s="231"/>
      <c r="I555" s="231"/>
      <c r="J555" s="207">
        <v>510</v>
      </c>
      <c r="K555" s="231" t="s">
        <v>46</v>
      </c>
      <c r="L555" s="238" t="s">
        <v>1855</v>
      </c>
      <c r="M555" s="188"/>
      <c r="N555" s="208" t="s">
        <v>1775</v>
      </c>
      <c r="O555" s="208"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206" t="s">
        <v>1776</v>
      </c>
      <c r="Q555" s="206" t="s">
        <v>47</v>
      </c>
      <c r="R555" s="206" t="str">
        <f t="shared" si="42"/>
        <v xml:space="preserve"> </v>
      </c>
      <c r="T555" s="206" t="str">
        <f t="shared" si="43"/>
        <v xml:space="preserve"> If this policy is fully implemented, F-gas emissions in 2050 are reduced by 10%.</v>
      </c>
      <c r="U555" s="194"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206" customFormat="1" x14ac:dyDescent="0.25">
      <c r="A556" s="206" t="s">
        <v>1774</v>
      </c>
      <c r="B556" s="188"/>
      <c r="C556" s="230" t="s">
        <v>9</v>
      </c>
      <c r="D556" s="230" t="s">
        <v>1196</v>
      </c>
      <c r="E556" s="230" t="s">
        <v>1199</v>
      </c>
      <c r="F556" s="231"/>
      <c r="G556" s="231"/>
      <c r="H556" s="231"/>
      <c r="I556" s="231"/>
      <c r="J556" s="207">
        <v>511</v>
      </c>
      <c r="K556" s="231" t="s">
        <v>46</v>
      </c>
      <c r="L556" s="238" t="s">
        <v>1856</v>
      </c>
      <c r="M556" s="188"/>
      <c r="N556" s="208" t="s">
        <v>1775</v>
      </c>
      <c r="O556" s="208"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206" t="s">
        <v>1776</v>
      </c>
      <c r="Q556" s="206" t="s">
        <v>47</v>
      </c>
      <c r="R556" s="206" t="str">
        <f t="shared" si="42"/>
        <v xml:space="preserve"> </v>
      </c>
      <c r="T556" s="206" t="str">
        <f t="shared" si="43"/>
        <v xml:space="preserve"> If this policy is fully implemented, F-gas emissions in 2050 are reduced by 22%.</v>
      </c>
      <c r="U556" s="194"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206" customFormat="1" x14ac:dyDescent="0.25">
      <c r="A557" s="206" t="s">
        <v>1774</v>
      </c>
      <c r="B557" s="188"/>
      <c r="C557" s="230" t="s">
        <v>9</v>
      </c>
      <c r="D557" s="230" t="s">
        <v>1206</v>
      </c>
      <c r="E557" s="230" t="s">
        <v>1200</v>
      </c>
      <c r="F557" s="231"/>
      <c r="G557" s="231"/>
      <c r="H557" s="231"/>
      <c r="I557" s="231"/>
      <c r="J557" s="207">
        <v>512</v>
      </c>
      <c r="K557" s="231" t="s">
        <v>46</v>
      </c>
      <c r="L557" s="238" t="s">
        <v>1857</v>
      </c>
      <c r="M557" s="188"/>
      <c r="N557" s="208" t="s">
        <v>1775</v>
      </c>
      <c r="O557" s="208"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206" t="s">
        <v>1776</v>
      </c>
      <c r="Q557" s="206" t="s">
        <v>47</v>
      </c>
      <c r="R557" s="206" t="str">
        <f t="shared" si="42"/>
        <v xml:space="preserve"> </v>
      </c>
      <c r="T557" s="206" t="str">
        <f t="shared" si="43"/>
        <v xml:space="preserve"> If this policy is fully implemented, F-gas emissions in 2050 are reduced by 0.5%.</v>
      </c>
      <c r="U557" s="194"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206" customFormat="1" x14ac:dyDescent="0.25">
      <c r="A558" s="206" t="s">
        <v>1774</v>
      </c>
      <c r="B558" s="188"/>
      <c r="C558" s="206" t="s">
        <v>9</v>
      </c>
      <c r="D558" s="206" t="s">
        <v>775</v>
      </c>
      <c r="E558" s="206" t="str">
        <f>E559</f>
        <v>Percent Reduction in Nonenergy Nonagriculture Industry Product Demand</v>
      </c>
      <c r="M558" s="188"/>
      <c r="N558" s="208" t="s">
        <v>1775</v>
      </c>
      <c r="O558" s="213">
        <f>INDEX('Standard Descriptions'!$E:$E,MATCH(Guidance!E558,'Standard Descriptions'!$C:$C,0))</f>
        <v>0</v>
      </c>
      <c r="P558" s="206" t="s">
        <v>1776</v>
      </c>
      <c r="Q558" s="206" t="s">
        <v>46</v>
      </c>
      <c r="T558" s="206" t="str">
        <f t="shared" ref="T558:T619" si="44">IF(K558="Yes",S558&amp;L558,"")</f>
        <v/>
      </c>
      <c r="U558" s="194"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5">
      <c r="A559" s="187" t="s">
        <v>1777</v>
      </c>
      <c r="C559" s="3" t="s">
        <v>9</v>
      </c>
      <c r="D559" s="3" t="s">
        <v>775</v>
      </c>
      <c r="E559" s="3" t="s">
        <v>774</v>
      </c>
      <c r="F559" s="170" t="s">
        <v>141</v>
      </c>
      <c r="G559" s="170"/>
      <c r="H559" s="171" t="s">
        <v>743</v>
      </c>
      <c r="I559" s="170"/>
      <c r="J559" s="30">
        <v>429</v>
      </c>
      <c r="K559" s="170" t="s">
        <v>46</v>
      </c>
      <c r="L559" s="228" t="s">
        <v>1858</v>
      </c>
      <c r="N559" s="198" t="s">
        <v>1775</v>
      </c>
      <c r="O559" s="198">
        <f>INDEX('Standard Descriptions'!$E:$E,MATCH(Guidance!E559,'Standard Descriptions'!$C:$C,0))</f>
        <v>0</v>
      </c>
      <c r="P559" s="202" t="s">
        <v>1776</v>
      </c>
      <c r="Q559" s="202" t="s">
        <v>46</v>
      </c>
      <c r="R559" s="202" t="str">
        <f>H559&amp;" "&amp;I559</f>
        <v xml:space="preserve">Cement Industry </v>
      </c>
      <c r="S559" s="202" t="str">
        <f t="shared" ref="S559:S579" si="45">IF(R559="","","//**"&amp;R559&amp;": **")</f>
        <v>//**Cement Industry : **</v>
      </c>
      <c r="T559" s="187"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5">
      <c r="A560" s="187" t="s">
        <v>1777</v>
      </c>
      <c r="C560" s="144" t="s">
        <v>9</v>
      </c>
      <c r="D560" s="144" t="s">
        <v>775</v>
      </c>
      <c r="E560" s="144" t="s">
        <v>774</v>
      </c>
      <c r="F560" s="171" t="s">
        <v>143</v>
      </c>
      <c r="G560" s="170"/>
      <c r="H560" s="171" t="s">
        <v>745</v>
      </c>
      <c r="I560" s="170"/>
      <c r="J560" s="30">
        <v>430</v>
      </c>
      <c r="K560" s="170" t="s">
        <v>46</v>
      </c>
      <c r="L560" s="228" t="s">
        <v>1859</v>
      </c>
      <c r="N560" s="198" t="s">
        <v>1775</v>
      </c>
      <c r="O560" s="198">
        <f>INDEX('Standard Descriptions'!$E:$E,MATCH(Guidance!E560,'Standard Descriptions'!$C:$C,0))</f>
        <v>0</v>
      </c>
      <c r="P560" s="202" t="s">
        <v>1776</v>
      </c>
      <c r="Q560" s="202" t="s">
        <v>46</v>
      </c>
      <c r="R560" s="202" t="str">
        <f>H560&amp;" "&amp;I560</f>
        <v xml:space="preserve">Iron and Steel Industry </v>
      </c>
      <c r="S560" s="202" t="str">
        <f t="shared" si="45"/>
        <v>//**Iron and Steel Industry : **</v>
      </c>
      <c r="T560" s="187"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5">
      <c r="A561" s="187" t="s">
        <v>1777</v>
      </c>
      <c r="C561" s="144" t="s">
        <v>9</v>
      </c>
      <c r="D561" s="144" t="s">
        <v>775</v>
      </c>
      <c r="E561" s="144" t="s">
        <v>774</v>
      </c>
      <c r="F561" s="171" t="s">
        <v>145</v>
      </c>
      <c r="G561" s="170"/>
      <c r="H561" s="171" t="s">
        <v>776</v>
      </c>
      <c r="I561" s="170"/>
      <c r="J561" s="30">
        <v>432</v>
      </c>
      <c r="K561" s="170" t="s">
        <v>46</v>
      </c>
      <c r="L561" s="228" t="s">
        <v>1860</v>
      </c>
      <c r="N561" s="198" t="s">
        <v>1775</v>
      </c>
      <c r="O561" s="198">
        <f>INDEX('Standard Descriptions'!$E:$E,MATCH(Guidance!E561,'Standard Descriptions'!$C:$C,0))</f>
        <v>0</v>
      </c>
      <c r="P561" s="202" t="s">
        <v>1776</v>
      </c>
      <c r="Q561" s="202" t="s">
        <v>46</v>
      </c>
      <c r="R561" s="202" t="str">
        <f>H561&amp;" "&amp;I561</f>
        <v xml:space="preserve">Water &amp; Waste </v>
      </c>
      <c r="S561" s="202" t="str">
        <f t="shared" si="45"/>
        <v>//**Water &amp; Waste : **</v>
      </c>
      <c r="T561" s="187"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206" customFormat="1" x14ac:dyDescent="0.25">
      <c r="A562" s="206" t="s">
        <v>1774</v>
      </c>
      <c r="B562" s="188"/>
      <c r="C562" s="206" t="s">
        <v>9</v>
      </c>
      <c r="D562" s="206" t="s">
        <v>22</v>
      </c>
      <c r="E562" s="206" t="str">
        <f>E563</f>
        <v>Fraction of Methane Capture Opportunities Achieved</v>
      </c>
      <c r="M562" s="188"/>
      <c r="N562" s="208" t="s">
        <v>1775</v>
      </c>
      <c r="O562" s="208"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206" t="s">
        <v>1776</v>
      </c>
      <c r="Q562" s="206" t="s">
        <v>46</v>
      </c>
      <c r="S562" s="206" t="str">
        <f t="shared" si="45"/>
        <v/>
      </c>
      <c r="T562" s="206" t="str">
        <f t="shared" si="44"/>
        <v/>
      </c>
      <c r="U562" s="194" t="e">
        <f>N562&amp;O562&amp;P562&amp;T563&amp;T564&amp;T565&amp;#REF!</f>
        <v>#REF!</v>
      </c>
    </row>
    <row r="563" spans="1:21" x14ac:dyDescent="0.25">
      <c r="A563" s="187" t="s">
        <v>1777</v>
      </c>
      <c r="C563" s="3" t="s">
        <v>9</v>
      </c>
      <c r="D563" s="3" t="s">
        <v>22</v>
      </c>
      <c r="E563" s="3" t="s">
        <v>314</v>
      </c>
      <c r="F563" s="170" t="s">
        <v>142</v>
      </c>
      <c r="G563" s="170"/>
      <c r="H563" s="3" t="s">
        <v>744</v>
      </c>
      <c r="I563" s="170"/>
      <c r="J563" s="30">
        <v>56</v>
      </c>
      <c r="K563" s="170" t="s">
        <v>46</v>
      </c>
      <c r="L563" s="170" t="s">
        <v>2047</v>
      </c>
      <c r="N563" s="198" t="s">
        <v>1775</v>
      </c>
      <c r="O563" s="198"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202" t="s">
        <v>1776</v>
      </c>
      <c r="Q563" s="202" t="s">
        <v>46</v>
      </c>
      <c r="R563" s="202" t="str">
        <f>H563&amp;" "&amp;I563</f>
        <v xml:space="preserve">Natural Gas and Petroleum Industry </v>
      </c>
      <c r="S563" s="202" t="str">
        <f t="shared" si="45"/>
        <v>//**Natural Gas and Petroleum Industry : **</v>
      </c>
      <c r="T563" s="187" t="str">
        <f t="shared" si="44"/>
        <v>//**Natural Gas and Petroleum Industry : ** If this policy is fully implemented, process emissions are reduced by 70.5% from the natural gas and petroleum industry in that year.</v>
      </c>
    </row>
    <row r="564" spans="1:21" x14ac:dyDescent="0.25">
      <c r="A564" s="187" t="s">
        <v>1777</v>
      </c>
      <c r="C564" s="144" t="s">
        <v>9</v>
      </c>
      <c r="D564" s="144" t="s">
        <v>22</v>
      </c>
      <c r="E564" s="144" t="s">
        <v>314</v>
      </c>
      <c r="F564" s="170" t="s">
        <v>777</v>
      </c>
      <c r="G564" s="170"/>
      <c r="H564" s="3" t="s">
        <v>1182</v>
      </c>
      <c r="I564" s="170"/>
      <c r="J564" s="30">
        <v>513</v>
      </c>
      <c r="K564" s="170" t="s">
        <v>46</v>
      </c>
      <c r="L564" s="170" t="s">
        <v>2048</v>
      </c>
      <c r="N564" s="198" t="s">
        <v>1775</v>
      </c>
      <c r="O564" s="198"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202" t="s">
        <v>1776</v>
      </c>
      <c r="Q564" s="202" t="s">
        <v>46</v>
      </c>
      <c r="R564" s="202" t="str">
        <f>H564&amp;" "&amp;I564</f>
        <v xml:space="preserve">Coal Mining Industry </v>
      </c>
      <c r="S564" s="202" t="str">
        <f t="shared" si="45"/>
        <v>//**Coal Mining Industry : **</v>
      </c>
      <c r="T564" s="187" t="str">
        <f t="shared" si="44"/>
        <v>//**Coal Mining Industry : ** If this policy is fully implemented, process emissions in 2050 are reduced by 8% from the mining industry..</v>
      </c>
    </row>
    <row r="565" spans="1:21" x14ac:dyDescent="0.25">
      <c r="A565" s="187" t="s">
        <v>1777</v>
      </c>
      <c r="C565" s="144" t="s">
        <v>9</v>
      </c>
      <c r="D565" s="144" t="s">
        <v>22</v>
      </c>
      <c r="E565" s="144" t="s">
        <v>314</v>
      </c>
      <c r="F565" s="170" t="s">
        <v>145</v>
      </c>
      <c r="G565" s="170"/>
      <c r="H565" s="3" t="s">
        <v>776</v>
      </c>
      <c r="I565" s="170"/>
      <c r="J565" s="30">
        <v>514</v>
      </c>
      <c r="K565" s="170" t="s">
        <v>46</v>
      </c>
      <c r="L565" s="170" t="s">
        <v>1861</v>
      </c>
      <c r="N565" s="198" t="s">
        <v>1775</v>
      </c>
      <c r="O565" s="198"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202" t="s">
        <v>1776</v>
      </c>
      <c r="Q565" s="202" t="s">
        <v>46</v>
      </c>
      <c r="R565" s="202" t="str">
        <f>H565&amp;" "&amp;I565</f>
        <v xml:space="preserve">Water &amp; Waste </v>
      </c>
      <c r="S565" s="202" t="str">
        <f t="shared" si="45"/>
        <v>//**Water &amp; Waste : **</v>
      </c>
      <c r="T565" s="187" t="str">
        <f t="shared" si="44"/>
        <v>//**Water &amp; Waste : ** If this policy is fully implemented, process emissions in 2050 are reduced by 7% from the waste management industry.</v>
      </c>
    </row>
    <row r="566" spans="1:21" s="209" customFormat="1" x14ac:dyDescent="0.25">
      <c r="A566" s="209" t="s">
        <v>1774</v>
      </c>
      <c r="C566" s="209" t="s">
        <v>9</v>
      </c>
      <c r="D566" s="209" t="s">
        <v>20</v>
      </c>
      <c r="E566" s="209" t="str">
        <f>E568</f>
        <v>Fraction of Methane Destruction Opportunities Achieved</v>
      </c>
      <c r="N566" s="212" t="s">
        <v>1775</v>
      </c>
      <c r="O566" s="212"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209" t="s">
        <v>1776</v>
      </c>
      <c r="Q566" s="209" t="s">
        <v>46</v>
      </c>
      <c r="S566" s="209" t="str">
        <f t="shared" si="45"/>
        <v/>
      </c>
      <c r="T566" s="209" t="str">
        <f t="shared" si="44"/>
        <v/>
      </c>
      <c r="U566" s="194" t="e">
        <f>N566&amp;O566&amp;P566&amp;T567&amp;T568&amp;T569&amp;#REF!</f>
        <v>#REF!</v>
      </c>
    </row>
    <row r="567" spans="1:21" s="209" customFormat="1" x14ac:dyDescent="0.25">
      <c r="A567" s="187" t="s">
        <v>1777</v>
      </c>
      <c r="B567" s="188"/>
      <c r="C567" s="3" t="s">
        <v>9</v>
      </c>
      <c r="D567" s="3" t="s">
        <v>20</v>
      </c>
      <c r="E567" s="3" t="s">
        <v>315</v>
      </c>
      <c r="F567" s="170" t="s">
        <v>142</v>
      </c>
      <c r="G567" s="170"/>
      <c r="H567" s="3" t="s">
        <v>744</v>
      </c>
      <c r="I567" s="170"/>
      <c r="J567" s="30">
        <v>57</v>
      </c>
      <c r="K567" s="170" t="s">
        <v>46</v>
      </c>
      <c r="L567" s="170" t="s">
        <v>2049</v>
      </c>
      <c r="M567" s="188"/>
      <c r="N567" s="198" t="s">
        <v>1775</v>
      </c>
      <c r="O567" s="198"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202" t="s">
        <v>1776</v>
      </c>
      <c r="Q567" s="202" t="s">
        <v>46</v>
      </c>
      <c r="R567" s="202" t="str">
        <f>H567&amp;" "&amp;I567</f>
        <v xml:space="preserve">Natural Gas and Petroleum Industry </v>
      </c>
      <c r="S567" s="202" t="str">
        <f t="shared" si="45"/>
        <v>//**Natural Gas and Petroleum Industry : **</v>
      </c>
      <c r="T567" s="187" t="str">
        <f t="shared" si="44"/>
        <v>//**Natural Gas and Petroleum Industry : ** If this policy is fully implemented, process emissions are reduced by 1.5% from the natural gas and petroleum industry in that year.</v>
      </c>
      <c r="U567" s="205"/>
    </row>
    <row r="568" spans="1:21" x14ac:dyDescent="0.25">
      <c r="A568" s="187" t="s">
        <v>1777</v>
      </c>
      <c r="C568" s="144" t="s">
        <v>9</v>
      </c>
      <c r="D568" s="144" t="s">
        <v>20</v>
      </c>
      <c r="E568" s="144" t="s">
        <v>315</v>
      </c>
      <c r="F568" s="170" t="s">
        <v>777</v>
      </c>
      <c r="G568" s="170"/>
      <c r="H568" s="3" t="s">
        <v>1182</v>
      </c>
      <c r="I568" s="170"/>
      <c r="J568" s="30">
        <v>515</v>
      </c>
      <c r="K568" s="170" t="s">
        <v>46</v>
      </c>
      <c r="L568" s="170" t="s">
        <v>1862</v>
      </c>
      <c r="N568" s="198" t="s">
        <v>1775</v>
      </c>
      <c r="O568" s="198"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202" t="s">
        <v>1776</v>
      </c>
      <c r="Q568" s="202" t="s">
        <v>46</v>
      </c>
      <c r="R568" s="202" t="str">
        <f>H568&amp;" "&amp;I568</f>
        <v xml:space="preserve">Coal Mining Industry </v>
      </c>
      <c r="S568" s="202" t="str">
        <f t="shared" si="45"/>
        <v>//**Coal Mining Industry : **</v>
      </c>
      <c r="T568" s="187" t="str">
        <f t="shared" si="44"/>
        <v>//**Coal Mining Industry : ** If this policy is fully implemented, process emissions in 2050 are reduced by 32% from the mining industry.</v>
      </c>
    </row>
    <row r="569" spans="1:21" x14ac:dyDescent="0.25">
      <c r="A569" s="187" t="s">
        <v>1777</v>
      </c>
      <c r="C569" s="144" t="s">
        <v>9</v>
      </c>
      <c r="D569" s="144" t="s">
        <v>20</v>
      </c>
      <c r="E569" s="144" t="s">
        <v>315</v>
      </c>
      <c r="F569" s="170" t="s">
        <v>145</v>
      </c>
      <c r="G569" s="170"/>
      <c r="H569" s="3" t="s">
        <v>776</v>
      </c>
      <c r="I569" s="170"/>
      <c r="J569" s="30">
        <v>516</v>
      </c>
      <c r="K569" s="170" t="s">
        <v>46</v>
      </c>
      <c r="L569" s="170" t="s">
        <v>1863</v>
      </c>
      <c r="N569" s="198" t="s">
        <v>1775</v>
      </c>
      <c r="O569" s="198"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202" t="s">
        <v>1776</v>
      </c>
      <c r="Q569" s="202" t="s">
        <v>46</v>
      </c>
      <c r="R569" s="202" t="str">
        <f>H569&amp;" "&amp;I569</f>
        <v xml:space="preserve">Water &amp; Waste </v>
      </c>
      <c r="S569" s="202" t="str">
        <f t="shared" si="45"/>
        <v>//**Water &amp; Waste : **</v>
      </c>
      <c r="T569" s="187" t="str">
        <f t="shared" si="44"/>
        <v>//**Water &amp; Waste : ** If this policy is fully implemented, process emissions in 2050 are reduced by 2% from the waste management industry.</v>
      </c>
    </row>
    <row r="570" spans="1:21" s="206" customFormat="1" x14ac:dyDescent="0.25">
      <c r="A570" s="206" t="s">
        <v>1774</v>
      </c>
      <c r="C570" s="206" t="s">
        <v>9</v>
      </c>
      <c r="D570" s="206" t="s">
        <v>843</v>
      </c>
      <c r="E570" s="206" t="str">
        <f>E571</f>
        <v>Percent Reduction in Fossil Fuel Exports</v>
      </c>
      <c r="N570" s="208" t="s">
        <v>1775</v>
      </c>
      <c r="O570" s="208"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206" t="s">
        <v>1776</v>
      </c>
      <c r="Q570" s="206" t="s">
        <v>46</v>
      </c>
      <c r="S570" s="206" t="str">
        <f t="shared" si="45"/>
        <v/>
      </c>
      <c r="T570" s="206" t="str">
        <f t="shared" si="44"/>
        <v/>
      </c>
      <c r="U570" s="194"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row>
    <row r="571" spans="1:21" x14ac:dyDescent="0.25">
      <c r="A571" s="187" t="s">
        <v>1777</v>
      </c>
      <c r="C571" s="3" t="s">
        <v>9</v>
      </c>
      <c r="D571" s="3" t="s">
        <v>843</v>
      </c>
      <c r="E571" s="3" t="s">
        <v>844</v>
      </c>
      <c r="F571" s="171" t="s">
        <v>499</v>
      </c>
      <c r="G571" s="170"/>
      <c r="H571" s="171" t="s">
        <v>496</v>
      </c>
      <c r="I571" s="170"/>
      <c r="J571" s="30">
        <v>451</v>
      </c>
      <c r="K571" s="170" t="s">
        <v>46</v>
      </c>
      <c r="L571" s="244" t="s">
        <v>2050</v>
      </c>
      <c r="N571" s="198" t="s">
        <v>1775</v>
      </c>
      <c r="O571" s="198"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202" t="s">
        <v>1776</v>
      </c>
      <c r="Q571" s="202" t="s">
        <v>46</v>
      </c>
      <c r="R571" s="202" t="str">
        <f t="shared" ref="R571:R591" si="46">H571&amp;" "&amp;I571</f>
        <v xml:space="preserve">Hard Coal </v>
      </c>
      <c r="S571" s="202" t="str">
        <f t="shared" si="45"/>
        <v>//**Hard Coal : **</v>
      </c>
      <c r="T571" s="187" t="str">
        <f t="shared" si="44"/>
        <v>//**Hard Coal : ** Today, exports represent 15% of U.S. hard coal production.</v>
      </c>
    </row>
    <row r="572" spans="1:21" x14ac:dyDescent="0.25">
      <c r="A572" s="187" t="s">
        <v>1777</v>
      </c>
      <c r="C572" s="144" t="s">
        <v>9</v>
      </c>
      <c r="D572" s="144" t="s">
        <v>843</v>
      </c>
      <c r="E572" s="144" t="s">
        <v>844</v>
      </c>
      <c r="F572" s="171" t="s">
        <v>49</v>
      </c>
      <c r="G572" s="170"/>
      <c r="H572" s="171" t="s">
        <v>93</v>
      </c>
      <c r="I572" s="170"/>
      <c r="J572" s="30">
        <v>452</v>
      </c>
      <c r="K572" s="170" t="s">
        <v>46</v>
      </c>
      <c r="L572" s="244" t="s">
        <v>2051</v>
      </c>
      <c r="N572" s="198" t="s">
        <v>1775</v>
      </c>
      <c r="O572" s="198"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202" t="s">
        <v>1776</v>
      </c>
      <c r="Q572" s="202" t="s">
        <v>46</v>
      </c>
      <c r="R572" s="202" t="str">
        <f t="shared" si="46"/>
        <v xml:space="preserve">Natural Gas </v>
      </c>
      <c r="S572" s="202" t="str">
        <f t="shared" si="45"/>
        <v>//**Natural Gas : **</v>
      </c>
      <c r="T572" s="187" t="str">
        <f t="shared" si="44"/>
        <v>//**Natural Gas : ** Today, exports represent 11% of U.S. natural gas production.</v>
      </c>
    </row>
    <row r="573" spans="1:21" x14ac:dyDescent="0.25">
      <c r="A573" s="187" t="s">
        <v>1777</v>
      </c>
      <c r="C573" s="144" t="s">
        <v>9</v>
      </c>
      <c r="D573" s="144" t="s">
        <v>843</v>
      </c>
      <c r="E573" s="144" t="s">
        <v>844</v>
      </c>
      <c r="F573" s="171" t="s">
        <v>56</v>
      </c>
      <c r="G573" s="170"/>
      <c r="H573" s="171" t="s">
        <v>101</v>
      </c>
      <c r="I573" s="170"/>
      <c r="J573" s="30">
        <v>453</v>
      </c>
      <c r="K573" s="170" t="s">
        <v>46</v>
      </c>
      <c r="L573" s="244" t="s">
        <v>2052</v>
      </c>
      <c r="N573" s="198" t="s">
        <v>1775</v>
      </c>
      <c r="O573" s="198"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202" t="s">
        <v>1776</v>
      </c>
      <c r="Q573" s="202" t="s">
        <v>46</v>
      </c>
      <c r="R573" s="202" t="str">
        <f t="shared" si="46"/>
        <v xml:space="preserve">Petroleum Gasoline </v>
      </c>
      <c r="S573" s="202" t="str">
        <f t="shared" si="45"/>
        <v>//**Petroleum Gasoline : **</v>
      </c>
      <c r="T573" s="187" t="str">
        <f t="shared" si="44"/>
        <v>//**Petroleum Gasoline : ** Today, exports represent 8% of U.S. petroleum gasoline production.</v>
      </c>
    </row>
    <row r="574" spans="1:21" x14ac:dyDescent="0.25">
      <c r="A574" s="187" t="s">
        <v>1777</v>
      </c>
      <c r="C574" s="144" t="s">
        <v>9</v>
      </c>
      <c r="D574" s="144" t="s">
        <v>843</v>
      </c>
      <c r="E574" s="144" t="s">
        <v>844</v>
      </c>
      <c r="F574" s="171" t="s">
        <v>57</v>
      </c>
      <c r="G574" s="170"/>
      <c r="H574" s="171" t="s">
        <v>102</v>
      </c>
      <c r="I574" s="170"/>
      <c r="J574" s="30">
        <v>454</v>
      </c>
      <c r="K574" s="170" t="s">
        <v>46</v>
      </c>
      <c r="L574" s="244" t="s">
        <v>2053</v>
      </c>
      <c r="N574" s="198" t="s">
        <v>1775</v>
      </c>
      <c r="O574" s="198"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202" t="s">
        <v>1776</v>
      </c>
      <c r="Q574" s="202" t="s">
        <v>46</v>
      </c>
      <c r="R574" s="202" t="str">
        <f t="shared" si="46"/>
        <v xml:space="preserve">Petroleum Diesel </v>
      </c>
      <c r="S574" s="202" t="str">
        <f t="shared" si="45"/>
        <v>//**Petroleum Diesel : **</v>
      </c>
      <c r="T574" s="187" t="str">
        <f t="shared" si="44"/>
        <v>//**Petroleum Diesel : ** Today, exports represent 27% of U.S. petroleum diesel production.</v>
      </c>
    </row>
    <row r="575" spans="1:21" x14ac:dyDescent="0.25">
      <c r="A575" s="187" t="s">
        <v>1777</v>
      </c>
      <c r="C575" s="144" t="s">
        <v>9</v>
      </c>
      <c r="D575" s="144" t="s">
        <v>843</v>
      </c>
      <c r="E575" s="144" t="s">
        <v>844</v>
      </c>
      <c r="F575" s="171" t="s">
        <v>826</v>
      </c>
      <c r="G575" s="170"/>
      <c r="H575" s="171" t="s">
        <v>827</v>
      </c>
      <c r="I575" s="170"/>
      <c r="J575" s="30">
        <v>455</v>
      </c>
      <c r="K575" s="170" t="s">
        <v>46</v>
      </c>
      <c r="L575" s="244" t="s">
        <v>2054</v>
      </c>
      <c r="N575" s="198" t="s">
        <v>1775</v>
      </c>
      <c r="O575" s="198"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202" t="s">
        <v>1776</v>
      </c>
      <c r="Q575" s="202" t="s">
        <v>46</v>
      </c>
      <c r="R575" s="202" t="str">
        <f t="shared" si="46"/>
        <v xml:space="preserve">Jet Fuel/Kerosene </v>
      </c>
      <c r="S575" s="202" t="str">
        <f t="shared" si="45"/>
        <v>//**Jet Fuel/Kerosene : **</v>
      </c>
      <c r="T575" s="187" t="str">
        <f t="shared" si="44"/>
        <v>//**Jet Fuel/Kerosene : ** Today, exports represent 11% of U.S. jet fuel and kerosene production.</v>
      </c>
    </row>
    <row r="576" spans="1:21" x14ac:dyDescent="0.25">
      <c r="A576" s="187" t="s">
        <v>1777</v>
      </c>
      <c r="C576" s="144" t="s">
        <v>9</v>
      </c>
      <c r="D576" s="144" t="s">
        <v>843</v>
      </c>
      <c r="E576" s="144" t="s">
        <v>844</v>
      </c>
      <c r="F576" s="171" t="s">
        <v>492</v>
      </c>
      <c r="G576" s="170"/>
      <c r="H576" s="171" t="s">
        <v>493</v>
      </c>
      <c r="I576" s="170"/>
      <c r="J576" s="30">
        <v>456</v>
      </c>
      <c r="K576" s="171" t="s">
        <v>47</v>
      </c>
      <c r="L576" s="3"/>
      <c r="N576" s="198" t="s">
        <v>1775</v>
      </c>
      <c r="O576" s="198"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202" t="s">
        <v>1776</v>
      </c>
      <c r="Q576" s="202" t="s">
        <v>46</v>
      </c>
      <c r="R576" s="202" t="str">
        <f t="shared" si="46"/>
        <v xml:space="preserve">Lignite </v>
      </c>
      <c r="S576" s="202" t="str">
        <f t="shared" si="45"/>
        <v>//**Lignite : **</v>
      </c>
      <c r="T576" s="187" t="str">
        <f t="shared" si="44"/>
        <v/>
      </c>
    </row>
    <row r="577" spans="1:21" x14ac:dyDescent="0.25">
      <c r="A577" s="187" t="s">
        <v>1777</v>
      </c>
      <c r="C577" s="144" t="s">
        <v>9</v>
      </c>
      <c r="D577" s="144" t="s">
        <v>843</v>
      </c>
      <c r="E577" s="144" t="s">
        <v>844</v>
      </c>
      <c r="F577" s="171" t="s">
        <v>818</v>
      </c>
      <c r="G577" s="170"/>
      <c r="H577" s="171" t="s">
        <v>822</v>
      </c>
      <c r="I577" s="170"/>
      <c r="J577" s="30">
        <v>457</v>
      </c>
      <c r="K577" s="170" t="s">
        <v>46</v>
      </c>
      <c r="L577" s="244" t="s">
        <v>2055</v>
      </c>
      <c r="N577" s="198" t="s">
        <v>1775</v>
      </c>
      <c r="O577" s="198"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202" t="s">
        <v>1776</v>
      </c>
      <c r="Q577" s="202" t="s">
        <v>46</v>
      </c>
      <c r="R577" s="202" t="str">
        <f t="shared" si="46"/>
        <v xml:space="preserve">Crude Oil </v>
      </c>
      <c r="S577" s="202" t="str">
        <f t="shared" si="45"/>
        <v>//**Crude Oil : **</v>
      </c>
      <c r="T577" s="187" t="str">
        <f t="shared" si="44"/>
        <v>//**Crude Oil : ** Today, exports represent 12% of U.S. crude oil production.</v>
      </c>
    </row>
    <row r="578" spans="1:21" x14ac:dyDescent="0.25">
      <c r="A578" s="187" t="s">
        <v>1777</v>
      </c>
      <c r="C578" s="144" t="s">
        <v>9</v>
      </c>
      <c r="D578" s="144" t="s">
        <v>843</v>
      </c>
      <c r="E578" s="144" t="s">
        <v>844</v>
      </c>
      <c r="F578" s="171" t="s">
        <v>828</v>
      </c>
      <c r="G578" s="170"/>
      <c r="H578" s="171" t="s">
        <v>829</v>
      </c>
      <c r="I578" s="170"/>
      <c r="J578" s="30">
        <v>458</v>
      </c>
      <c r="K578" s="170" t="s">
        <v>46</v>
      </c>
      <c r="L578" s="244" t="s">
        <v>2056</v>
      </c>
      <c r="N578" s="198" t="s">
        <v>1775</v>
      </c>
      <c r="O578" s="198"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202" t="s">
        <v>1776</v>
      </c>
      <c r="Q578" s="202" t="s">
        <v>46</v>
      </c>
      <c r="R578" s="202" t="str">
        <f t="shared" si="46"/>
        <v xml:space="preserve">Heavy/Residual Fuel Oil </v>
      </c>
      <c r="S578" s="202" t="str">
        <f t="shared" si="45"/>
        <v>//**Heavy/Residual Fuel Oil : **</v>
      </c>
      <c r="T578" s="187" t="str">
        <f t="shared" si="44"/>
        <v>//**Heavy/Residual Fuel Oil : ** Today, exports represent 72% of U.S. heavy and residual fuel oil production.</v>
      </c>
    </row>
    <row r="579" spans="1:21" x14ac:dyDescent="0.25">
      <c r="A579" s="187" t="s">
        <v>1777</v>
      </c>
      <c r="C579" s="144" t="s">
        <v>9</v>
      </c>
      <c r="D579" s="144" t="s">
        <v>843</v>
      </c>
      <c r="E579" s="144" t="s">
        <v>844</v>
      </c>
      <c r="F579" s="171" t="s">
        <v>819</v>
      </c>
      <c r="G579" s="170"/>
      <c r="H579" s="171" t="s">
        <v>823</v>
      </c>
      <c r="I579" s="170"/>
      <c r="J579" s="30">
        <v>459</v>
      </c>
      <c r="K579" s="170" t="s">
        <v>46</v>
      </c>
      <c r="L579" s="244" t="s">
        <v>2057</v>
      </c>
      <c r="N579" s="198" t="s">
        <v>1775</v>
      </c>
      <c r="O579" s="198"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202" t="s">
        <v>1776</v>
      </c>
      <c r="Q579" s="202" t="s">
        <v>46</v>
      </c>
      <c r="R579" s="202" t="str">
        <f t="shared" si="46"/>
        <v xml:space="preserve">LPG/Propane/Butane </v>
      </c>
      <c r="S579" s="202" t="str">
        <f t="shared" si="45"/>
        <v>//**LPG/Propane/Butane : **</v>
      </c>
      <c r="T579" s="187" t="str">
        <f t="shared" si="44"/>
        <v>//**LPG/Propane/Butane : ** Today, exports represent 47% of U.S. LPG, propane, and butane production.</v>
      </c>
    </row>
    <row r="580" spans="1:21" s="206" customFormat="1" x14ac:dyDescent="0.25">
      <c r="A580" s="206" t="s">
        <v>1774</v>
      </c>
      <c r="B580" s="188"/>
      <c r="C580" s="232" t="s">
        <v>150</v>
      </c>
      <c r="D580" s="232" t="s">
        <v>152</v>
      </c>
      <c r="E580" s="232" t="s">
        <v>477</v>
      </c>
      <c r="F580" s="233"/>
      <c r="G580" s="233"/>
      <c r="H580" s="233"/>
      <c r="I580" s="233"/>
      <c r="J580" s="210">
        <v>60</v>
      </c>
      <c r="K580" s="233" t="s">
        <v>46</v>
      </c>
      <c r="L580" s="232" t="s">
        <v>2058</v>
      </c>
      <c r="M580" s="188"/>
      <c r="N580" s="208" t="s">
        <v>1775</v>
      </c>
      <c r="O580" s="208" t="str">
        <f>INDEX('Standard Descriptions'!$E:$E,MATCH(Guidance!E580,'Standard Descriptions'!$C:$C,0))</f>
        <v xml:space="preserve"> This policy increases the sequestration of CO2 by planting forests.  Planted forests are assumed to be managed with best practices and are not used for timber harvesting. // </v>
      </c>
      <c r="P580" s="206" t="s">
        <v>1776</v>
      </c>
      <c r="Q580" s="206" t="s">
        <v>47</v>
      </c>
      <c r="R580" s="206" t="str">
        <f t="shared" si="46"/>
        <v xml:space="preserve"> </v>
      </c>
      <c r="T580" s="206" t="str">
        <f t="shared" si="44"/>
        <v xml:space="preserve"> If this policy is fully implemented, the afforestation/reforestation rate reaches 2 million acres per year in 2050 (roughly equal to 0.1% of the land area of the lower 48 states).</v>
      </c>
      <c r="U580" s="194" t="str">
        <f t="shared" ref="U580:U591" si="47">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row>
    <row r="581" spans="1:21" s="206" customFormat="1" x14ac:dyDescent="0.25">
      <c r="A581" s="206" t="s">
        <v>1774</v>
      </c>
      <c r="B581" s="188"/>
      <c r="C581" s="232" t="s">
        <v>150</v>
      </c>
      <c r="D581" s="232" t="s">
        <v>285</v>
      </c>
      <c r="E581" s="232" t="s">
        <v>486</v>
      </c>
      <c r="F581" s="233"/>
      <c r="G581" s="233"/>
      <c r="H581" s="233"/>
      <c r="I581" s="233"/>
      <c r="J581" s="210">
        <v>705</v>
      </c>
      <c r="K581" s="231" t="s">
        <v>47</v>
      </c>
      <c r="L581" s="238"/>
      <c r="M581" s="188"/>
      <c r="N581" s="208" t="s">
        <v>1775</v>
      </c>
      <c r="O581" s="208" t="str">
        <f>INDEX('Standard Descriptions'!$E:$E,MATCH(Guidance!E581,'Standard Descriptions'!$C:$C,0))</f>
        <v>This policy prevents the release of CO2 that accompanies deforestation. //</v>
      </c>
      <c r="P581" s="206" t="s">
        <v>1776</v>
      </c>
      <c r="Q581" s="206" t="s">
        <v>47</v>
      </c>
      <c r="R581" s="206" t="str">
        <f t="shared" si="46"/>
        <v xml:space="preserve"> </v>
      </c>
      <c r="T581" s="206" t="str">
        <f t="shared" si="44"/>
        <v/>
      </c>
      <c r="U581" s="194" t="str">
        <f t="shared" si="47"/>
        <v>**Description:**This policy prevents the release of CO2 that accompanies deforestation. //**Guidance for setting values: **</v>
      </c>
    </row>
    <row r="582" spans="1:21" s="206" customFormat="1" x14ac:dyDescent="0.25">
      <c r="A582" s="206" t="s">
        <v>1774</v>
      </c>
      <c r="B582" s="188"/>
      <c r="C582" s="232" t="s">
        <v>150</v>
      </c>
      <c r="D582" s="232" t="s">
        <v>482</v>
      </c>
      <c r="E582" s="232" t="s">
        <v>483</v>
      </c>
      <c r="F582" s="233"/>
      <c r="G582" s="233"/>
      <c r="H582" s="233"/>
      <c r="I582" s="233"/>
      <c r="J582" s="210">
        <v>177</v>
      </c>
      <c r="K582" s="231" t="s">
        <v>47</v>
      </c>
      <c r="L582" s="238"/>
      <c r="M582" s="188"/>
      <c r="N582" s="208" t="s">
        <v>1775</v>
      </c>
      <c r="O582" s="208" t="str">
        <f>INDEX('Standard Descriptions'!$E:$E,MATCH(Guidance!E582,'Standard Descriptions'!$C:$C,0))</f>
        <v xml:space="preserve"> This policy restores degraded forest, increasing the rate of carbon sequestration of the forest.//</v>
      </c>
      <c r="P582" s="206" t="s">
        <v>1776</v>
      </c>
      <c r="Q582" s="206" t="s">
        <v>47</v>
      </c>
      <c r="R582" s="206" t="str">
        <f t="shared" si="46"/>
        <v xml:space="preserve"> </v>
      </c>
      <c r="T582" s="206" t="str">
        <f t="shared" si="44"/>
        <v/>
      </c>
      <c r="U582" s="194" t="str">
        <f t="shared" si="47"/>
        <v>**Description:** This policy restores degraded forest, increasing the rate of carbon sequestration of the forest.//**Guidance for setting values: **</v>
      </c>
    </row>
    <row r="583" spans="1:21" s="206" customFormat="1" x14ac:dyDescent="0.25">
      <c r="A583" s="206" t="s">
        <v>1774</v>
      </c>
      <c r="B583" s="188"/>
      <c r="C583" s="232" t="s">
        <v>150</v>
      </c>
      <c r="D583" s="232" t="s">
        <v>206</v>
      </c>
      <c r="E583" s="232" t="s">
        <v>478</v>
      </c>
      <c r="F583" s="233"/>
      <c r="G583" s="233"/>
      <c r="H583" s="233"/>
      <c r="I583" s="233"/>
      <c r="J583" s="210">
        <v>61</v>
      </c>
      <c r="K583" s="233" t="s">
        <v>46</v>
      </c>
      <c r="L583" s="238" t="s">
        <v>1864</v>
      </c>
      <c r="M583" s="188"/>
      <c r="N583" s="208" t="s">
        <v>1775</v>
      </c>
      <c r="O583" s="208" t="str">
        <f>INDEX('Standard Descriptions'!$E:$E,MATCH(Guidance!E583,'Standard Descriptions'!$C:$C,0))</f>
        <v xml:space="preserve"> This policy avoids the release of CO2 from forests by reducing timber harvesting. // </v>
      </c>
      <c r="P583" s="206" t="s">
        <v>1776</v>
      </c>
      <c r="Q583" s="206" t="s">
        <v>47</v>
      </c>
      <c r="R583" s="206" t="str">
        <f t="shared" si="46"/>
        <v xml:space="preserve"> </v>
      </c>
      <c r="T583" s="206" t="str">
        <f t="shared" si="44"/>
        <v xml:space="preserve"> A 100% setting of this lever reduces timber harvesting by 2% of the BAU amount per year, reaching a roughly 70% reduction in timber harvesting by 2050.</v>
      </c>
      <c r="U583" s="194"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206" customFormat="1" x14ac:dyDescent="0.25">
      <c r="A584" s="206" t="s">
        <v>1774</v>
      </c>
      <c r="B584" s="188"/>
      <c r="C584" s="232" t="s">
        <v>150</v>
      </c>
      <c r="D584" s="232" t="s">
        <v>1191</v>
      </c>
      <c r="E584" s="232" t="s">
        <v>1192</v>
      </c>
      <c r="F584" s="233"/>
      <c r="G584" s="233"/>
      <c r="H584" s="233"/>
      <c r="I584" s="233"/>
      <c r="J584" s="210">
        <v>62</v>
      </c>
      <c r="K584" s="233" t="s">
        <v>46</v>
      </c>
      <c r="L584" s="238" t="s">
        <v>1865</v>
      </c>
      <c r="M584" s="188"/>
      <c r="N584" s="208" t="s">
        <v>1775</v>
      </c>
      <c r="O584" s="208"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206" t="s">
        <v>1776</v>
      </c>
      <c r="Q584" s="206" t="s">
        <v>47</v>
      </c>
      <c r="R584" s="206" t="str">
        <f t="shared" si="46"/>
        <v xml:space="preserve"> </v>
      </c>
      <c r="T584" s="206" t="str">
        <f t="shared" si="44"/>
        <v xml:space="preserve"> If this policy is fully implemented, agricultural process emissions in 2050 are reduced by 2%.</v>
      </c>
      <c r="U584" s="194"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206" customFormat="1" x14ac:dyDescent="0.25">
      <c r="A585" s="206" t="s">
        <v>1774</v>
      </c>
      <c r="B585" s="188"/>
      <c r="C585" s="232" t="s">
        <v>150</v>
      </c>
      <c r="D585" s="232" t="s">
        <v>153</v>
      </c>
      <c r="E585" s="232" t="s">
        <v>479</v>
      </c>
      <c r="F585" s="233"/>
      <c r="G585" s="233"/>
      <c r="H585" s="233"/>
      <c r="I585" s="233"/>
      <c r="J585" s="210">
        <v>63</v>
      </c>
      <c r="K585" s="233" t="s">
        <v>46</v>
      </c>
      <c r="L585" s="238" t="s">
        <v>1866</v>
      </c>
      <c r="M585" s="188"/>
      <c r="N585" s="208" t="s">
        <v>1775</v>
      </c>
      <c r="O585" s="208" t="str">
        <f>INDEX('Standard Descriptions'!$E:$E,MATCH(Guidance!E585,'Standard Descriptions'!$C:$C,0))</f>
        <v xml:space="preserve"> This policy increases CO2 sequestration by forests through improved forest management practices.  // </v>
      </c>
      <c r="P585" s="206" t="s">
        <v>1776</v>
      </c>
      <c r="Q585" s="206" t="s">
        <v>47</v>
      </c>
      <c r="R585" s="206" t="str">
        <f t="shared" si="46"/>
        <v xml:space="preserve"> </v>
      </c>
      <c r="T585" s="206" t="str">
        <f t="shared" si="44"/>
        <v xml:space="preserve"> If this policy is fully implemented, half of the 94 million acres of forest not currently under best management practices will instead be managed with best practices by 2050.</v>
      </c>
      <c r="U585" s="194"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206" customFormat="1" x14ac:dyDescent="0.25">
      <c r="A586" s="206" t="s">
        <v>1774</v>
      </c>
      <c r="B586" s="188"/>
      <c r="C586" s="232" t="s">
        <v>150</v>
      </c>
      <c r="D586" s="232" t="s">
        <v>151</v>
      </c>
      <c r="E586" s="232" t="s">
        <v>1227</v>
      </c>
      <c r="F586" s="233"/>
      <c r="G586" s="233"/>
      <c r="H586" s="233"/>
      <c r="I586" s="233"/>
      <c r="J586" s="210">
        <v>64</v>
      </c>
      <c r="K586" s="233" t="s">
        <v>46</v>
      </c>
      <c r="L586" s="238" t="s">
        <v>1867</v>
      </c>
      <c r="M586" s="188"/>
      <c r="N586" s="208" t="s">
        <v>1775</v>
      </c>
      <c r="O586" s="208" t="str">
        <f>INDEX('Standard Descriptions'!$E:$E,MATCH(Guidance!E586,'Standard Descriptions'!$C:$C,0))</f>
        <v xml:space="preserve"> This policy reduces greenhouse gas emissions from agriculture through livestock-related measures, such as feed supplements or drugs to prevent enteric methane formation. // </v>
      </c>
      <c r="P586" s="206" t="s">
        <v>1776</v>
      </c>
      <c r="Q586" s="206" t="s">
        <v>47</v>
      </c>
      <c r="R586" s="206" t="str">
        <f t="shared" si="46"/>
        <v xml:space="preserve"> </v>
      </c>
      <c r="T586" s="206" t="str">
        <f t="shared" si="44"/>
        <v xml:space="preserve"> If this policy is fully implemented, agricultural process emissions in 2050 are reduced by 10%.</v>
      </c>
      <c r="U586" s="194"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206" customFormat="1" x14ac:dyDescent="0.25">
      <c r="A587" s="206" t="s">
        <v>1774</v>
      </c>
      <c r="B587" s="188"/>
      <c r="C587" s="232" t="s">
        <v>150</v>
      </c>
      <c r="D587" s="232" t="s">
        <v>480</v>
      </c>
      <c r="E587" s="232" t="s">
        <v>481</v>
      </c>
      <c r="F587" s="233"/>
      <c r="G587" s="233"/>
      <c r="H587" s="233"/>
      <c r="I587" s="233"/>
      <c r="J587" s="210">
        <v>178</v>
      </c>
      <c r="K587" s="233" t="s">
        <v>47</v>
      </c>
      <c r="L587" s="238"/>
      <c r="M587" s="188"/>
      <c r="N587" s="208" t="s">
        <v>1775</v>
      </c>
      <c r="O587" s="208">
        <f>INDEX('Standard Descriptions'!$E:$E,MATCH(Guidance!E587,'Standard Descriptions'!$C:$C,0))</f>
        <v>0</v>
      </c>
      <c r="P587" s="206" t="s">
        <v>1776</v>
      </c>
      <c r="Q587" s="206" t="s">
        <v>47</v>
      </c>
      <c r="R587" s="206" t="str">
        <f t="shared" si="46"/>
        <v xml:space="preserve"> </v>
      </c>
      <c r="T587" s="206" t="str">
        <f t="shared" si="44"/>
        <v/>
      </c>
      <c r="U587" s="194" t="str">
        <f t="shared" si="47"/>
        <v>**Description:**0**Guidance for setting values: **</v>
      </c>
    </row>
    <row r="588" spans="1:21" s="206" customFormat="1" x14ac:dyDescent="0.25">
      <c r="A588" s="206" t="s">
        <v>1774</v>
      </c>
      <c r="B588" s="188"/>
      <c r="C588" s="232" t="s">
        <v>150</v>
      </c>
      <c r="D588" s="232" t="s">
        <v>784</v>
      </c>
      <c r="E588" s="232" t="s">
        <v>785</v>
      </c>
      <c r="F588" s="233"/>
      <c r="G588" s="233"/>
      <c r="H588" s="233"/>
      <c r="I588" s="233"/>
      <c r="J588" s="210">
        <v>434</v>
      </c>
      <c r="K588" s="233" t="s">
        <v>46</v>
      </c>
      <c r="L588" s="238" t="s">
        <v>1868</v>
      </c>
      <c r="M588" s="188"/>
      <c r="N588" s="208" t="s">
        <v>1775</v>
      </c>
      <c r="O588" s="208"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206" t="s">
        <v>1776</v>
      </c>
      <c r="Q588" s="206" t="s">
        <v>47</v>
      </c>
      <c r="R588" s="206" t="str">
        <f t="shared" si="46"/>
        <v xml:space="preserve"> </v>
      </c>
      <c r="T588" s="206"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94"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206" customFormat="1" x14ac:dyDescent="0.25">
      <c r="A589" s="206" t="s">
        <v>1774</v>
      </c>
      <c r="B589" s="188"/>
      <c r="C589" s="230" t="s">
        <v>830</v>
      </c>
      <c r="D589" s="230" t="s">
        <v>834</v>
      </c>
      <c r="E589" s="230" t="s">
        <v>316</v>
      </c>
      <c r="F589" s="231"/>
      <c r="G589" s="231"/>
      <c r="H589" s="231"/>
      <c r="I589" s="231"/>
      <c r="J589" s="210">
        <v>68</v>
      </c>
      <c r="K589" s="231" t="s">
        <v>46</v>
      </c>
      <c r="L589" s="238" t="s">
        <v>1869</v>
      </c>
      <c r="M589" s="188"/>
      <c r="N589" s="208" t="s">
        <v>1775</v>
      </c>
      <c r="O589" s="208"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206" t="s">
        <v>1776</v>
      </c>
      <c r="Q589" s="206" t="s">
        <v>47</v>
      </c>
      <c r="R589" s="206" t="str">
        <f t="shared" si="46"/>
        <v xml:space="preserve"> </v>
      </c>
      <c r="T589" s="206" t="str">
        <f t="shared" si="44"/>
        <v xml:space="preserve"> In the BAU Scenario, the fraction of heat derived from CHP plants is constant at roughly 50%.  Therefore, a policy setting of 50% would increase the CHP fraction to 75% in 2050.</v>
      </c>
      <c r="U589" s="194"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row>
    <row r="590" spans="1:21" s="206" customFormat="1" x14ac:dyDescent="0.25">
      <c r="A590" s="206" t="s">
        <v>1774</v>
      </c>
      <c r="B590" s="188"/>
      <c r="C590" s="230" t="s">
        <v>830</v>
      </c>
      <c r="D590" s="230" t="s">
        <v>1145</v>
      </c>
      <c r="E590" s="230" t="s">
        <v>1144</v>
      </c>
      <c r="F590" s="231"/>
      <c r="G590" s="231"/>
      <c r="H590" s="231"/>
      <c r="I590" s="231"/>
      <c r="J590" s="210">
        <v>176</v>
      </c>
      <c r="K590" s="231" t="s">
        <v>46</v>
      </c>
      <c r="L590" s="238" t="s">
        <v>2059</v>
      </c>
      <c r="M590" s="188"/>
      <c r="N590" s="208" t="s">
        <v>1775</v>
      </c>
      <c r="O590" s="208" t="str">
        <f>INDEX('Standard Descriptions'!$E:$E,MATCH(Guidance!E590,'Standard Descriptions'!$C:$C,0))</f>
        <v xml:space="preserve"> This policy causes a percentage of the district heat to be generated by burning hydrogen instead of the fuels used in the BAU case. // </v>
      </c>
      <c r="P590" s="206" t="s">
        <v>1776</v>
      </c>
      <c r="Q590" s="206" t="s">
        <v>47</v>
      </c>
      <c r="R590" s="206" t="str">
        <f t="shared" si="46"/>
        <v xml:space="preserve"> </v>
      </c>
      <c r="T590" s="206" t="str">
        <f t="shared" si="44"/>
        <v xml:space="preserve">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v>
      </c>
      <c r="U590" s="194"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v>
      </c>
    </row>
    <row r="591" spans="1:21" s="206" customFormat="1" x14ac:dyDescent="0.25">
      <c r="A591" s="206" t="s">
        <v>1774</v>
      </c>
      <c r="B591" s="188"/>
      <c r="C591" s="230" t="s">
        <v>830</v>
      </c>
      <c r="D591" s="230" t="s">
        <v>831</v>
      </c>
      <c r="E591" s="230" t="s">
        <v>832</v>
      </c>
      <c r="F591" s="231"/>
      <c r="G591" s="231"/>
      <c r="H591" s="231"/>
      <c r="I591" s="231"/>
      <c r="J591" s="210">
        <v>450</v>
      </c>
      <c r="K591" s="231" t="s">
        <v>46</v>
      </c>
      <c r="L591" s="238" t="s">
        <v>1870</v>
      </c>
      <c r="M591" s="188"/>
      <c r="N591" s="208" t="s">
        <v>1775</v>
      </c>
      <c r="O591" s="208"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206" t="s">
        <v>1776</v>
      </c>
      <c r="Q591" s="206" t="s">
        <v>47</v>
      </c>
      <c r="R591" s="206" t="str">
        <f t="shared" si="46"/>
        <v xml:space="preserve"> </v>
      </c>
      <c r="T591" s="206" t="str">
        <f t="shared" si="44"/>
        <v xml:space="preserve"> Today, in the United States, roughly 95% of hydrogen is produced via steam reforming of natural gas and 5% is produced via electrolysis.  These shares are not projected to change in the BAU case.</v>
      </c>
      <c r="U591" s="194"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206" customFormat="1" x14ac:dyDescent="0.25">
      <c r="A592" s="206" t="s">
        <v>1774</v>
      </c>
      <c r="B592" s="188"/>
      <c r="C592" s="206" t="s">
        <v>10</v>
      </c>
      <c r="D592" s="206" t="str">
        <f>D593</f>
        <v>Carbon Tax</v>
      </c>
      <c r="E592" s="206" t="str">
        <f>E593</f>
        <v>Additional Carbon Tax Rate</v>
      </c>
      <c r="M592" s="188"/>
      <c r="N592" s="208" t="s">
        <v>1775</v>
      </c>
      <c r="O592" s="208"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206" t="s">
        <v>1776</v>
      </c>
      <c r="Q592" s="206" t="s">
        <v>46</v>
      </c>
      <c r="S592" s="206" t="str">
        <f t="shared" ref="S592:S655" si="48">IF(R592="","","//**"&amp;R592&amp;": **")</f>
        <v/>
      </c>
      <c r="T592" s="206" t="str">
        <f t="shared" si="44"/>
        <v/>
      </c>
      <c r="U592" s="194"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5">
      <c r="A593" s="187" t="s">
        <v>1777</v>
      </c>
      <c r="C593" s="3" t="s">
        <v>10</v>
      </c>
      <c r="D593" s="3" t="s">
        <v>27</v>
      </c>
      <c r="E593" s="3" t="s">
        <v>749</v>
      </c>
      <c r="F593" s="170" t="s">
        <v>375</v>
      </c>
      <c r="G593" s="170"/>
      <c r="H593" s="170" t="s">
        <v>379</v>
      </c>
      <c r="I593" s="170"/>
      <c r="J593" s="30">
        <v>171</v>
      </c>
      <c r="K593" s="170" t="s">
        <v>46</v>
      </c>
      <c r="L593" s="251" t="s">
        <v>2060</v>
      </c>
      <c r="N593" s="198" t="s">
        <v>1775</v>
      </c>
      <c r="O593" s="198"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202" t="s">
        <v>1776</v>
      </c>
      <c r="Q593" s="202" t="s">
        <v>46</v>
      </c>
      <c r="R593" s="202" t="str">
        <f t="shared" ref="R593:R598" si="49">H593&amp;" "&amp;I593</f>
        <v xml:space="preserve">Transportation Sector </v>
      </c>
      <c r="S593" s="202" t="str">
        <f t="shared" si="48"/>
        <v>//**Transportation Sector : **</v>
      </c>
      <c r="T593" s="187" t="str">
        <f t="shared" si="44"/>
        <v>//**Transportation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5">
      <c r="A594" s="187" t="s">
        <v>1777</v>
      </c>
      <c r="C594" s="144" t="s">
        <v>10</v>
      </c>
      <c r="D594" s="144" t="s">
        <v>27</v>
      </c>
      <c r="E594" s="144" t="s">
        <v>749</v>
      </c>
      <c r="F594" s="170" t="s">
        <v>383</v>
      </c>
      <c r="G594" s="170"/>
      <c r="H594" s="170" t="s">
        <v>384</v>
      </c>
      <c r="I594" s="170"/>
      <c r="J594" s="30">
        <v>172</v>
      </c>
      <c r="K594" s="170" t="s">
        <v>46</v>
      </c>
      <c r="L594" s="251" t="s">
        <v>2061</v>
      </c>
      <c r="N594" s="198" t="s">
        <v>1775</v>
      </c>
      <c r="O594" s="198"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202" t="s">
        <v>1776</v>
      </c>
      <c r="Q594" s="202" t="s">
        <v>46</v>
      </c>
      <c r="R594" s="202" t="str">
        <f t="shared" si="49"/>
        <v xml:space="preserve">Electricity Sector </v>
      </c>
      <c r="S594" s="202" t="str">
        <f t="shared" si="48"/>
        <v>//**Electricity Sector : **</v>
      </c>
      <c r="T594" s="187" t="str">
        <f t="shared" si="44"/>
        <v>//**Electricity Sector : **Nevada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5">
      <c r="A595" s="187" t="s">
        <v>1777</v>
      </c>
      <c r="C595" s="144" t="s">
        <v>10</v>
      </c>
      <c r="D595" s="144" t="s">
        <v>27</v>
      </c>
      <c r="E595" s="144" t="s">
        <v>749</v>
      </c>
      <c r="F595" s="170" t="s">
        <v>377</v>
      </c>
      <c r="G595" s="170"/>
      <c r="H595" s="170" t="s">
        <v>381</v>
      </c>
      <c r="I595" s="170"/>
      <c r="J595" s="30">
        <v>173</v>
      </c>
      <c r="K595" s="170" t="s">
        <v>46</v>
      </c>
      <c r="L595" s="251" t="s">
        <v>2062</v>
      </c>
      <c r="N595" s="198" t="s">
        <v>1775</v>
      </c>
      <c r="O595" s="198"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202" t="s">
        <v>1776</v>
      </c>
      <c r="Q595" s="202" t="s">
        <v>46</v>
      </c>
      <c r="R595" s="202" t="str">
        <f t="shared" si="49"/>
        <v xml:space="preserve">Residential Bldg Sector </v>
      </c>
      <c r="S595" s="202" t="str">
        <f t="shared" si="48"/>
        <v>//**Residential Bldg Sector : **</v>
      </c>
      <c r="T595" s="187" t="str">
        <f t="shared" si="44"/>
        <v>//**Residential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v>
      </c>
    </row>
    <row r="596" spans="1:25" x14ac:dyDescent="0.25">
      <c r="A596" s="187" t="s">
        <v>1777</v>
      </c>
      <c r="C596" s="144" t="s">
        <v>10</v>
      </c>
      <c r="D596" s="144" t="s">
        <v>27</v>
      </c>
      <c r="E596" s="144" t="s">
        <v>749</v>
      </c>
      <c r="F596" s="170" t="s">
        <v>378</v>
      </c>
      <c r="G596" s="170"/>
      <c r="H596" s="170" t="s">
        <v>382</v>
      </c>
      <c r="I596" s="170"/>
      <c r="J596" s="30">
        <v>174</v>
      </c>
      <c r="K596" s="170" t="s">
        <v>46</v>
      </c>
      <c r="L596" s="251" t="s">
        <v>2063</v>
      </c>
      <c r="N596" s="198" t="s">
        <v>1775</v>
      </c>
      <c r="O596" s="198"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202" t="s">
        <v>1776</v>
      </c>
      <c r="Q596" s="202" t="s">
        <v>46</v>
      </c>
      <c r="R596" s="202" t="str">
        <f t="shared" si="49"/>
        <v xml:space="preserve">Commercial Bldg Sector </v>
      </c>
      <c r="S596" s="202" t="str">
        <f t="shared" si="48"/>
        <v>//**Commercial Bldg Sector : **</v>
      </c>
      <c r="T596" s="187" t="str">
        <f t="shared" si="44"/>
        <v>//**Commercial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v>
      </c>
    </row>
    <row r="597" spans="1:25" x14ac:dyDescent="0.25">
      <c r="A597" s="187" t="s">
        <v>1777</v>
      </c>
      <c r="C597" s="144" t="s">
        <v>10</v>
      </c>
      <c r="D597" s="144" t="s">
        <v>27</v>
      </c>
      <c r="E597" s="144" t="s">
        <v>749</v>
      </c>
      <c r="F597" s="170" t="s">
        <v>376</v>
      </c>
      <c r="G597" s="170"/>
      <c r="H597" s="170" t="s">
        <v>380</v>
      </c>
      <c r="I597" s="170"/>
      <c r="J597" s="30">
        <v>175</v>
      </c>
      <c r="K597" s="170" t="s">
        <v>46</v>
      </c>
      <c r="L597" s="251" t="s">
        <v>2064</v>
      </c>
      <c r="N597" s="198" t="s">
        <v>1775</v>
      </c>
      <c r="O597" s="198"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202" t="s">
        <v>1776</v>
      </c>
      <c r="Q597" s="202" t="s">
        <v>46</v>
      </c>
      <c r="R597" s="202" t="str">
        <f t="shared" si="49"/>
        <v xml:space="preserve">Industry Sector </v>
      </c>
      <c r="S597" s="202" t="str">
        <f t="shared" si="48"/>
        <v>//**Industry Sector : **</v>
      </c>
      <c r="T597" s="187" t="str">
        <f t="shared" si="44"/>
        <v xml:space="preserve">//**Industry Sector : ** levied on greenhouse gas emissions from non-energy industrial and agricultural processes, but these emissions sources can be included by enabling the policy lever "Carbon Tax Applies to Process Emissions." // </v>
      </c>
      <c r="W597" s="187" t="s">
        <v>1872</v>
      </c>
      <c r="Y597" s="187" t="s">
        <v>1873</v>
      </c>
    </row>
    <row r="598" spans="1:25" x14ac:dyDescent="0.25">
      <c r="A598" s="187" t="s">
        <v>1777</v>
      </c>
      <c r="C598" s="144" t="s">
        <v>10</v>
      </c>
      <c r="D598" s="144" t="s">
        <v>27</v>
      </c>
      <c r="E598" s="144" t="s">
        <v>749</v>
      </c>
      <c r="F598" s="170" t="s">
        <v>850</v>
      </c>
      <c r="G598" s="170"/>
      <c r="H598" s="170" t="s">
        <v>1313</v>
      </c>
      <c r="I598" s="170"/>
      <c r="J598" s="30">
        <v>544</v>
      </c>
      <c r="K598" s="170" t="s">
        <v>46</v>
      </c>
      <c r="L598" s="251" t="s">
        <v>2065</v>
      </c>
      <c r="N598" s="198" t="s">
        <v>1775</v>
      </c>
      <c r="O598" s="198"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202" t="s">
        <v>1776</v>
      </c>
      <c r="Q598" s="202" t="s">
        <v>46</v>
      </c>
      <c r="R598" s="202" t="str">
        <f t="shared" si="49"/>
        <v xml:space="preserve">District Heat &amp; Hydrogen Sector </v>
      </c>
      <c r="S598" s="202" t="str">
        <f t="shared" si="48"/>
        <v>//**District Heat &amp; Hydrogen Sector : **</v>
      </c>
      <c r="T598" s="187" t="str">
        <f t="shared" si="44"/>
        <v>//**District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206" customFormat="1" x14ac:dyDescent="0.25">
      <c r="A599" s="206" t="s">
        <v>1774</v>
      </c>
      <c r="B599" s="188"/>
      <c r="C599" s="206" t="s">
        <v>10</v>
      </c>
      <c r="D599" s="206" t="s">
        <v>28</v>
      </c>
      <c r="E599" s="206" t="str">
        <f>E600</f>
        <v>Percent Reduction in BAU Subsidies</v>
      </c>
      <c r="M599" s="188"/>
      <c r="N599" s="208" t="s">
        <v>1775</v>
      </c>
      <c r="O599" s="208" t="str">
        <f>INDEX('Standard Descriptions'!$E:$E,MATCH(Guidance!E599,'Standard Descriptions'!$C:$C,0))</f>
        <v xml:space="preserve"> This policy reduces the subsidies paid for the production of the selected energy source(s) in the BAU case. // </v>
      </c>
      <c r="P599" s="206" t="s">
        <v>1776</v>
      </c>
      <c r="Q599" s="206" t="s">
        <v>46</v>
      </c>
      <c r="S599" s="206" t="str">
        <f t="shared" si="48"/>
        <v/>
      </c>
      <c r="T599" s="206" t="str">
        <f t="shared" si="44"/>
        <v/>
      </c>
      <c r="U599" s="194"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5">
      <c r="A600" s="187" t="s">
        <v>1777</v>
      </c>
      <c r="C600" s="3" t="s">
        <v>10</v>
      </c>
      <c r="D600" s="3" t="s">
        <v>28</v>
      </c>
      <c r="E600" s="3" t="s">
        <v>157</v>
      </c>
      <c r="F600" s="170" t="s">
        <v>55</v>
      </c>
      <c r="G600" s="170"/>
      <c r="H600" s="170" t="s">
        <v>99</v>
      </c>
      <c r="I600" s="170"/>
      <c r="J600" s="30">
        <v>706</v>
      </c>
      <c r="K600" s="171" t="s">
        <v>47</v>
      </c>
      <c r="L600" s="228"/>
      <c r="N600" s="198" t="s">
        <v>1775</v>
      </c>
      <c r="O600" s="198" t="str">
        <f>INDEX('Standard Descriptions'!$E:$E,MATCH(Guidance!E600,'Standard Descriptions'!$C:$C,0))</f>
        <v xml:space="preserve"> This policy reduces the subsidies paid for the production of the selected energy source(s) in the BAU case. // </v>
      </c>
      <c r="P600" s="202" t="s">
        <v>1776</v>
      </c>
      <c r="Q600" s="202" t="s">
        <v>46</v>
      </c>
      <c r="R600" s="202" t="str">
        <f t="shared" ref="R600:R622" si="50">H600&amp;" "&amp;I600</f>
        <v xml:space="preserve">Electricity </v>
      </c>
      <c r="S600" s="202" t="str">
        <f t="shared" si="48"/>
        <v>//**Electricity : **</v>
      </c>
      <c r="T600" s="187" t="str">
        <f t="shared" si="44"/>
        <v/>
      </c>
    </row>
    <row r="601" spans="1:25" s="205" customFormat="1" x14ac:dyDescent="0.25">
      <c r="A601" s="187" t="s">
        <v>1777</v>
      </c>
      <c r="B601" s="188"/>
      <c r="C601" s="144" t="s">
        <v>10</v>
      </c>
      <c r="D601" s="144" t="s">
        <v>28</v>
      </c>
      <c r="E601" s="144" t="s">
        <v>157</v>
      </c>
      <c r="F601" s="171" t="s">
        <v>499</v>
      </c>
      <c r="G601" s="170"/>
      <c r="H601" s="171" t="s">
        <v>496</v>
      </c>
      <c r="I601" s="170"/>
      <c r="J601" s="30">
        <v>69</v>
      </c>
      <c r="K601" s="171" t="s">
        <v>46</v>
      </c>
      <c r="L601" s="228" t="s">
        <v>1874</v>
      </c>
      <c r="M601" s="188"/>
      <c r="N601" s="198" t="s">
        <v>1775</v>
      </c>
      <c r="O601" s="198" t="str">
        <f>INDEX('Standard Descriptions'!$E:$E,MATCH(Guidance!E601,'Standard Descriptions'!$C:$C,0))</f>
        <v xml:space="preserve"> This policy reduces the subsidies paid for the production of the selected energy source(s) in the BAU case. // </v>
      </c>
      <c r="P601" s="202" t="s">
        <v>1776</v>
      </c>
      <c r="Q601" s="202" t="s">
        <v>46</v>
      </c>
      <c r="R601" s="202" t="str">
        <f t="shared" si="50"/>
        <v xml:space="preserve">Hard Coal </v>
      </c>
      <c r="S601" s="202" t="str">
        <f t="shared" si="48"/>
        <v>//**Hard Coal : **</v>
      </c>
      <c r="T601" s="187" t="str">
        <f t="shared" si="44"/>
        <v>//**Hard Coal : ** A value of 100% eliminates subsidies, increasing the price of coal by 0.3% - 0.5% (varying by sector) in 2050.</v>
      </c>
    </row>
    <row r="602" spans="1:25" s="205" customFormat="1" x14ac:dyDescent="0.25">
      <c r="A602" s="187" t="s">
        <v>1777</v>
      </c>
      <c r="B602" s="188"/>
      <c r="C602" s="144" t="s">
        <v>10</v>
      </c>
      <c r="D602" s="144" t="s">
        <v>28</v>
      </c>
      <c r="E602" s="144" t="s">
        <v>157</v>
      </c>
      <c r="F602" s="171" t="s">
        <v>49</v>
      </c>
      <c r="G602" s="170"/>
      <c r="H602" s="171" t="s">
        <v>93</v>
      </c>
      <c r="I602" s="170"/>
      <c r="J602" s="30">
        <v>70</v>
      </c>
      <c r="K602" s="171" t="s">
        <v>46</v>
      </c>
      <c r="L602" s="228" t="s">
        <v>1875</v>
      </c>
      <c r="M602" s="188"/>
      <c r="N602" s="198" t="s">
        <v>1775</v>
      </c>
      <c r="O602" s="198" t="str">
        <f>INDEX('Standard Descriptions'!$E:$E,MATCH(Guidance!E602,'Standard Descriptions'!$C:$C,0))</f>
        <v xml:space="preserve"> This policy reduces the subsidies paid for the production of the selected energy source(s) in the BAU case. // </v>
      </c>
      <c r="P602" s="202" t="s">
        <v>1776</v>
      </c>
      <c r="Q602" s="202" t="s">
        <v>46</v>
      </c>
      <c r="R602" s="202" t="str">
        <f t="shared" si="50"/>
        <v xml:space="preserve">Natural Gas </v>
      </c>
      <c r="S602" s="202" t="str">
        <f t="shared" si="48"/>
        <v>//**Natural Gas : **</v>
      </c>
      <c r="T602" s="187" t="str">
        <f t="shared" si="44"/>
        <v>//**Natural Gas : ** A value of 100% eliminates subsidies, increasing the price of natural gas by 0.4% - 0.7% (varying by sector) in 2050.</v>
      </c>
    </row>
    <row r="603" spans="1:25" s="205" customFormat="1" x14ac:dyDescent="0.25">
      <c r="A603" s="187" t="s">
        <v>1777</v>
      </c>
      <c r="B603" s="188"/>
      <c r="C603" s="144" t="s">
        <v>10</v>
      </c>
      <c r="D603" s="144" t="s">
        <v>28</v>
      </c>
      <c r="E603" s="144" t="s">
        <v>157</v>
      </c>
      <c r="F603" s="171" t="s">
        <v>50</v>
      </c>
      <c r="G603" s="170"/>
      <c r="H603" s="171" t="s">
        <v>94</v>
      </c>
      <c r="I603" s="170"/>
      <c r="J603" s="30">
        <v>71</v>
      </c>
      <c r="K603" s="171" t="s">
        <v>46</v>
      </c>
      <c r="L603" s="228" t="s">
        <v>1876</v>
      </c>
      <c r="M603" s="188"/>
      <c r="N603" s="198" t="s">
        <v>1775</v>
      </c>
      <c r="O603" s="198" t="str">
        <f>INDEX('Standard Descriptions'!$E:$E,MATCH(Guidance!E603,'Standard Descriptions'!$C:$C,0))</f>
        <v xml:space="preserve"> This policy reduces the subsidies paid for the production of the selected energy source(s) in the BAU case. // </v>
      </c>
      <c r="P603" s="202" t="s">
        <v>1776</v>
      </c>
      <c r="Q603" s="202" t="s">
        <v>46</v>
      </c>
      <c r="R603" s="202" t="str">
        <f t="shared" si="50"/>
        <v xml:space="preserve">Nuclear </v>
      </c>
      <c r="S603" s="202" t="str">
        <f t="shared" si="48"/>
        <v>//**Nuclear : **</v>
      </c>
      <c r="T603" s="187" t="str">
        <f t="shared" si="44"/>
        <v>//**Nuclear : ** A value of 100% eliminates subsidies, increasing the price of electricity from nuclear plants by 1.2% in 2050.</v>
      </c>
    </row>
    <row r="604" spans="1:25" s="205" customFormat="1" x14ac:dyDescent="0.25">
      <c r="A604" s="187" t="s">
        <v>1777</v>
      </c>
      <c r="B604" s="188"/>
      <c r="C604" s="144" t="s">
        <v>10</v>
      </c>
      <c r="D604" s="144" t="s">
        <v>28</v>
      </c>
      <c r="E604" s="144" t="s">
        <v>157</v>
      </c>
      <c r="F604" s="171" t="s">
        <v>51</v>
      </c>
      <c r="G604" s="170"/>
      <c r="H604" s="171" t="s">
        <v>95</v>
      </c>
      <c r="I604" s="170"/>
      <c r="J604" s="30">
        <v>72</v>
      </c>
      <c r="K604" s="171" t="s">
        <v>47</v>
      </c>
      <c r="L604" s="228"/>
      <c r="M604" s="188"/>
      <c r="N604" s="198" t="s">
        <v>1775</v>
      </c>
      <c r="O604" s="198" t="str">
        <f>INDEX('Standard Descriptions'!$E:$E,MATCH(Guidance!E604,'Standard Descriptions'!$C:$C,0))</f>
        <v xml:space="preserve"> This policy reduces the subsidies paid for the production of the selected energy source(s) in the BAU case. // </v>
      </c>
      <c r="P604" s="202" t="s">
        <v>1776</v>
      </c>
      <c r="Q604" s="202" t="s">
        <v>46</v>
      </c>
      <c r="R604" s="202" t="str">
        <f t="shared" si="50"/>
        <v xml:space="preserve">Hydro </v>
      </c>
      <c r="S604" s="202" t="str">
        <f t="shared" si="48"/>
        <v>//**Hydro : **</v>
      </c>
      <c r="T604" s="187" t="str">
        <f t="shared" si="44"/>
        <v/>
      </c>
    </row>
    <row r="605" spans="1:25" s="205" customFormat="1" x14ac:dyDescent="0.25">
      <c r="A605" s="187" t="s">
        <v>1777</v>
      </c>
      <c r="B605" s="188"/>
      <c r="C605" s="144" t="s">
        <v>10</v>
      </c>
      <c r="D605" s="144" t="s">
        <v>28</v>
      </c>
      <c r="E605" s="144" t="s">
        <v>157</v>
      </c>
      <c r="F605" s="171" t="s">
        <v>52</v>
      </c>
      <c r="G605" s="170"/>
      <c r="H605" s="171" t="s">
        <v>501</v>
      </c>
      <c r="I605" s="170"/>
      <c r="J605" s="30">
        <v>73</v>
      </c>
      <c r="K605" s="171" t="s">
        <v>47</v>
      </c>
      <c r="L605" s="228"/>
      <c r="M605" s="188"/>
      <c r="N605" s="198" t="s">
        <v>1775</v>
      </c>
      <c r="O605" s="198" t="str">
        <f>INDEX('Standard Descriptions'!$E:$E,MATCH(Guidance!E605,'Standard Descriptions'!$C:$C,0))</f>
        <v xml:space="preserve"> This policy reduces the subsidies paid for the production of the selected energy source(s) in the BAU case. // </v>
      </c>
      <c r="P605" s="202" t="s">
        <v>1776</v>
      </c>
      <c r="Q605" s="202" t="s">
        <v>46</v>
      </c>
      <c r="R605" s="202" t="str">
        <f t="shared" si="50"/>
        <v xml:space="preserve">Onshore Wind </v>
      </c>
      <c r="S605" s="202" t="str">
        <f t="shared" si="48"/>
        <v>//**Onshore Wind : **</v>
      </c>
      <c r="T605" s="187" t="str">
        <f t="shared" si="44"/>
        <v/>
      </c>
    </row>
    <row r="606" spans="1:25" s="205" customFormat="1" x14ac:dyDescent="0.25">
      <c r="A606" s="187" t="s">
        <v>1777</v>
      </c>
      <c r="B606" s="188"/>
      <c r="C606" s="144" t="s">
        <v>10</v>
      </c>
      <c r="D606" s="144" t="s">
        <v>28</v>
      </c>
      <c r="E606" s="144" t="s">
        <v>157</v>
      </c>
      <c r="F606" s="171" t="s">
        <v>53</v>
      </c>
      <c r="G606" s="170"/>
      <c r="H606" s="171" t="s">
        <v>100</v>
      </c>
      <c r="I606" s="170"/>
      <c r="J606" s="30">
        <v>74</v>
      </c>
      <c r="K606" s="171" t="s">
        <v>46</v>
      </c>
      <c r="L606" s="228" t="s">
        <v>1877</v>
      </c>
      <c r="M606" s="188"/>
      <c r="N606" s="198" t="s">
        <v>1775</v>
      </c>
      <c r="O606" s="198" t="str">
        <f>INDEX('Standard Descriptions'!$E:$E,MATCH(Guidance!E606,'Standard Descriptions'!$C:$C,0))</f>
        <v xml:space="preserve"> This policy reduces the subsidies paid for the production of the selected energy source(s) in the BAU case. // </v>
      </c>
      <c r="P606" s="202" t="s">
        <v>1776</v>
      </c>
      <c r="Q606" s="202" t="s">
        <v>46</v>
      </c>
      <c r="R606" s="202" t="str">
        <f t="shared" si="50"/>
        <v xml:space="preserve">Solar </v>
      </c>
      <c r="S606" s="202" t="str">
        <f t="shared" si="48"/>
        <v>//**Solar : **</v>
      </c>
      <c r="T606" s="187" t="str">
        <f t="shared" si="44"/>
        <v>//**Solar : ** A value of 100% eliminates subsidies, increasing the price of electricity from solar PV plants by 2% in 2050.</v>
      </c>
    </row>
    <row r="607" spans="1:25" s="205" customFormat="1" x14ac:dyDescent="0.25">
      <c r="A607" s="187" t="s">
        <v>1777</v>
      </c>
      <c r="B607" s="188"/>
      <c r="C607" s="144" t="s">
        <v>10</v>
      </c>
      <c r="D607" s="144" t="s">
        <v>28</v>
      </c>
      <c r="E607" s="144" t="s">
        <v>157</v>
      </c>
      <c r="F607" s="171" t="s">
        <v>54</v>
      </c>
      <c r="G607" s="170"/>
      <c r="H607" s="171" t="s">
        <v>98</v>
      </c>
      <c r="I607" s="170"/>
      <c r="J607" s="30">
        <v>707</v>
      </c>
      <c r="K607" s="171" t="s">
        <v>47</v>
      </c>
      <c r="L607" s="228"/>
      <c r="M607" s="188"/>
      <c r="N607" s="198" t="s">
        <v>1775</v>
      </c>
      <c r="O607" s="198" t="str">
        <f>INDEX('Standard Descriptions'!$E:$E,MATCH(Guidance!E607,'Standard Descriptions'!$C:$C,0))</f>
        <v xml:space="preserve"> This policy reduces the subsidies paid for the production of the selected energy source(s) in the BAU case. // </v>
      </c>
      <c r="P607" s="202" t="s">
        <v>1776</v>
      </c>
      <c r="Q607" s="202" t="s">
        <v>46</v>
      </c>
      <c r="R607" s="202" t="str">
        <f t="shared" si="50"/>
        <v xml:space="preserve">Biomass </v>
      </c>
      <c r="S607" s="202" t="str">
        <f t="shared" si="48"/>
        <v>//**Biomass : **</v>
      </c>
      <c r="T607" s="187" t="str">
        <f t="shared" si="44"/>
        <v/>
      </c>
    </row>
    <row r="608" spans="1:25" s="205" customFormat="1" x14ac:dyDescent="0.25">
      <c r="A608" s="187" t="s">
        <v>1777</v>
      </c>
      <c r="B608" s="188"/>
      <c r="C608" s="144" t="s">
        <v>10</v>
      </c>
      <c r="D608" s="144" t="s">
        <v>28</v>
      </c>
      <c r="E608" s="144" t="s">
        <v>157</v>
      </c>
      <c r="F608" s="171" t="s">
        <v>56</v>
      </c>
      <c r="G608" s="170"/>
      <c r="H608" s="171" t="s">
        <v>101</v>
      </c>
      <c r="I608" s="170"/>
      <c r="J608" s="30">
        <v>75</v>
      </c>
      <c r="K608" s="171" t="s">
        <v>46</v>
      </c>
      <c r="L608" s="228" t="s">
        <v>1878</v>
      </c>
      <c r="M608" s="188"/>
      <c r="N608" s="198" t="s">
        <v>1775</v>
      </c>
      <c r="O608" s="198" t="str">
        <f>INDEX('Standard Descriptions'!$E:$E,MATCH(Guidance!E608,'Standard Descriptions'!$C:$C,0))</f>
        <v xml:space="preserve"> This policy reduces the subsidies paid for the production of the selected energy source(s) in the BAU case. // </v>
      </c>
      <c r="P608" s="202" t="s">
        <v>1776</v>
      </c>
      <c r="Q608" s="202" t="s">
        <v>46</v>
      </c>
      <c r="R608" s="202" t="str">
        <f t="shared" si="50"/>
        <v xml:space="preserve">Petroleum Gasoline </v>
      </c>
      <c r="S608" s="202" t="str">
        <f t="shared" si="48"/>
        <v>//**Petroleum Gasoline : **</v>
      </c>
      <c r="T608" s="187" t="str">
        <f t="shared" si="44"/>
        <v>//**Petroleum Gasoline : ** A value of 100% eliminates subsidies, increasing the price of petroleum gasoline by 0.2% in 2050.</v>
      </c>
    </row>
    <row r="609" spans="1:21" s="205" customFormat="1" x14ac:dyDescent="0.25">
      <c r="A609" s="187" t="s">
        <v>1777</v>
      </c>
      <c r="B609" s="188"/>
      <c r="C609" s="144" t="s">
        <v>10</v>
      </c>
      <c r="D609" s="144" t="s">
        <v>28</v>
      </c>
      <c r="E609" s="144" t="s">
        <v>157</v>
      </c>
      <c r="F609" s="171" t="s">
        <v>57</v>
      </c>
      <c r="G609" s="170"/>
      <c r="H609" s="171" t="s">
        <v>102</v>
      </c>
      <c r="I609" s="170"/>
      <c r="J609" s="30">
        <v>76</v>
      </c>
      <c r="K609" s="171" t="s">
        <v>46</v>
      </c>
      <c r="L609" s="228" t="s">
        <v>1879</v>
      </c>
      <c r="M609" s="188"/>
      <c r="N609" s="198" t="s">
        <v>1775</v>
      </c>
      <c r="O609" s="198" t="str">
        <f>INDEX('Standard Descriptions'!$E:$E,MATCH(Guidance!E609,'Standard Descriptions'!$C:$C,0))</f>
        <v xml:space="preserve"> This policy reduces the subsidies paid for the production of the selected energy source(s) in the BAU case. // </v>
      </c>
      <c r="P609" s="202" t="s">
        <v>1776</v>
      </c>
      <c r="Q609" s="202" t="s">
        <v>46</v>
      </c>
      <c r="R609" s="202" t="str">
        <f t="shared" si="50"/>
        <v xml:space="preserve">Petroleum Diesel </v>
      </c>
      <c r="S609" s="202" t="str">
        <f t="shared" si="48"/>
        <v>//**Petroleum Diesel : **</v>
      </c>
      <c r="T609" s="187" t="str">
        <f t="shared" si="44"/>
        <v>//**Petroleum Diesel : ** A value of 100% eliminates subsidies, increasing the price of petroleum diesel by 0.2% - 0.3% (varying by sector) in 2050.</v>
      </c>
    </row>
    <row r="610" spans="1:21" s="205" customFormat="1" x14ac:dyDescent="0.25">
      <c r="A610" s="187" t="s">
        <v>1777</v>
      </c>
      <c r="B610" s="188"/>
      <c r="C610" s="144" t="s">
        <v>10</v>
      </c>
      <c r="D610" s="144" t="s">
        <v>28</v>
      </c>
      <c r="E610" s="144" t="s">
        <v>157</v>
      </c>
      <c r="F610" s="171" t="s">
        <v>58</v>
      </c>
      <c r="G610" s="170"/>
      <c r="H610" s="171" t="s">
        <v>103</v>
      </c>
      <c r="I610" s="170"/>
      <c r="J610" s="30">
        <v>708</v>
      </c>
      <c r="K610" s="171" t="s">
        <v>47</v>
      </c>
      <c r="L610" s="228"/>
      <c r="M610" s="188"/>
      <c r="N610" s="198" t="s">
        <v>1775</v>
      </c>
      <c r="O610" s="198" t="str">
        <f>INDEX('Standard Descriptions'!$E:$E,MATCH(Guidance!E610,'Standard Descriptions'!$C:$C,0))</f>
        <v xml:space="preserve"> This policy reduces the subsidies paid for the production of the selected energy source(s) in the BAU case. // </v>
      </c>
      <c r="P610" s="202" t="s">
        <v>1776</v>
      </c>
      <c r="Q610" s="202" t="s">
        <v>46</v>
      </c>
      <c r="R610" s="202" t="str">
        <f t="shared" si="50"/>
        <v xml:space="preserve">Biofuel Gasoline </v>
      </c>
      <c r="S610" s="202" t="str">
        <f t="shared" si="48"/>
        <v>//**Biofuel Gasoline : **</v>
      </c>
      <c r="T610" s="187" t="str">
        <f t="shared" si="44"/>
        <v/>
      </c>
    </row>
    <row r="611" spans="1:21" s="205" customFormat="1" x14ac:dyDescent="0.25">
      <c r="A611" s="187" t="s">
        <v>1777</v>
      </c>
      <c r="B611" s="188"/>
      <c r="C611" s="144" t="s">
        <v>10</v>
      </c>
      <c r="D611" s="144" t="s">
        <v>28</v>
      </c>
      <c r="E611" s="144" t="s">
        <v>157</v>
      </c>
      <c r="F611" s="171" t="s">
        <v>59</v>
      </c>
      <c r="G611" s="170"/>
      <c r="H611" s="171" t="s">
        <v>104</v>
      </c>
      <c r="I611" s="170"/>
      <c r="J611" s="30">
        <v>709</v>
      </c>
      <c r="K611" s="171" t="s">
        <v>47</v>
      </c>
      <c r="L611" s="228" t="s">
        <v>1880</v>
      </c>
      <c r="M611" s="188"/>
      <c r="N611" s="198" t="s">
        <v>1775</v>
      </c>
      <c r="O611" s="198" t="str">
        <f>INDEX('Standard Descriptions'!$E:$E,MATCH(Guidance!E611,'Standard Descriptions'!$C:$C,0))</f>
        <v xml:space="preserve"> This policy reduces the subsidies paid for the production of the selected energy source(s) in the BAU case. // </v>
      </c>
      <c r="P611" s="202" t="s">
        <v>1776</v>
      </c>
      <c r="Q611" s="202" t="s">
        <v>46</v>
      </c>
      <c r="R611" s="202" t="str">
        <f t="shared" si="50"/>
        <v xml:space="preserve">Biofuel Diesel </v>
      </c>
      <c r="S611" s="202" t="str">
        <f t="shared" si="48"/>
        <v>//**Biofuel Diesel : **</v>
      </c>
      <c r="T611" s="187" t="str">
        <f t="shared" si="44"/>
        <v/>
      </c>
    </row>
    <row r="612" spans="1:21" s="205" customFormat="1" x14ac:dyDescent="0.25">
      <c r="A612" s="187" t="s">
        <v>1777</v>
      </c>
      <c r="B612" s="188"/>
      <c r="C612" s="144" t="s">
        <v>10</v>
      </c>
      <c r="D612" s="144" t="s">
        <v>28</v>
      </c>
      <c r="E612" s="144" t="s">
        <v>157</v>
      </c>
      <c r="F612" s="171" t="s">
        <v>826</v>
      </c>
      <c r="G612" s="170"/>
      <c r="H612" s="171" t="s">
        <v>827</v>
      </c>
      <c r="I612" s="170"/>
      <c r="J612" s="30">
        <v>710</v>
      </c>
      <c r="K612" s="171" t="s">
        <v>47</v>
      </c>
      <c r="L612" s="228"/>
      <c r="M612" s="188"/>
      <c r="N612" s="198" t="s">
        <v>1775</v>
      </c>
      <c r="O612" s="198" t="str">
        <f>INDEX('Standard Descriptions'!$E:$E,MATCH(Guidance!E612,'Standard Descriptions'!$C:$C,0))</f>
        <v xml:space="preserve"> This policy reduces the subsidies paid for the production of the selected energy source(s) in the BAU case. // </v>
      </c>
      <c r="P612" s="202" t="s">
        <v>1776</v>
      </c>
      <c r="Q612" s="202" t="s">
        <v>46</v>
      </c>
      <c r="R612" s="202" t="str">
        <f t="shared" si="50"/>
        <v xml:space="preserve">Jet Fuel/Kerosene </v>
      </c>
      <c r="S612" s="202" t="str">
        <f t="shared" si="48"/>
        <v>//**Jet Fuel/Kerosene : **</v>
      </c>
      <c r="T612" s="187" t="str">
        <f t="shared" si="44"/>
        <v/>
      </c>
    </row>
    <row r="613" spans="1:21" s="205" customFormat="1" x14ac:dyDescent="0.25">
      <c r="A613" s="187" t="s">
        <v>1777</v>
      </c>
      <c r="B613" s="188"/>
      <c r="C613" s="144" t="s">
        <v>10</v>
      </c>
      <c r="D613" s="144" t="s">
        <v>28</v>
      </c>
      <c r="E613" s="144" t="s">
        <v>157</v>
      </c>
      <c r="F613" s="171" t="s">
        <v>78</v>
      </c>
      <c r="G613" s="170"/>
      <c r="H613" s="171" t="s">
        <v>105</v>
      </c>
      <c r="I613" s="170"/>
      <c r="J613" s="30">
        <v>711</v>
      </c>
      <c r="K613" s="171" t="s">
        <v>47</v>
      </c>
      <c r="L613" s="228"/>
      <c r="M613" s="188"/>
      <c r="N613" s="198" t="s">
        <v>1775</v>
      </c>
      <c r="O613" s="198" t="str">
        <f>INDEX('Standard Descriptions'!$E:$E,MATCH(Guidance!E613,'Standard Descriptions'!$C:$C,0))</f>
        <v xml:space="preserve"> This policy reduces the subsidies paid for the production of the selected energy source(s) in the BAU case. // </v>
      </c>
      <c r="P613" s="202" t="s">
        <v>1776</v>
      </c>
      <c r="Q613" s="202" t="s">
        <v>46</v>
      </c>
      <c r="R613" s="202" t="str">
        <f t="shared" si="50"/>
        <v xml:space="preserve">Heat </v>
      </c>
      <c r="S613" s="202" t="str">
        <f t="shared" si="48"/>
        <v>//**Heat : **</v>
      </c>
      <c r="T613" s="187" t="str">
        <f t="shared" si="44"/>
        <v/>
      </c>
    </row>
    <row r="614" spans="1:21" s="205" customFormat="1" x14ac:dyDescent="0.25">
      <c r="A614" s="187" t="s">
        <v>1777</v>
      </c>
      <c r="B614" s="188"/>
      <c r="C614" s="144" t="s">
        <v>10</v>
      </c>
      <c r="D614" s="144" t="s">
        <v>28</v>
      </c>
      <c r="E614" s="144" t="s">
        <v>157</v>
      </c>
      <c r="F614" s="171" t="s">
        <v>484</v>
      </c>
      <c r="G614" s="170"/>
      <c r="H614" s="171" t="s">
        <v>485</v>
      </c>
      <c r="I614" s="170"/>
      <c r="J614" s="30">
        <v>712</v>
      </c>
      <c r="K614" s="171" t="s">
        <v>47</v>
      </c>
      <c r="L614" s="228"/>
      <c r="M614" s="188"/>
      <c r="N614" s="198" t="s">
        <v>1775</v>
      </c>
      <c r="O614" s="198" t="str">
        <f>INDEX('Standard Descriptions'!$E:$E,MATCH(Guidance!E614,'Standard Descriptions'!$C:$C,0))</f>
        <v xml:space="preserve"> This policy reduces the subsidies paid for the production of the selected energy source(s) in the BAU case. // </v>
      </c>
      <c r="P614" s="202" t="s">
        <v>1776</v>
      </c>
      <c r="Q614" s="202" t="s">
        <v>46</v>
      </c>
      <c r="R614" s="202" t="str">
        <f t="shared" si="50"/>
        <v xml:space="preserve">Geothermal </v>
      </c>
      <c r="S614" s="202" t="str">
        <f t="shared" si="48"/>
        <v>//**Geothermal : **</v>
      </c>
      <c r="T614" s="187" t="str">
        <f t="shared" si="44"/>
        <v/>
      </c>
    </row>
    <row r="615" spans="1:21" s="205" customFormat="1" x14ac:dyDescent="0.25">
      <c r="A615" s="187" t="s">
        <v>1777</v>
      </c>
      <c r="B615" s="188"/>
      <c r="C615" s="144" t="s">
        <v>10</v>
      </c>
      <c r="D615" s="144" t="s">
        <v>28</v>
      </c>
      <c r="E615" s="144" t="s">
        <v>157</v>
      </c>
      <c r="F615" s="171" t="s">
        <v>492</v>
      </c>
      <c r="G615" s="170"/>
      <c r="H615" s="171" t="s">
        <v>493</v>
      </c>
      <c r="I615" s="170"/>
      <c r="J615" s="30">
        <v>713</v>
      </c>
      <c r="K615" s="171" t="s">
        <v>47</v>
      </c>
      <c r="L615" s="228"/>
      <c r="M615" s="188"/>
      <c r="N615" s="198" t="s">
        <v>1775</v>
      </c>
      <c r="O615" s="198" t="str">
        <f>INDEX('Standard Descriptions'!$E:$E,MATCH(Guidance!E615,'Standard Descriptions'!$C:$C,0))</f>
        <v xml:space="preserve"> This policy reduces the subsidies paid for the production of the selected energy source(s) in the BAU case. // </v>
      </c>
      <c r="P615" s="202" t="s">
        <v>1776</v>
      </c>
      <c r="Q615" s="202" t="s">
        <v>46</v>
      </c>
      <c r="R615" s="202" t="str">
        <f t="shared" si="50"/>
        <v xml:space="preserve">Lignite </v>
      </c>
      <c r="S615" s="202" t="str">
        <f t="shared" si="48"/>
        <v>//**Lignite : **</v>
      </c>
      <c r="T615" s="187" t="str">
        <f t="shared" si="44"/>
        <v/>
      </c>
    </row>
    <row r="616" spans="1:21" s="205" customFormat="1" x14ac:dyDescent="0.25">
      <c r="A616" s="187" t="s">
        <v>1777</v>
      </c>
      <c r="B616" s="188"/>
      <c r="C616" s="144" t="s">
        <v>10</v>
      </c>
      <c r="D616" s="144" t="s">
        <v>28</v>
      </c>
      <c r="E616" s="144" t="s">
        <v>157</v>
      </c>
      <c r="F616" s="171" t="s">
        <v>818</v>
      </c>
      <c r="G616" s="170"/>
      <c r="H616" s="171" t="s">
        <v>822</v>
      </c>
      <c r="I616" s="170"/>
      <c r="J616" s="30">
        <v>714</v>
      </c>
      <c r="K616" s="171" t="s">
        <v>47</v>
      </c>
      <c r="L616" s="228"/>
      <c r="M616" s="188"/>
      <c r="N616" s="198" t="s">
        <v>1775</v>
      </c>
      <c r="O616" s="198" t="str">
        <f>INDEX('Standard Descriptions'!$E:$E,MATCH(Guidance!E616,'Standard Descriptions'!$C:$C,0))</f>
        <v xml:space="preserve"> This policy reduces the subsidies paid for the production of the selected energy source(s) in the BAU case. // </v>
      </c>
      <c r="P616" s="202" t="s">
        <v>1776</v>
      </c>
      <c r="Q616" s="202" t="s">
        <v>46</v>
      </c>
      <c r="R616" s="202" t="str">
        <f t="shared" si="50"/>
        <v xml:space="preserve">Crude Oil </v>
      </c>
      <c r="S616" s="202" t="str">
        <f t="shared" si="48"/>
        <v>//**Crude Oil : **</v>
      </c>
      <c r="T616" s="187" t="str">
        <f t="shared" si="44"/>
        <v/>
      </c>
    </row>
    <row r="617" spans="1:21" x14ac:dyDescent="0.25">
      <c r="A617" s="187" t="s">
        <v>1777</v>
      </c>
      <c r="C617" s="144" t="s">
        <v>10</v>
      </c>
      <c r="D617" s="144" t="s">
        <v>28</v>
      </c>
      <c r="E617" s="144" t="s">
        <v>157</v>
      </c>
      <c r="F617" s="171" t="s">
        <v>828</v>
      </c>
      <c r="G617" s="170"/>
      <c r="H617" s="171" t="s">
        <v>829</v>
      </c>
      <c r="I617" s="170"/>
      <c r="J617" s="30">
        <v>715</v>
      </c>
      <c r="K617" s="171" t="s">
        <v>47</v>
      </c>
      <c r="L617" s="228"/>
      <c r="N617" s="198" t="s">
        <v>1775</v>
      </c>
      <c r="O617" s="198" t="str">
        <f>INDEX('Standard Descriptions'!$E:$E,MATCH(Guidance!E617,'Standard Descriptions'!$C:$C,0))</f>
        <v xml:space="preserve"> This policy reduces the subsidies paid for the production of the selected energy source(s) in the BAU case. // </v>
      </c>
      <c r="P617" s="202" t="s">
        <v>1776</v>
      </c>
      <c r="Q617" s="202" t="s">
        <v>46</v>
      </c>
      <c r="R617" s="202" t="str">
        <f t="shared" si="50"/>
        <v xml:space="preserve">Heavy/Residual Fuel Oil </v>
      </c>
      <c r="S617" s="202" t="str">
        <f t="shared" si="48"/>
        <v>//**Heavy/Residual Fuel Oil : **</v>
      </c>
      <c r="T617" s="187" t="str">
        <f t="shared" si="44"/>
        <v/>
      </c>
    </row>
    <row r="618" spans="1:21" x14ac:dyDescent="0.25">
      <c r="A618" s="187" t="s">
        <v>1777</v>
      </c>
      <c r="C618" s="144" t="s">
        <v>10</v>
      </c>
      <c r="D618" s="144" t="s">
        <v>28</v>
      </c>
      <c r="E618" s="144" t="s">
        <v>157</v>
      </c>
      <c r="F618" s="171" t="s">
        <v>819</v>
      </c>
      <c r="G618" s="170"/>
      <c r="H618" s="171" t="s">
        <v>823</v>
      </c>
      <c r="I618" s="170"/>
      <c r="J618" s="30">
        <v>716</v>
      </c>
      <c r="K618" s="171" t="s">
        <v>47</v>
      </c>
      <c r="L618" s="228"/>
      <c r="N618" s="198" t="s">
        <v>1775</v>
      </c>
      <c r="O618" s="198" t="str">
        <f>INDEX('Standard Descriptions'!$E:$E,MATCH(Guidance!E618,'Standard Descriptions'!$C:$C,0))</f>
        <v xml:space="preserve"> This policy reduces the subsidies paid for the production of the selected energy source(s) in the BAU case. // </v>
      </c>
      <c r="P618" s="202" t="s">
        <v>1776</v>
      </c>
      <c r="Q618" s="202" t="s">
        <v>46</v>
      </c>
      <c r="R618" s="202" t="str">
        <f t="shared" si="50"/>
        <v xml:space="preserve">LPG/Propane/Butane </v>
      </c>
      <c r="S618" s="202" t="str">
        <f t="shared" si="48"/>
        <v>//**LPG/Propane/Butane : **</v>
      </c>
      <c r="T618" s="187" t="str">
        <f t="shared" si="44"/>
        <v/>
      </c>
    </row>
    <row r="619" spans="1:21" x14ac:dyDescent="0.25">
      <c r="A619" s="187" t="s">
        <v>1777</v>
      </c>
      <c r="C619" s="144" t="s">
        <v>10</v>
      </c>
      <c r="D619" s="144" t="s">
        <v>28</v>
      </c>
      <c r="E619" s="144" t="s">
        <v>157</v>
      </c>
      <c r="F619" s="171" t="s">
        <v>820</v>
      </c>
      <c r="G619" s="170"/>
      <c r="H619" s="171" t="s">
        <v>824</v>
      </c>
      <c r="I619" s="170"/>
      <c r="J619" s="30">
        <v>717</v>
      </c>
      <c r="K619" s="171" t="s">
        <v>47</v>
      </c>
      <c r="L619" s="228"/>
      <c r="N619" s="198" t="s">
        <v>1775</v>
      </c>
      <c r="O619" s="198" t="str">
        <f>INDEX('Standard Descriptions'!$E:$E,MATCH(Guidance!E619,'Standard Descriptions'!$C:$C,0))</f>
        <v xml:space="preserve"> This policy reduces the subsidies paid for the production of the selected energy source(s) in the BAU case. // </v>
      </c>
      <c r="P619" s="202" t="s">
        <v>1776</v>
      </c>
      <c r="Q619" s="202" t="s">
        <v>46</v>
      </c>
      <c r="R619" s="202" t="str">
        <f t="shared" si="50"/>
        <v xml:space="preserve">Municipal Solid Waste </v>
      </c>
      <c r="S619" s="202" t="str">
        <f t="shared" si="48"/>
        <v>//**Municipal Solid Waste : **</v>
      </c>
      <c r="T619" s="187" t="str">
        <f t="shared" si="44"/>
        <v/>
      </c>
    </row>
    <row r="620" spans="1:21" x14ac:dyDescent="0.25">
      <c r="A620" s="187" t="s">
        <v>1777</v>
      </c>
      <c r="C620" s="144" t="s">
        <v>10</v>
      </c>
      <c r="D620" s="144" t="s">
        <v>28</v>
      </c>
      <c r="E620" s="144" t="s">
        <v>157</v>
      </c>
      <c r="F620" s="171" t="s">
        <v>821</v>
      </c>
      <c r="G620" s="170"/>
      <c r="H620" s="171" t="s">
        <v>825</v>
      </c>
      <c r="I620" s="170"/>
      <c r="J620" s="30">
        <v>718</v>
      </c>
      <c r="K620" s="171" t="s">
        <v>47</v>
      </c>
      <c r="L620" s="228"/>
      <c r="N620" s="198" t="s">
        <v>1775</v>
      </c>
      <c r="O620" s="198" t="str">
        <f>INDEX('Standard Descriptions'!$E:$E,MATCH(Guidance!E620,'Standard Descriptions'!$C:$C,0))</f>
        <v xml:space="preserve"> This policy reduces the subsidies paid for the production of the selected energy source(s) in the BAU case. // </v>
      </c>
      <c r="P620" s="202" t="s">
        <v>1776</v>
      </c>
      <c r="Q620" s="202" t="s">
        <v>46</v>
      </c>
      <c r="R620" s="202" t="str">
        <f t="shared" si="50"/>
        <v xml:space="preserve">Hydrogen </v>
      </c>
      <c r="S620" s="202" t="str">
        <f t="shared" si="48"/>
        <v>//**Hydrogen : **</v>
      </c>
      <c r="T620" s="187" t="str">
        <f t="shared" ref="T620:T683" si="51">IF(K620="Yes",S620&amp;L620,"")</f>
        <v/>
      </c>
    </row>
    <row r="621" spans="1:21" s="206" customFormat="1" x14ac:dyDescent="0.25">
      <c r="A621" s="206" t="s">
        <v>1774</v>
      </c>
      <c r="C621" s="230" t="s">
        <v>10</v>
      </c>
      <c r="D621" s="230" t="s">
        <v>789</v>
      </c>
      <c r="E621" s="230" t="s">
        <v>791</v>
      </c>
      <c r="F621" s="231"/>
      <c r="G621" s="231"/>
      <c r="H621" s="231"/>
      <c r="I621" s="231"/>
      <c r="J621" s="210">
        <v>719</v>
      </c>
      <c r="K621" s="231" t="s">
        <v>47</v>
      </c>
      <c r="L621" s="238"/>
      <c r="N621" s="208" t="s">
        <v>1775</v>
      </c>
      <c r="O621" s="208">
        <f>INDEX('Standard Descriptions'!$E:$E,MATCH(Guidance!E621,'Standard Descriptions'!$C:$C,0))</f>
        <v>0</v>
      </c>
      <c r="P621" s="206" t="s">
        <v>1776</v>
      </c>
      <c r="Q621" s="206" t="s">
        <v>47</v>
      </c>
      <c r="R621" s="206" t="str">
        <f t="shared" si="50"/>
        <v xml:space="preserve"> </v>
      </c>
      <c r="T621" s="206" t="str">
        <f t="shared" si="51"/>
        <v/>
      </c>
      <c r="U621" s="194" t="str">
        <f>N621&amp;O621</f>
        <v>**Description:**0</v>
      </c>
    </row>
    <row r="622" spans="1:21" s="206" customFormat="1" x14ac:dyDescent="0.25">
      <c r="A622" s="206" t="s">
        <v>1774</v>
      </c>
      <c r="C622" s="230" t="s">
        <v>10</v>
      </c>
      <c r="D622" s="230" t="s">
        <v>1440</v>
      </c>
      <c r="E622" s="230" t="s">
        <v>790</v>
      </c>
      <c r="F622" s="231"/>
      <c r="G622" s="231"/>
      <c r="H622" s="231"/>
      <c r="I622" s="231"/>
      <c r="J622" s="207">
        <v>509</v>
      </c>
      <c r="K622" s="231" t="s">
        <v>46</v>
      </c>
      <c r="L622" s="234"/>
      <c r="N622" s="208" t="s">
        <v>1775</v>
      </c>
      <c r="O622" s="208" t="str">
        <f>INDEX('Standard Descriptions'!$E:$E,MATCH(Guidance!E622,'Standard Descriptions'!$C:$C,0))</f>
        <v xml:space="preserve"> This policy prevents the carbon tax from being levied on process emissions (non-energy greenhouse gas emissions from industrial and agricultural operations).</v>
      </c>
      <c r="P622" s="206" t="s">
        <v>1776</v>
      </c>
      <c r="Q622" s="206" t="s">
        <v>47</v>
      </c>
      <c r="R622" s="206" t="str">
        <f t="shared" si="50"/>
        <v xml:space="preserve"> </v>
      </c>
      <c r="T622" s="206" t="str">
        <f t="shared" si="51"/>
        <v/>
      </c>
      <c r="U622" s="194" t="str">
        <f>N622&amp;O622</f>
        <v>**Description:** This policy prevents the carbon tax from being levied on process emissions (non-energy greenhouse gas emissions from industrial and agricultural operations).</v>
      </c>
    </row>
    <row r="623" spans="1:21" s="206" customFormat="1" x14ac:dyDescent="0.25">
      <c r="A623" s="206" t="s">
        <v>1774</v>
      </c>
      <c r="C623" s="206" t="s">
        <v>10</v>
      </c>
      <c r="D623" s="206" t="s">
        <v>1118</v>
      </c>
      <c r="E623" s="206" t="str">
        <f>E624</f>
        <v>Toggle Whether Policies Affect Energy Prices</v>
      </c>
      <c r="N623" s="208" t="s">
        <v>1775</v>
      </c>
      <c r="O623" s="208">
        <f>INDEX('Standard Descriptions'!$E:$E,MATCH(Guidance!E623,'Standard Descriptions'!$C:$C,0))</f>
        <v>0</v>
      </c>
      <c r="P623" s="206" t="s">
        <v>1776</v>
      </c>
      <c r="Q623" s="206" t="s">
        <v>46</v>
      </c>
      <c r="S623" s="206" t="str">
        <f t="shared" si="48"/>
        <v/>
      </c>
      <c r="T623" s="206" t="str">
        <f t="shared" si="51"/>
        <v/>
      </c>
      <c r="U623" s="194" t="str">
        <f>N623&amp;O623</f>
        <v>**Description:**0</v>
      </c>
    </row>
    <row r="624" spans="1:21" x14ac:dyDescent="0.25">
      <c r="A624" s="187" t="s">
        <v>1777</v>
      </c>
      <c r="C624" s="137" t="s">
        <v>10</v>
      </c>
      <c r="D624" s="137" t="s">
        <v>1118</v>
      </c>
      <c r="E624" s="137" t="s">
        <v>1117</v>
      </c>
      <c r="F624" s="171" t="s">
        <v>55</v>
      </c>
      <c r="G624" s="171"/>
      <c r="H624" s="171" t="s">
        <v>99</v>
      </c>
      <c r="I624" s="171"/>
      <c r="J624" s="30">
        <v>720</v>
      </c>
      <c r="K624" s="171" t="s">
        <v>47</v>
      </c>
      <c r="L624" s="228"/>
      <c r="N624" s="198" t="s">
        <v>1775</v>
      </c>
      <c r="O624" s="198">
        <f>INDEX('Standard Descriptions'!$E:$E,MATCH(Guidance!E624,'Standard Descriptions'!$C:$C,0))</f>
        <v>0</v>
      </c>
      <c r="P624" s="202" t="s">
        <v>1776</v>
      </c>
      <c r="Q624" s="202" t="s">
        <v>46</v>
      </c>
      <c r="R624" s="202" t="str">
        <f>H624&amp;" "&amp;I624</f>
        <v xml:space="preserve">Electricity </v>
      </c>
      <c r="S624" s="202" t="str">
        <f t="shared" si="48"/>
        <v>//**Electricity : **</v>
      </c>
      <c r="T624" s="187" t="str">
        <f t="shared" si="51"/>
        <v/>
      </c>
    </row>
    <row r="625" spans="1:21" x14ac:dyDescent="0.25">
      <c r="A625" s="187" t="s">
        <v>1777</v>
      </c>
      <c r="C625" s="144" t="s">
        <v>10</v>
      </c>
      <c r="D625" s="144" t="s">
        <v>1118</v>
      </c>
      <c r="E625" s="144" t="s">
        <v>1117</v>
      </c>
      <c r="F625" s="171" t="s">
        <v>78</v>
      </c>
      <c r="G625" s="171"/>
      <c r="H625" s="171" t="s">
        <v>105</v>
      </c>
      <c r="I625" s="171"/>
      <c r="J625" s="30">
        <v>721</v>
      </c>
      <c r="K625" s="171" t="s">
        <v>47</v>
      </c>
      <c r="L625" s="228"/>
      <c r="N625" s="198" t="s">
        <v>1775</v>
      </c>
      <c r="O625" s="198">
        <f>INDEX('Standard Descriptions'!$E:$E,MATCH(Guidance!E625,'Standard Descriptions'!$C:$C,0))</f>
        <v>0</v>
      </c>
      <c r="P625" s="202" t="s">
        <v>1776</v>
      </c>
      <c r="Q625" s="202" t="s">
        <v>46</v>
      </c>
      <c r="R625" s="202" t="str">
        <f>H625&amp;" "&amp;I625</f>
        <v xml:space="preserve">Heat </v>
      </c>
      <c r="S625" s="202" t="str">
        <f t="shared" si="48"/>
        <v>//**Heat : **</v>
      </c>
      <c r="T625" s="187" t="str">
        <f t="shared" si="51"/>
        <v/>
      </c>
    </row>
    <row r="626" spans="1:21" x14ac:dyDescent="0.25">
      <c r="A626" s="187" t="s">
        <v>1777</v>
      </c>
      <c r="C626" s="144" t="s">
        <v>10</v>
      </c>
      <c r="D626" s="144" t="s">
        <v>1118</v>
      </c>
      <c r="E626" s="144" t="s">
        <v>1117</v>
      </c>
      <c r="F626" s="171" t="s">
        <v>821</v>
      </c>
      <c r="G626" s="171"/>
      <c r="H626" s="171" t="s">
        <v>825</v>
      </c>
      <c r="I626" s="171"/>
      <c r="J626" s="30">
        <v>722</v>
      </c>
      <c r="K626" s="171" t="s">
        <v>47</v>
      </c>
      <c r="L626" s="228"/>
      <c r="N626" s="198" t="s">
        <v>1775</v>
      </c>
      <c r="O626" s="198">
        <f>INDEX('Standard Descriptions'!$E:$E,MATCH(Guidance!E626,'Standard Descriptions'!$C:$C,0))</f>
        <v>0</v>
      </c>
      <c r="P626" s="202" t="s">
        <v>1776</v>
      </c>
      <c r="Q626" s="202" t="s">
        <v>46</v>
      </c>
      <c r="R626" s="202" t="str">
        <f>H626&amp;" "&amp;I626</f>
        <v xml:space="preserve">Hydrogen </v>
      </c>
      <c r="S626" s="202" t="str">
        <f t="shared" si="48"/>
        <v>//**Hydrogen : **</v>
      </c>
      <c r="T626" s="187" t="str">
        <f t="shared" si="51"/>
        <v/>
      </c>
    </row>
    <row r="627" spans="1:21" s="206" customFormat="1" x14ac:dyDescent="0.25">
      <c r="A627" s="206" t="s">
        <v>1774</v>
      </c>
      <c r="C627" s="206" t="s">
        <v>10</v>
      </c>
      <c r="D627" s="206" t="s">
        <v>1608</v>
      </c>
      <c r="E627" s="206" t="str">
        <f>E628</f>
        <v>Toggle Whether Policies Affect Energy Prices</v>
      </c>
      <c r="N627" s="208" t="s">
        <v>1775</v>
      </c>
      <c r="O627" s="208">
        <f>INDEX('Standard Descriptions'!$E:$E,MATCH(Guidance!E627,'Standard Descriptions'!$C:$C,0))</f>
        <v>0</v>
      </c>
      <c r="P627" s="206" t="s">
        <v>1776</v>
      </c>
      <c r="Q627" s="206" t="s">
        <v>46</v>
      </c>
      <c r="S627" s="206" t="str">
        <f t="shared" si="48"/>
        <v/>
      </c>
      <c r="T627" s="206" t="str">
        <f t="shared" si="51"/>
        <v/>
      </c>
      <c r="U627" s="194" t="str">
        <f>N627&amp;O627</f>
        <v>**Description:**0</v>
      </c>
    </row>
    <row r="628" spans="1:21" x14ac:dyDescent="0.25">
      <c r="A628" s="187" t="s">
        <v>1777</v>
      </c>
      <c r="C628" s="137" t="s">
        <v>10</v>
      </c>
      <c r="D628" s="137" t="s">
        <v>1608</v>
      </c>
      <c r="E628" s="137" t="s">
        <v>1117</v>
      </c>
      <c r="F628" s="171" t="s">
        <v>499</v>
      </c>
      <c r="G628" s="170"/>
      <c r="H628" s="171" t="s">
        <v>496</v>
      </c>
      <c r="I628" s="171"/>
      <c r="J628" s="138">
        <v>836</v>
      </c>
      <c r="K628" s="171" t="s">
        <v>47</v>
      </c>
      <c r="L628" s="242"/>
      <c r="N628" s="198" t="s">
        <v>1775</v>
      </c>
      <c r="O628" s="198">
        <f>INDEX('Standard Descriptions'!$E:$E,MATCH(Guidance!E628,'Standard Descriptions'!$C:$C,0))</f>
        <v>0</v>
      </c>
      <c r="P628" s="202" t="s">
        <v>1776</v>
      </c>
      <c r="Q628" s="202" t="s">
        <v>46</v>
      </c>
      <c r="R628" s="202" t="str">
        <f t="shared" ref="R628:R639" si="52">H628&amp;" "&amp;I628</f>
        <v xml:space="preserve">Hard Coal </v>
      </c>
      <c r="S628" s="202" t="str">
        <f t="shared" si="48"/>
        <v>//**Hard Coal : **</v>
      </c>
      <c r="T628" s="187" t="str">
        <f t="shared" si="51"/>
        <v/>
      </c>
    </row>
    <row r="629" spans="1:21" x14ac:dyDescent="0.25">
      <c r="A629" s="187" t="s">
        <v>1777</v>
      </c>
      <c r="C629" s="144" t="s">
        <v>10</v>
      </c>
      <c r="D629" s="144" t="s">
        <v>1608</v>
      </c>
      <c r="E629" s="144" t="s">
        <v>1117</v>
      </c>
      <c r="F629" s="171" t="s">
        <v>49</v>
      </c>
      <c r="G629" s="170"/>
      <c r="H629" s="171" t="s">
        <v>93</v>
      </c>
      <c r="I629" s="171"/>
      <c r="J629" s="30">
        <v>837</v>
      </c>
      <c r="K629" s="171" t="s">
        <v>47</v>
      </c>
      <c r="L629" s="242"/>
      <c r="N629" s="198" t="s">
        <v>1775</v>
      </c>
      <c r="O629" s="198">
        <f>INDEX('Standard Descriptions'!$E:$E,MATCH(Guidance!E629,'Standard Descriptions'!$C:$C,0))</f>
        <v>0</v>
      </c>
      <c r="P629" s="202" t="s">
        <v>1776</v>
      </c>
      <c r="Q629" s="202" t="s">
        <v>46</v>
      </c>
      <c r="R629" s="202" t="str">
        <f t="shared" si="52"/>
        <v xml:space="preserve">Natural Gas </v>
      </c>
      <c r="S629" s="202" t="str">
        <f t="shared" si="48"/>
        <v>//**Natural Gas : **</v>
      </c>
      <c r="T629" s="187" t="str">
        <f t="shared" si="51"/>
        <v/>
      </c>
    </row>
    <row r="630" spans="1:21" x14ac:dyDescent="0.25">
      <c r="A630" s="187" t="s">
        <v>1777</v>
      </c>
      <c r="C630" s="144" t="s">
        <v>10</v>
      </c>
      <c r="D630" s="144" t="s">
        <v>1608</v>
      </c>
      <c r="E630" s="144" t="s">
        <v>1117</v>
      </c>
      <c r="F630" s="171" t="s">
        <v>54</v>
      </c>
      <c r="G630" s="170"/>
      <c r="H630" s="171" t="s">
        <v>98</v>
      </c>
      <c r="I630" s="171"/>
      <c r="J630" s="138">
        <v>838</v>
      </c>
      <c r="K630" s="171" t="s">
        <v>47</v>
      </c>
      <c r="L630" s="242"/>
      <c r="N630" s="198" t="s">
        <v>1775</v>
      </c>
      <c r="O630" s="198">
        <f>INDEX('Standard Descriptions'!$E:$E,MATCH(Guidance!E630,'Standard Descriptions'!$C:$C,0))</f>
        <v>0</v>
      </c>
      <c r="P630" s="202" t="s">
        <v>1776</v>
      </c>
      <c r="Q630" s="202" t="s">
        <v>46</v>
      </c>
      <c r="R630" s="202" t="str">
        <f t="shared" si="52"/>
        <v xml:space="preserve">Biomass </v>
      </c>
      <c r="S630" s="202" t="str">
        <f t="shared" si="48"/>
        <v>//**Biomass : **</v>
      </c>
      <c r="T630" s="187" t="str">
        <f t="shared" si="51"/>
        <v/>
      </c>
    </row>
    <row r="631" spans="1:21" x14ac:dyDescent="0.25">
      <c r="A631" s="187" t="s">
        <v>1777</v>
      </c>
      <c r="C631" s="144" t="s">
        <v>10</v>
      </c>
      <c r="D631" s="144" t="s">
        <v>1608</v>
      </c>
      <c r="E631" s="144" t="s">
        <v>1117</v>
      </c>
      <c r="F631" s="171" t="s">
        <v>56</v>
      </c>
      <c r="G631" s="170"/>
      <c r="H631" s="171" t="s">
        <v>101</v>
      </c>
      <c r="I631" s="171"/>
      <c r="J631" s="30">
        <v>839</v>
      </c>
      <c r="K631" s="171" t="s">
        <v>47</v>
      </c>
      <c r="L631" s="242"/>
      <c r="N631" s="198" t="s">
        <v>1775</v>
      </c>
      <c r="O631" s="198">
        <f>INDEX('Standard Descriptions'!$E:$E,MATCH(Guidance!E631,'Standard Descriptions'!$C:$C,0))</f>
        <v>0</v>
      </c>
      <c r="P631" s="202" t="s">
        <v>1776</v>
      </c>
      <c r="Q631" s="202" t="s">
        <v>46</v>
      </c>
      <c r="R631" s="202" t="str">
        <f t="shared" si="52"/>
        <v xml:space="preserve">Petroleum Gasoline </v>
      </c>
      <c r="S631" s="202" t="str">
        <f t="shared" si="48"/>
        <v>//**Petroleum Gasoline : **</v>
      </c>
      <c r="T631" s="187" t="str">
        <f t="shared" si="51"/>
        <v/>
      </c>
    </row>
    <row r="632" spans="1:21" x14ac:dyDescent="0.25">
      <c r="A632" s="187" t="s">
        <v>1777</v>
      </c>
      <c r="C632" s="144" t="s">
        <v>10</v>
      </c>
      <c r="D632" s="144" t="s">
        <v>1608</v>
      </c>
      <c r="E632" s="144" t="s">
        <v>1117</v>
      </c>
      <c r="F632" s="171" t="s">
        <v>57</v>
      </c>
      <c r="G632" s="170"/>
      <c r="H632" s="171" t="s">
        <v>102</v>
      </c>
      <c r="I632" s="171"/>
      <c r="J632" s="138">
        <v>840</v>
      </c>
      <c r="K632" s="171" t="s">
        <v>47</v>
      </c>
      <c r="L632" s="242"/>
      <c r="N632" s="198" t="s">
        <v>1775</v>
      </c>
      <c r="O632" s="198">
        <f>INDEX('Standard Descriptions'!$E:$E,MATCH(Guidance!E632,'Standard Descriptions'!$C:$C,0))</f>
        <v>0</v>
      </c>
      <c r="P632" s="202" t="s">
        <v>1776</v>
      </c>
      <c r="Q632" s="202" t="s">
        <v>46</v>
      </c>
      <c r="R632" s="202" t="str">
        <f t="shared" si="52"/>
        <v xml:space="preserve">Petroleum Diesel </v>
      </c>
      <c r="S632" s="202" t="str">
        <f t="shared" si="48"/>
        <v>//**Petroleum Diesel : **</v>
      </c>
      <c r="T632" s="187" t="str">
        <f t="shared" si="51"/>
        <v/>
      </c>
    </row>
    <row r="633" spans="1:21" x14ac:dyDescent="0.25">
      <c r="A633" s="187" t="s">
        <v>1777</v>
      </c>
      <c r="C633" s="144" t="s">
        <v>10</v>
      </c>
      <c r="D633" s="144" t="s">
        <v>1608</v>
      </c>
      <c r="E633" s="144" t="s">
        <v>1117</v>
      </c>
      <c r="F633" s="171" t="s">
        <v>58</v>
      </c>
      <c r="G633" s="170"/>
      <c r="H633" s="171" t="s">
        <v>103</v>
      </c>
      <c r="I633" s="171"/>
      <c r="J633" s="30">
        <v>841</v>
      </c>
      <c r="K633" s="171" t="s">
        <v>47</v>
      </c>
      <c r="L633" s="242"/>
      <c r="N633" s="198" t="s">
        <v>1775</v>
      </c>
      <c r="O633" s="198">
        <f>INDEX('Standard Descriptions'!$E:$E,MATCH(Guidance!E633,'Standard Descriptions'!$C:$C,0))</f>
        <v>0</v>
      </c>
      <c r="P633" s="202" t="s">
        <v>1776</v>
      </c>
      <c r="Q633" s="202" t="s">
        <v>46</v>
      </c>
      <c r="R633" s="202" t="str">
        <f t="shared" si="52"/>
        <v xml:space="preserve">Biofuel Gasoline </v>
      </c>
      <c r="S633" s="202" t="str">
        <f t="shared" si="48"/>
        <v>//**Biofuel Gasoline : **</v>
      </c>
      <c r="T633" s="187" t="str">
        <f t="shared" si="51"/>
        <v/>
      </c>
    </row>
    <row r="634" spans="1:21" x14ac:dyDescent="0.25">
      <c r="A634" s="187" t="s">
        <v>1777</v>
      </c>
      <c r="C634" s="144" t="s">
        <v>10</v>
      </c>
      <c r="D634" s="144" t="s">
        <v>1608</v>
      </c>
      <c r="E634" s="144" t="s">
        <v>1117</v>
      </c>
      <c r="F634" s="171" t="s">
        <v>59</v>
      </c>
      <c r="G634" s="170"/>
      <c r="H634" s="171" t="s">
        <v>104</v>
      </c>
      <c r="I634" s="171"/>
      <c r="J634" s="138">
        <v>842</v>
      </c>
      <c r="K634" s="171" t="s">
        <v>47</v>
      </c>
      <c r="L634" s="242"/>
      <c r="N634" s="198" t="s">
        <v>1775</v>
      </c>
      <c r="O634" s="198">
        <f>INDEX('Standard Descriptions'!$E:$E,MATCH(Guidance!E634,'Standard Descriptions'!$C:$C,0))</f>
        <v>0</v>
      </c>
      <c r="P634" s="202" t="s">
        <v>1776</v>
      </c>
      <c r="Q634" s="202" t="s">
        <v>46</v>
      </c>
      <c r="R634" s="202" t="str">
        <f t="shared" si="52"/>
        <v xml:space="preserve">Biofuel Diesel </v>
      </c>
      <c r="S634" s="202" t="str">
        <f t="shared" si="48"/>
        <v>//**Biofuel Diesel : **</v>
      </c>
      <c r="T634" s="187" t="str">
        <f t="shared" si="51"/>
        <v/>
      </c>
    </row>
    <row r="635" spans="1:21" x14ac:dyDescent="0.25">
      <c r="A635" s="187" t="s">
        <v>1777</v>
      </c>
      <c r="C635" s="144" t="s">
        <v>10</v>
      </c>
      <c r="D635" s="144" t="s">
        <v>1608</v>
      </c>
      <c r="E635" s="144" t="s">
        <v>1117</v>
      </c>
      <c r="F635" s="171" t="s">
        <v>826</v>
      </c>
      <c r="G635" s="170"/>
      <c r="H635" s="171" t="s">
        <v>827</v>
      </c>
      <c r="I635" s="171"/>
      <c r="J635" s="30">
        <v>843</v>
      </c>
      <c r="K635" s="171" t="s">
        <v>47</v>
      </c>
      <c r="L635" s="242"/>
      <c r="N635" s="198" t="s">
        <v>1775</v>
      </c>
      <c r="O635" s="198">
        <f>INDEX('Standard Descriptions'!$E:$E,MATCH(Guidance!E635,'Standard Descriptions'!$C:$C,0))</f>
        <v>0</v>
      </c>
      <c r="P635" s="202" t="s">
        <v>1776</v>
      </c>
      <c r="Q635" s="202" t="s">
        <v>46</v>
      </c>
      <c r="R635" s="202" t="str">
        <f t="shared" si="52"/>
        <v xml:space="preserve">Jet Fuel/Kerosene </v>
      </c>
      <c r="S635" s="202" t="str">
        <f t="shared" si="48"/>
        <v>//**Jet Fuel/Kerosene : **</v>
      </c>
      <c r="T635" s="187" t="str">
        <f t="shared" si="51"/>
        <v/>
      </c>
    </row>
    <row r="636" spans="1:21" x14ac:dyDescent="0.25">
      <c r="A636" s="187" t="s">
        <v>1777</v>
      </c>
      <c r="C636" s="144" t="s">
        <v>10</v>
      </c>
      <c r="D636" s="144" t="s">
        <v>1608</v>
      </c>
      <c r="E636" s="144" t="s">
        <v>1117</v>
      </c>
      <c r="F636" s="171" t="s">
        <v>492</v>
      </c>
      <c r="G636" s="170"/>
      <c r="H636" s="171" t="s">
        <v>493</v>
      </c>
      <c r="I636" s="171"/>
      <c r="J636" s="138">
        <v>844</v>
      </c>
      <c r="K636" s="171" t="s">
        <v>47</v>
      </c>
      <c r="L636" s="242"/>
      <c r="N636" s="198" t="s">
        <v>1775</v>
      </c>
      <c r="O636" s="198">
        <f>INDEX('Standard Descriptions'!$E:$E,MATCH(Guidance!E636,'Standard Descriptions'!$C:$C,0))</f>
        <v>0</v>
      </c>
      <c r="P636" s="202" t="s">
        <v>1776</v>
      </c>
      <c r="Q636" s="202" t="s">
        <v>46</v>
      </c>
      <c r="R636" s="202" t="str">
        <f t="shared" si="52"/>
        <v xml:space="preserve">Lignite </v>
      </c>
      <c r="S636" s="202" t="str">
        <f t="shared" si="48"/>
        <v>//**Lignite : **</v>
      </c>
      <c r="T636" s="187" t="str">
        <f t="shared" si="51"/>
        <v/>
      </c>
    </row>
    <row r="637" spans="1:21" x14ac:dyDescent="0.25">
      <c r="A637" s="187" t="s">
        <v>1777</v>
      </c>
      <c r="C637" s="144" t="s">
        <v>10</v>
      </c>
      <c r="D637" s="144" t="s">
        <v>1608</v>
      </c>
      <c r="E637" s="144" t="s">
        <v>1117</v>
      </c>
      <c r="F637" s="171" t="s">
        <v>818</v>
      </c>
      <c r="G637" s="170"/>
      <c r="H637" s="171" t="s">
        <v>822</v>
      </c>
      <c r="I637" s="171"/>
      <c r="J637" s="30">
        <v>845</v>
      </c>
      <c r="K637" s="171" t="s">
        <v>47</v>
      </c>
      <c r="L637" s="242"/>
      <c r="N637" s="198" t="s">
        <v>1775</v>
      </c>
      <c r="O637" s="198">
        <f>INDEX('Standard Descriptions'!$E:$E,MATCH(Guidance!E637,'Standard Descriptions'!$C:$C,0))</f>
        <v>0</v>
      </c>
      <c r="P637" s="202" t="s">
        <v>1776</v>
      </c>
      <c r="Q637" s="202" t="s">
        <v>46</v>
      </c>
      <c r="R637" s="202" t="str">
        <f t="shared" si="52"/>
        <v xml:space="preserve">Crude Oil </v>
      </c>
      <c r="S637" s="202" t="str">
        <f t="shared" si="48"/>
        <v>//**Crude Oil : **</v>
      </c>
      <c r="T637" s="187" t="str">
        <f t="shared" si="51"/>
        <v/>
      </c>
    </row>
    <row r="638" spans="1:21" x14ac:dyDescent="0.25">
      <c r="A638" s="187" t="s">
        <v>1777</v>
      </c>
      <c r="C638" s="144" t="s">
        <v>10</v>
      </c>
      <c r="D638" s="144" t="s">
        <v>1608</v>
      </c>
      <c r="E638" s="144" t="s">
        <v>1117</v>
      </c>
      <c r="F638" s="171" t="s">
        <v>828</v>
      </c>
      <c r="G638" s="170"/>
      <c r="H638" s="171" t="s">
        <v>829</v>
      </c>
      <c r="I638" s="171"/>
      <c r="J638" s="138">
        <v>846</v>
      </c>
      <c r="K638" s="171" t="s">
        <v>47</v>
      </c>
      <c r="L638" s="242"/>
      <c r="N638" s="198" t="s">
        <v>1775</v>
      </c>
      <c r="O638" s="198">
        <f>INDEX('Standard Descriptions'!$E:$E,MATCH(Guidance!E638,'Standard Descriptions'!$C:$C,0))</f>
        <v>0</v>
      </c>
      <c r="P638" s="202" t="s">
        <v>1776</v>
      </c>
      <c r="Q638" s="202" t="s">
        <v>46</v>
      </c>
      <c r="R638" s="202" t="str">
        <f t="shared" si="52"/>
        <v xml:space="preserve">Heavy/Residual Fuel Oil </v>
      </c>
      <c r="S638" s="202" t="str">
        <f t="shared" si="48"/>
        <v>//**Heavy/Residual Fuel Oil : **</v>
      </c>
      <c r="T638" s="187" t="str">
        <f t="shared" si="51"/>
        <v/>
      </c>
    </row>
    <row r="639" spans="1:21" x14ac:dyDescent="0.25">
      <c r="A639" s="187" t="s">
        <v>1777</v>
      </c>
      <c r="C639" s="144" t="s">
        <v>10</v>
      </c>
      <c r="D639" s="144" t="s">
        <v>1608</v>
      </c>
      <c r="E639" s="144" t="s">
        <v>1117</v>
      </c>
      <c r="F639" s="171" t="s">
        <v>819</v>
      </c>
      <c r="G639" s="170"/>
      <c r="H639" s="171" t="s">
        <v>823</v>
      </c>
      <c r="I639" s="171"/>
      <c r="J639" s="30">
        <v>847</v>
      </c>
      <c r="K639" s="171" t="s">
        <v>47</v>
      </c>
      <c r="L639" s="242"/>
      <c r="N639" s="198" t="s">
        <v>1775</v>
      </c>
      <c r="O639" s="198">
        <f>INDEX('Standard Descriptions'!$E:$E,MATCH(Guidance!E639,'Standard Descriptions'!$C:$C,0))</f>
        <v>0</v>
      </c>
      <c r="P639" s="202" t="s">
        <v>1776</v>
      </c>
      <c r="Q639" s="202" t="s">
        <v>46</v>
      </c>
      <c r="R639" s="202" t="str">
        <f t="shared" si="52"/>
        <v xml:space="preserve">LPG/Propane/Butane </v>
      </c>
      <c r="S639" s="202" t="str">
        <f t="shared" si="48"/>
        <v>//**LPG/Propane/Butane : **</v>
      </c>
      <c r="T639" s="187" t="str">
        <f t="shared" si="51"/>
        <v/>
      </c>
    </row>
    <row r="640" spans="1:21" s="206" customFormat="1" x14ac:dyDescent="0.25">
      <c r="A640" s="206" t="s">
        <v>1774</v>
      </c>
      <c r="C640" s="206" t="s">
        <v>10</v>
      </c>
      <c r="D640" s="206" t="s">
        <v>1172</v>
      </c>
      <c r="E640" s="206" t="str">
        <f>E641</f>
        <v>Fuel Price Deregulation</v>
      </c>
      <c r="N640" s="208" t="s">
        <v>1775</v>
      </c>
      <c r="O640" s="208" t="str">
        <f>INDEX('Standard Descriptions'!$E:$E,MATCH(Guidance!E640,'Standard Descriptions'!$C:$C,0))</f>
        <v xml:space="preserve"> This policy causes the price of the selected fuel(s) for domestic buyers to approach international market prices. // </v>
      </c>
      <c r="P640" s="206" t="s">
        <v>1776</v>
      </c>
      <c r="Q640" s="206" t="s">
        <v>46</v>
      </c>
      <c r="S640" s="206" t="str">
        <f t="shared" si="48"/>
        <v/>
      </c>
      <c r="T640" s="206" t="str">
        <f t="shared" si="51"/>
        <v/>
      </c>
      <c r="U640" s="196"/>
    </row>
    <row r="641" spans="1:21" x14ac:dyDescent="0.25">
      <c r="A641" s="187" t="s">
        <v>1777</v>
      </c>
      <c r="C641" s="137" t="s">
        <v>10</v>
      </c>
      <c r="D641" s="137" t="s">
        <v>1172</v>
      </c>
      <c r="E641" s="137" t="s">
        <v>1172</v>
      </c>
      <c r="F641" s="171" t="s">
        <v>499</v>
      </c>
      <c r="G641" s="170"/>
      <c r="H641" s="171" t="s">
        <v>496</v>
      </c>
      <c r="I641" s="171"/>
      <c r="J641" s="30">
        <v>723</v>
      </c>
      <c r="K641" s="171" t="s">
        <v>47</v>
      </c>
      <c r="L641" s="228" t="s">
        <v>1881</v>
      </c>
      <c r="N641" s="198" t="s">
        <v>1775</v>
      </c>
      <c r="O641" s="198" t="str">
        <f>INDEX('Standard Descriptions'!$E:$E,MATCH(Guidance!E641,'Standard Descriptions'!$C:$C,0))</f>
        <v xml:space="preserve"> This policy causes the price of the selected fuel(s) for domestic buyers to approach international market prices. // </v>
      </c>
      <c r="P641" s="202" t="s">
        <v>1776</v>
      </c>
      <c r="Q641" s="202" t="s">
        <v>46</v>
      </c>
      <c r="R641" s="202" t="str">
        <f t="shared" ref="R641:R655" si="53">H641&amp;" "&amp;I641</f>
        <v xml:space="preserve">Hard Coal </v>
      </c>
      <c r="S641" s="202" t="str">
        <f t="shared" si="48"/>
        <v>//**Hard Coal : **</v>
      </c>
      <c r="T641" s="187" t="str">
        <f t="shared" si="51"/>
        <v/>
      </c>
    </row>
    <row r="642" spans="1:21" x14ac:dyDescent="0.25">
      <c r="A642" s="187" t="s">
        <v>1777</v>
      </c>
      <c r="C642" s="144" t="s">
        <v>10</v>
      </c>
      <c r="D642" s="144" t="s">
        <v>1172</v>
      </c>
      <c r="E642" s="144" t="s">
        <v>1172</v>
      </c>
      <c r="F642" s="171" t="s">
        <v>49</v>
      </c>
      <c r="G642" s="170"/>
      <c r="H642" s="171" t="s">
        <v>93</v>
      </c>
      <c r="I642" s="171"/>
      <c r="J642" s="30">
        <v>724</v>
      </c>
      <c r="K642" s="171" t="s">
        <v>47</v>
      </c>
      <c r="L642" s="228"/>
      <c r="N642" s="198" t="s">
        <v>1775</v>
      </c>
      <c r="O642" s="198" t="str">
        <f>INDEX('Standard Descriptions'!$E:$E,MATCH(Guidance!E642,'Standard Descriptions'!$C:$C,0))</f>
        <v xml:space="preserve"> This policy causes the price of the selected fuel(s) for domestic buyers to approach international market prices. // </v>
      </c>
      <c r="P642" s="202" t="s">
        <v>1776</v>
      </c>
      <c r="Q642" s="202" t="s">
        <v>46</v>
      </c>
      <c r="R642" s="202" t="str">
        <f t="shared" si="53"/>
        <v xml:space="preserve">Natural Gas </v>
      </c>
      <c r="S642" s="202" t="str">
        <f t="shared" si="48"/>
        <v>//**Natural Gas : **</v>
      </c>
      <c r="T642" s="187" t="str">
        <f t="shared" si="51"/>
        <v/>
      </c>
    </row>
    <row r="643" spans="1:21" x14ac:dyDescent="0.25">
      <c r="A643" s="187" t="s">
        <v>1777</v>
      </c>
      <c r="C643" s="144" t="s">
        <v>10</v>
      </c>
      <c r="D643" s="144" t="s">
        <v>1172</v>
      </c>
      <c r="E643" s="144" t="s">
        <v>1172</v>
      </c>
      <c r="F643" s="171" t="s">
        <v>50</v>
      </c>
      <c r="G643" s="170"/>
      <c r="H643" s="171" t="s">
        <v>94</v>
      </c>
      <c r="I643" s="171"/>
      <c r="J643" s="30">
        <v>725</v>
      </c>
      <c r="K643" s="171" t="s">
        <v>47</v>
      </c>
      <c r="L643" s="228"/>
      <c r="N643" s="198" t="s">
        <v>1775</v>
      </c>
      <c r="O643" s="198" t="str">
        <f>INDEX('Standard Descriptions'!$E:$E,MATCH(Guidance!E643,'Standard Descriptions'!$C:$C,0))</f>
        <v xml:space="preserve"> This policy causes the price of the selected fuel(s) for domestic buyers to approach international market prices. // </v>
      </c>
      <c r="P643" s="202" t="s">
        <v>1776</v>
      </c>
      <c r="Q643" s="202" t="s">
        <v>46</v>
      </c>
      <c r="R643" s="202" t="str">
        <f t="shared" si="53"/>
        <v xml:space="preserve">Nuclear </v>
      </c>
      <c r="S643" s="202" t="str">
        <f t="shared" si="48"/>
        <v>//**Nuclear : **</v>
      </c>
      <c r="T643" s="187" t="str">
        <f t="shared" si="51"/>
        <v/>
      </c>
    </row>
    <row r="644" spans="1:21" x14ac:dyDescent="0.25">
      <c r="A644" s="187" t="s">
        <v>1777</v>
      </c>
      <c r="C644" s="144" t="s">
        <v>10</v>
      </c>
      <c r="D644" s="144" t="s">
        <v>1172</v>
      </c>
      <c r="E644" s="144" t="s">
        <v>1172</v>
      </c>
      <c r="F644" s="171" t="s">
        <v>54</v>
      </c>
      <c r="G644" s="170"/>
      <c r="H644" s="171" t="s">
        <v>98</v>
      </c>
      <c r="I644" s="171"/>
      <c r="J644" s="30">
        <v>726</v>
      </c>
      <c r="K644" s="171" t="s">
        <v>47</v>
      </c>
      <c r="L644" s="228"/>
      <c r="N644" s="198" t="s">
        <v>1775</v>
      </c>
      <c r="O644" s="198" t="str">
        <f>INDEX('Standard Descriptions'!$E:$E,MATCH(Guidance!E644,'Standard Descriptions'!$C:$C,0))</f>
        <v xml:space="preserve"> This policy causes the price of the selected fuel(s) for domestic buyers to approach international market prices. // </v>
      </c>
      <c r="P644" s="202" t="s">
        <v>1776</v>
      </c>
      <c r="Q644" s="202" t="s">
        <v>46</v>
      </c>
      <c r="R644" s="202" t="str">
        <f t="shared" si="53"/>
        <v xml:space="preserve">Biomass </v>
      </c>
      <c r="S644" s="202" t="str">
        <f t="shared" si="48"/>
        <v>//**Biomass : **</v>
      </c>
      <c r="T644" s="187" t="str">
        <f t="shared" si="51"/>
        <v/>
      </c>
    </row>
    <row r="645" spans="1:21" x14ac:dyDescent="0.25">
      <c r="A645" s="187" t="s">
        <v>1777</v>
      </c>
      <c r="C645" s="144" t="s">
        <v>10</v>
      </c>
      <c r="D645" s="144" t="s">
        <v>1172</v>
      </c>
      <c r="E645" s="144" t="s">
        <v>1172</v>
      </c>
      <c r="F645" s="171" t="s">
        <v>56</v>
      </c>
      <c r="G645" s="170"/>
      <c r="H645" s="171" t="s">
        <v>101</v>
      </c>
      <c r="I645" s="171"/>
      <c r="J645" s="30">
        <v>727</v>
      </c>
      <c r="K645" s="171" t="s">
        <v>47</v>
      </c>
      <c r="L645" s="228"/>
      <c r="N645" s="198" t="s">
        <v>1775</v>
      </c>
      <c r="O645" s="198" t="str">
        <f>INDEX('Standard Descriptions'!$E:$E,MATCH(Guidance!E645,'Standard Descriptions'!$C:$C,0))</f>
        <v xml:space="preserve"> This policy causes the price of the selected fuel(s) for domestic buyers to approach international market prices. // </v>
      </c>
      <c r="P645" s="202" t="s">
        <v>1776</v>
      </c>
      <c r="Q645" s="202" t="s">
        <v>46</v>
      </c>
      <c r="R645" s="202" t="str">
        <f t="shared" si="53"/>
        <v xml:space="preserve">Petroleum Gasoline </v>
      </c>
      <c r="S645" s="202" t="str">
        <f t="shared" si="48"/>
        <v>//**Petroleum Gasoline : **</v>
      </c>
      <c r="T645" s="187" t="str">
        <f t="shared" si="51"/>
        <v/>
      </c>
    </row>
    <row r="646" spans="1:21" x14ac:dyDescent="0.25">
      <c r="A646" s="187" t="s">
        <v>1777</v>
      </c>
      <c r="C646" s="144" t="s">
        <v>10</v>
      </c>
      <c r="D646" s="144" t="s">
        <v>1172</v>
      </c>
      <c r="E646" s="144" t="s">
        <v>1172</v>
      </c>
      <c r="F646" s="171" t="s">
        <v>57</v>
      </c>
      <c r="G646" s="170"/>
      <c r="H646" s="171" t="s">
        <v>102</v>
      </c>
      <c r="I646" s="171"/>
      <c r="J646" s="30">
        <v>728</v>
      </c>
      <c r="K646" s="171" t="s">
        <v>47</v>
      </c>
      <c r="L646" s="228"/>
      <c r="N646" s="198" t="s">
        <v>1775</v>
      </c>
      <c r="O646" s="198" t="str">
        <f>INDEX('Standard Descriptions'!$E:$E,MATCH(Guidance!E646,'Standard Descriptions'!$C:$C,0))</f>
        <v xml:space="preserve"> This policy causes the price of the selected fuel(s) for domestic buyers to approach international market prices. // </v>
      </c>
      <c r="P646" s="202" t="s">
        <v>1776</v>
      </c>
      <c r="Q646" s="202" t="s">
        <v>46</v>
      </c>
      <c r="R646" s="202" t="str">
        <f t="shared" si="53"/>
        <v xml:space="preserve">Petroleum Diesel </v>
      </c>
      <c r="S646" s="202" t="str">
        <f t="shared" si="48"/>
        <v>//**Petroleum Diesel : **</v>
      </c>
      <c r="T646" s="187" t="str">
        <f t="shared" si="51"/>
        <v/>
      </c>
    </row>
    <row r="647" spans="1:21" x14ac:dyDescent="0.25">
      <c r="A647" s="187" t="s">
        <v>1777</v>
      </c>
      <c r="C647" s="144" t="s">
        <v>10</v>
      </c>
      <c r="D647" s="144" t="s">
        <v>1172</v>
      </c>
      <c r="E647" s="144" t="s">
        <v>1172</v>
      </c>
      <c r="F647" s="171" t="s">
        <v>58</v>
      </c>
      <c r="G647" s="170"/>
      <c r="H647" s="171" t="s">
        <v>103</v>
      </c>
      <c r="I647" s="171"/>
      <c r="J647" s="30">
        <v>729</v>
      </c>
      <c r="K647" s="171" t="s">
        <v>47</v>
      </c>
      <c r="L647" s="228"/>
      <c r="N647" s="198" t="s">
        <v>1775</v>
      </c>
      <c r="O647" s="198" t="str">
        <f>INDEX('Standard Descriptions'!$E:$E,MATCH(Guidance!E647,'Standard Descriptions'!$C:$C,0))</f>
        <v xml:space="preserve"> This policy causes the price of the selected fuel(s) for domestic buyers to approach international market prices. // </v>
      </c>
      <c r="P647" s="202" t="s">
        <v>1776</v>
      </c>
      <c r="Q647" s="202" t="s">
        <v>46</v>
      </c>
      <c r="R647" s="202" t="str">
        <f t="shared" si="53"/>
        <v xml:space="preserve">Biofuel Gasoline </v>
      </c>
      <c r="S647" s="202" t="str">
        <f t="shared" si="48"/>
        <v>//**Biofuel Gasoline : **</v>
      </c>
      <c r="T647" s="187" t="str">
        <f t="shared" si="51"/>
        <v/>
      </c>
    </row>
    <row r="648" spans="1:21" x14ac:dyDescent="0.25">
      <c r="A648" s="187" t="s">
        <v>1777</v>
      </c>
      <c r="C648" s="144" t="s">
        <v>10</v>
      </c>
      <c r="D648" s="144" t="s">
        <v>1172</v>
      </c>
      <c r="E648" s="144" t="s">
        <v>1172</v>
      </c>
      <c r="F648" s="171" t="s">
        <v>59</v>
      </c>
      <c r="G648" s="170"/>
      <c r="H648" s="171" t="s">
        <v>104</v>
      </c>
      <c r="I648" s="171"/>
      <c r="J648" s="30">
        <v>730</v>
      </c>
      <c r="K648" s="171" t="s">
        <v>47</v>
      </c>
      <c r="L648" s="228"/>
      <c r="N648" s="198" t="s">
        <v>1775</v>
      </c>
      <c r="O648" s="198" t="str">
        <f>INDEX('Standard Descriptions'!$E:$E,MATCH(Guidance!E648,'Standard Descriptions'!$C:$C,0))</f>
        <v xml:space="preserve"> This policy causes the price of the selected fuel(s) for domestic buyers to approach international market prices. // </v>
      </c>
      <c r="P648" s="202" t="s">
        <v>1776</v>
      </c>
      <c r="Q648" s="202" t="s">
        <v>46</v>
      </c>
      <c r="R648" s="202" t="str">
        <f t="shared" si="53"/>
        <v xml:space="preserve">Biofuel Diesel </v>
      </c>
      <c r="S648" s="202" t="str">
        <f t="shared" si="48"/>
        <v>//**Biofuel Diesel : **</v>
      </c>
      <c r="T648" s="187" t="str">
        <f t="shared" si="51"/>
        <v/>
      </c>
    </row>
    <row r="649" spans="1:21" x14ac:dyDescent="0.25">
      <c r="A649" s="187" t="s">
        <v>1777</v>
      </c>
      <c r="C649" s="144" t="s">
        <v>10</v>
      </c>
      <c r="D649" s="144" t="s">
        <v>1172</v>
      </c>
      <c r="E649" s="144" t="s">
        <v>1172</v>
      </c>
      <c r="F649" s="171" t="s">
        <v>826</v>
      </c>
      <c r="G649" s="170"/>
      <c r="H649" s="171" t="s">
        <v>827</v>
      </c>
      <c r="I649" s="171"/>
      <c r="J649" s="30">
        <v>731</v>
      </c>
      <c r="K649" s="171" t="s">
        <v>47</v>
      </c>
      <c r="L649" s="228"/>
      <c r="N649" s="198" t="s">
        <v>1775</v>
      </c>
      <c r="O649" s="198" t="str">
        <f>INDEX('Standard Descriptions'!$E:$E,MATCH(Guidance!E649,'Standard Descriptions'!$C:$C,0))</f>
        <v xml:space="preserve"> This policy causes the price of the selected fuel(s) for domestic buyers to approach international market prices. // </v>
      </c>
      <c r="P649" s="202" t="s">
        <v>1776</v>
      </c>
      <c r="Q649" s="202" t="s">
        <v>46</v>
      </c>
      <c r="R649" s="202" t="str">
        <f t="shared" si="53"/>
        <v xml:space="preserve">Jet Fuel/Kerosene </v>
      </c>
      <c r="S649" s="202" t="str">
        <f t="shared" si="48"/>
        <v>//**Jet Fuel/Kerosene : **</v>
      </c>
      <c r="T649" s="187" t="str">
        <f t="shared" si="51"/>
        <v/>
      </c>
    </row>
    <row r="650" spans="1:21" x14ac:dyDescent="0.25">
      <c r="A650" s="187" t="s">
        <v>1777</v>
      </c>
      <c r="C650" s="144" t="s">
        <v>10</v>
      </c>
      <c r="D650" s="144" t="s">
        <v>1172</v>
      </c>
      <c r="E650" s="144" t="s">
        <v>1172</v>
      </c>
      <c r="F650" s="171" t="s">
        <v>492</v>
      </c>
      <c r="G650" s="170"/>
      <c r="H650" s="171" t="s">
        <v>493</v>
      </c>
      <c r="I650" s="171"/>
      <c r="J650" s="30">
        <v>732</v>
      </c>
      <c r="K650" s="171" t="s">
        <v>47</v>
      </c>
      <c r="L650" s="228"/>
      <c r="N650" s="198" t="s">
        <v>1775</v>
      </c>
      <c r="O650" s="198" t="str">
        <f>INDEX('Standard Descriptions'!$E:$E,MATCH(Guidance!E650,'Standard Descriptions'!$C:$C,0))</f>
        <v xml:space="preserve"> This policy causes the price of the selected fuel(s) for domestic buyers to approach international market prices. // </v>
      </c>
      <c r="P650" s="202" t="s">
        <v>1776</v>
      </c>
      <c r="Q650" s="202" t="s">
        <v>46</v>
      </c>
      <c r="R650" s="202" t="str">
        <f t="shared" si="53"/>
        <v xml:space="preserve">Lignite </v>
      </c>
      <c r="S650" s="202" t="str">
        <f t="shared" si="48"/>
        <v>//**Lignite : **</v>
      </c>
      <c r="T650" s="187" t="str">
        <f t="shared" si="51"/>
        <v/>
      </c>
    </row>
    <row r="651" spans="1:21" x14ac:dyDescent="0.25">
      <c r="A651" s="187" t="s">
        <v>1777</v>
      </c>
      <c r="C651" s="144" t="s">
        <v>10</v>
      </c>
      <c r="D651" s="144" t="s">
        <v>1172</v>
      </c>
      <c r="E651" s="144" t="s">
        <v>1172</v>
      </c>
      <c r="F651" s="171" t="s">
        <v>818</v>
      </c>
      <c r="G651" s="170"/>
      <c r="H651" s="171" t="s">
        <v>822</v>
      </c>
      <c r="I651" s="171"/>
      <c r="J651" s="30">
        <v>733</v>
      </c>
      <c r="K651" s="171" t="s">
        <v>47</v>
      </c>
      <c r="L651" s="228"/>
      <c r="N651" s="198" t="s">
        <v>1775</v>
      </c>
      <c r="O651" s="198" t="str">
        <f>INDEX('Standard Descriptions'!$E:$E,MATCH(Guidance!E651,'Standard Descriptions'!$C:$C,0))</f>
        <v xml:space="preserve"> This policy causes the price of the selected fuel(s) for domestic buyers to approach international market prices. // </v>
      </c>
      <c r="P651" s="202" t="s">
        <v>1776</v>
      </c>
      <c r="Q651" s="202" t="s">
        <v>46</v>
      </c>
      <c r="R651" s="202" t="str">
        <f t="shared" si="53"/>
        <v xml:space="preserve">Crude Oil </v>
      </c>
      <c r="S651" s="202" t="str">
        <f t="shared" si="48"/>
        <v>//**Crude Oil : **</v>
      </c>
      <c r="T651" s="187" t="str">
        <f t="shared" si="51"/>
        <v/>
      </c>
    </row>
    <row r="652" spans="1:21" x14ac:dyDescent="0.25">
      <c r="A652" s="187" t="s">
        <v>1777</v>
      </c>
      <c r="C652" s="144" t="s">
        <v>10</v>
      </c>
      <c r="D652" s="144" t="s">
        <v>1172</v>
      </c>
      <c r="E652" s="144" t="s">
        <v>1172</v>
      </c>
      <c r="F652" s="171" t="s">
        <v>828</v>
      </c>
      <c r="G652" s="170"/>
      <c r="H652" s="171" t="s">
        <v>829</v>
      </c>
      <c r="I652" s="171"/>
      <c r="J652" s="30">
        <v>734</v>
      </c>
      <c r="K652" s="171" t="s">
        <v>47</v>
      </c>
      <c r="L652" s="228"/>
      <c r="N652" s="198" t="s">
        <v>1775</v>
      </c>
      <c r="O652" s="198" t="str">
        <f>INDEX('Standard Descriptions'!$E:$E,MATCH(Guidance!E652,'Standard Descriptions'!$C:$C,0))</f>
        <v xml:space="preserve"> This policy causes the price of the selected fuel(s) for domestic buyers to approach international market prices. // </v>
      </c>
      <c r="P652" s="202" t="s">
        <v>1776</v>
      </c>
      <c r="Q652" s="202" t="s">
        <v>46</v>
      </c>
      <c r="R652" s="202" t="str">
        <f t="shared" si="53"/>
        <v xml:space="preserve">Heavy/Residual Fuel Oil </v>
      </c>
      <c r="S652" s="202" t="str">
        <f t="shared" si="48"/>
        <v>//**Heavy/Residual Fuel Oil : **</v>
      </c>
      <c r="T652" s="187" t="str">
        <f t="shared" si="51"/>
        <v/>
      </c>
    </row>
    <row r="653" spans="1:21" x14ac:dyDescent="0.25">
      <c r="A653" s="187" t="s">
        <v>1777</v>
      </c>
      <c r="C653" s="144" t="s">
        <v>10</v>
      </c>
      <c r="D653" s="144" t="s">
        <v>1172</v>
      </c>
      <c r="E653" s="144" t="s">
        <v>1172</v>
      </c>
      <c r="F653" s="171" t="s">
        <v>819</v>
      </c>
      <c r="G653" s="170"/>
      <c r="H653" s="171" t="s">
        <v>823</v>
      </c>
      <c r="I653" s="171"/>
      <c r="J653" s="30">
        <v>735</v>
      </c>
      <c r="K653" s="171" t="s">
        <v>47</v>
      </c>
      <c r="L653" s="228"/>
      <c r="N653" s="198" t="s">
        <v>1775</v>
      </c>
      <c r="O653" s="198" t="str">
        <f>INDEX('Standard Descriptions'!$E:$E,MATCH(Guidance!E653,'Standard Descriptions'!$C:$C,0))</f>
        <v xml:space="preserve"> This policy causes the price of the selected fuel(s) for domestic buyers to approach international market prices. // </v>
      </c>
      <c r="P653" s="202" t="s">
        <v>1776</v>
      </c>
      <c r="Q653" s="202" t="s">
        <v>46</v>
      </c>
      <c r="R653" s="202" t="str">
        <f t="shared" si="53"/>
        <v xml:space="preserve">LPG/Propane/Butane </v>
      </c>
      <c r="S653" s="202" t="str">
        <f t="shared" si="48"/>
        <v>//**LPG/Propane/Butane : **</v>
      </c>
      <c r="T653" s="187" t="str">
        <f t="shared" si="51"/>
        <v/>
      </c>
    </row>
    <row r="654" spans="1:21" x14ac:dyDescent="0.25">
      <c r="A654" s="187" t="s">
        <v>1777</v>
      </c>
      <c r="C654" s="144" t="s">
        <v>10</v>
      </c>
      <c r="D654" s="144" t="s">
        <v>1172</v>
      </c>
      <c r="E654" s="144" t="s">
        <v>1172</v>
      </c>
      <c r="F654" s="171" t="s">
        <v>820</v>
      </c>
      <c r="G654" s="170"/>
      <c r="H654" s="171" t="s">
        <v>824</v>
      </c>
      <c r="I654" s="171"/>
      <c r="J654" s="30">
        <v>736</v>
      </c>
      <c r="K654" s="171" t="s">
        <v>47</v>
      </c>
      <c r="L654" s="228"/>
      <c r="N654" s="198" t="s">
        <v>1775</v>
      </c>
      <c r="O654" s="198" t="str">
        <f>INDEX('Standard Descriptions'!$E:$E,MATCH(Guidance!E654,'Standard Descriptions'!$C:$C,0))</f>
        <v xml:space="preserve"> This policy causes the price of the selected fuel(s) for domestic buyers to approach international market prices. // </v>
      </c>
      <c r="P654" s="202" t="s">
        <v>1776</v>
      </c>
      <c r="Q654" s="202" t="s">
        <v>46</v>
      </c>
      <c r="R654" s="202" t="str">
        <f t="shared" si="53"/>
        <v xml:space="preserve">Municipal Solid Waste </v>
      </c>
      <c r="S654" s="202" t="str">
        <f t="shared" si="48"/>
        <v>//**Municipal Solid Waste : **</v>
      </c>
      <c r="T654" s="187" t="str">
        <f t="shared" si="51"/>
        <v/>
      </c>
    </row>
    <row r="655" spans="1:21" x14ac:dyDescent="0.25">
      <c r="A655" s="187" t="s">
        <v>1777</v>
      </c>
      <c r="C655" s="144" t="s">
        <v>10</v>
      </c>
      <c r="D655" s="144" t="s">
        <v>1172</v>
      </c>
      <c r="E655" s="144" t="s">
        <v>1172</v>
      </c>
      <c r="F655" s="171" t="s">
        <v>821</v>
      </c>
      <c r="G655" s="170"/>
      <c r="H655" s="171" t="s">
        <v>825</v>
      </c>
      <c r="I655" s="171"/>
      <c r="J655" s="30">
        <v>737</v>
      </c>
      <c r="K655" s="171" t="s">
        <v>47</v>
      </c>
      <c r="L655" s="228"/>
      <c r="N655" s="198" t="s">
        <v>1775</v>
      </c>
      <c r="O655" s="198" t="str">
        <f>INDEX('Standard Descriptions'!$E:$E,MATCH(Guidance!E655,'Standard Descriptions'!$C:$C,0))</f>
        <v xml:space="preserve"> This policy causes the price of the selected fuel(s) for domestic buyers to approach international market prices. // </v>
      </c>
      <c r="P655" s="202" t="s">
        <v>1776</v>
      </c>
      <c r="Q655" s="202" t="s">
        <v>46</v>
      </c>
      <c r="R655" s="202" t="str">
        <f t="shared" si="53"/>
        <v xml:space="preserve">Hydrogen </v>
      </c>
      <c r="S655" s="202" t="str">
        <f t="shared" si="48"/>
        <v>//**Hydrogen : **</v>
      </c>
      <c r="T655" s="187" t="str">
        <f t="shared" si="51"/>
        <v/>
      </c>
    </row>
    <row r="656" spans="1:21" s="209" customFormat="1" x14ac:dyDescent="0.25">
      <c r="A656" s="209" t="s">
        <v>1774</v>
      </c>
      <c r="B656" s="189"/>
      <c r="C656" s="209" t="s">
        <v>10</v>
      </c>
      <c r="D656" s="209" t="s">
        <v>26</v>
      </c>
      <c r="E656" s="209" t="str">
        <f>E657</f>
        <v>Additional Fuel Tax Rate by Fuel</v>
      </c>
      <c r="M656" s="189"/>
      <c r="N656" s="208" t="s">
        <v>1775</v>
      </c>
      <c r="O656" s="208" t="str">
        <f>INDEX('Standard Descriptions'!$E:$E,MATCH(Guidance!E656,'Standard Descriptions'!$C:$C,0))</f>
        <v xml:space="preserve"> This policy increases the tax rate for the selected fuel type(s).  It is expressed as a percentage of the BAU Scenario price, which includes sales and excise taxes. // </v>
      </c>
      <c r="P656" s="206" t="s">
        <v>1776</v>
      </c>
      <c r="Q656" s="206" t="s">
        <v>46</v>
      </c>
      <c r="S656" s="206" t="str">
        <f t="shared" ref="S656:S736" si="54">IF(R656="","","//**"&amp;R656&amp;": **")</f>
        <v/>
      </c>
      <c r="T656" s="206" t="str">
        <f t="shared" si="51"/>
        <v/>
      </c>
      <c r="U656" s="194"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row>
    <row r="657" spans="1:20" s="205" customFormat="1" x14ac:dyDescent="0.25">
      <c r="A657" s="187" t="s">
        <v>1777</v>
      </c>
      <c r="B657" s="188"/>
      <c r="C657" s="3" t="s">
        <v>10</v>
      </c>
      <c r="D657" s="3" t="s">
        <v>26</v>
      </c>
      <c r="E657" s="3" t="s">
        <v>317</v>
      </c>
      <c r="F657" s="170" t="s">
        <v>55</v>
      </c>
      <c r="G657" s="170"/>
      <c r="H657" s="170" t="s">
        <v>99</v>
      </c>
      <c r="I657" s="170"/>
      <c r="J657" s="30">
        <v>78</v>
      </c>
      <c r="K657" s="170" t="s">
        <v>46</v>
      </c>
      <c r="L657" s="252" t="s">
        <v>2066</v>
      </c>
      <c r="M657" s="188"/>
      <c r="N657" s="198" t="s">
        <v>1775</v>
      </c>
      <c r="O657" s="198" t="str">
        <f>INDEX('Standard Descriptions'!$E:$E,MATCH(Guidance!E657,'Standard Descriptions'!$C:$C,0))</f>
        <v xml:space="preserve"> This policy increases the tax rate for the selected fuel type(s).  It is expressed as a percentage of the BAU Scenario price, which includes sales and excise taxes. // </v>
      </c>
      <c r="P657" s="202" t="s">
        <v>1776</v>
      </c>
      <c r="Q657" s="202" t="s">
        <v>46</v>
      </c>
      <c r="R657" s="202" t="str">
        <f t="shared" ref="R657:R673" si="55">H657&amp;" "&amp;I657</f>
        <v xml:space="preserve">Electricity </v>
      </c>
      <c r="S657" s="202" t="str">
        <f t="shared" si="54"/>
        <v>//**Electricity : **</v>
      </c>
      <c r="T657" s="187" t="str">
        <f t="shared" si="51"/>
        <v>//**Electricity : ** In 2020, Nevada's sales tax rate was 4.6% and the tax rate on gasoline was 13%.</v>
      </c>
    </row>
    <row r="658" spans="1:20" s="205" customFormat="1" x14ac:dyDescent="0.25">
      <c r="A658" s="187" t="s">
        <v>1777</v>
      </c>
      <c r="B658" s="188"/>
      <c r="C658" s="218" t="s">
        <v>10</v>
      </c>
      <c r="D658" s="218" t="s">
        <v>26</v>
      </c>
      <c r="E658" s="218" t="s">
        <v>317</v>
      </c>
      <c r="F658" s="171" t="s">
        <v>499</v>
      </c>
      <c r="G658" s="171"/>
      <c r="H658" s="171" t="s">
        <v>496</v>
      </c>
      <c r="I658" s="178"/>
      <c r="J658" s="30">
        <v>79</v>
      </c>
      <c r="K658" s="171" t="s">
        <v>46</v>
      </c>
      <c r="L658" s="253" t="s">
        <v>2066</v>
      </c>
      <c r="M658" s="188"/>
      <c r="N658" s="198" t="s">
        <v>1775</v>
      </c>
      <c r="O658" s="198" t="str">
        <f>INDEX('Standard Descriptions'!$E:$E,MATCH(Guidance!E658,'Standard Descriptions'!$C:$C,0))</f>
        <v xml:space="preserve"> This policy increases the tax rate for the selected fuel type(s).  It is expressed as a percentage of the BAU Scenario price, which includes sales and excise taxes. // </v>
      </c>
      <c r="P658" s="202" t="s">
        <v>1776</v>
      </c>
      <c r="Q658" s="202" t="s">
        <v>46</v>
      </c>
      <c r="R658" s="202" t="str">
        <f t="shared" si="55"/>
        <v xml:space="preserve">Hard Coal </v>
      </c>
      <c r="S658" s="202" t="str">
        <f t="shared" si="54"/>
        <v>//**Hard Coal : **</v>
      </c>
      <c r="T658" s="187" t="str">
        <f t="shared" si="51"/>
        <v>//**Hard Coal : ** In 2020, Nevada's sales tax rate was 4.6% and the tax rate on gasoline was 13%.</v>
      </c>
    </row>
    <row r="659" spans="1:20" s="205" customFormat="1" x14ac:dyDescent="0.25">
      <c r="A659" s="187" t="s">
        <v>1777</v>
      </c>
      <c r="B659" s="188"/>
      <c r="C659" s="218" t="s">
        <v>10</v>
      </c>
      <c r="D659" s="218" t="s">
        <v>26</v>
      </c>
      <c r="E659" s="218" t="s">
        <v>317</v>
      </c>
      <c r="F659" s="171" t="s">
        <v>49</v>
      </c>
      <c r="G659" s="171"/>
      <c r="H659" s="171" t="s">
        <v>93</v>
      </c>
      <c r="I659" s="178"/>
      <c r="J659" s="30">
        <v>80</v>
      </c>
      <c r="K659" s="171" t="s">
        <v>46</v>
      </c>
      <c r="L659" s="253" t="s">
        <v>2067</v>
      </c>
      <c r="M659" s="188"/>
      <c r="N659" s="198" t="s">
        <v>1775</v>
      </c>
      <c r="O659" s="198" t="str">
        <f>INDEX('Standard Descriptions'!$E:$E,MATCH(Guidance!E659,'Standard Descriptions'!$C:$C,0))</f>
        <v xml:space="preserve"> This policy increases the tax rate for the selected fuel type(s).  It is expressed as a percentage of the BAU Scenario price, which includes sales and excise taxes. // </v>
      </c>
      <c r="P659" s="202" t="s">
        <v>1776</v>
      </c>
      <c r="Q659" s="202" t="s">
        <v>46</v>
      </c>
      <c r="R659" s="202" t="str">
        <f t="shared" si="55"/>
        <v xml:space="preserve">Natural Gas </v>
      </c>
      <c r="S659" s="202" t="str">
        <f t="shared" si="54"/>
        <v>//**Natural Gas : **</v>
      </c>
      <c r="T659" s="187" t="str">
        <f t="shared" si="51"/>
        <v>//**Natural Gas : **In 2020, Nevada's sales tax rate was 4.6% and the tax rate on gasoline was 13%.</v>
      </c>
    </row>
    <row r="660" spans="1:20" s="205" customFormat="1" x14ac:dyDescent="0.25">
      <c r="A660" s="187" t="s">
        <v>1777</v>
      </c>
      <c r="B660" s="188"/>
      <c r="C660" s="218" t="s">
        <v>10</v>
      </c>
      <c r="D660" s="218" t="s">
        <v>26</v>
      </c>
      <c r="E660" s="218" t="s">
        <v>317</v>
      </c>
      <c r="F660" s="171" t="s">
        <v>50</v>
      </c>
      <c r="G660" s="171"/>
      <c r="H660" s="171" t="s">
        <v>94</v>
      </c>
      <c r="I660" s="178"/>
      <c r="J660" s="30">
        <v>738</v>
      </c>
      <c r="K660" s="171" t="s">
        <v>47</v>
      </c>
      <c r="L660" s="228"/>
      <c r="M660" s="188"/>
      <c r="N660" s="198" t="s">
        <v>1775</v>
      </c>
      <c r="O660" s="198" t="str">
        <f>INDEX('Standard Descriptions'!$E:$E,MATCH(Guidance!E660,'Standard Descriptions'!$C:$C,0))</f>
        <v xml:space="preserve"> This policy increases the tax rate for the selected fuel type(s).  It is expressed as a percentage of the BAU Scenario price, which includes sales and excise taxes. // </v>
      </c>
      <c r="P660" s="202" t="s">
        <v>1776</v>
      </c>
      <c r="Q660" s="202" t="s">
        <v>46</v>
      </c>
      <c r="R660" s="202" t="str">
        <f t="shared" si="55"/>
        <v xml:space="preserve">Nuclear </v>
      </c>
      <c r="S660" s="202" t="str">
        <f t="shared" si="54"/>
        <v>//**Nuclear : **</v>
      </c>
      <c r="T660" s="187" t="str">
        <f t="shared" si="51"/>
        <v/>
      </c>
    </row>
    <row r="661" spans="1:20" s="205" customFormat="1" x14ac:dyDescent="0.25">
      <c r="A661" s="187" t="s">
        <v>1777</v>
      </c>
      <c r="B661" s="188"/>
      <c r="C661" s="218" t="s">
        <v>10</v>
      </c>
      <c r="D661" s="218" t="s">
        <v>26</v>
      </c>
      <c r="E661" s="218" t="s">
        <v>317</v>
      </c>
      <c r="F661" s="171" t="s">
        <v>54</v>
      </c>
      <c r="G661" s="171"/>
      <c r="H661" s="171" t="s">
        <v>98</v>
      </c>
      <c r="I661" s="178"/>
      <c r="J661" s="30">
        <v>739</v>
      </c>
      <c r="K661" s="171" t="s">
        <v>47</v>
      </c>
      <c r="L661" s="228"/>
      <c r="M661" s="188"/>
      <c r="N661" s="198" t="s">
        <v>1775</v>
      </c>
      <c r="O661" s="198" t="str">
        <f>INDEX('Standard Descriptions'!$E:$E,MATCH(Guidance!E661,'Standard Descriptions'!$C:$C,0))</f>
        <v xml:space="preserve"> This policy increases the tax rate for the selected fuel type(s).  It is expressed as a percentage of the BAU Scenario price, which includes sales and excise taxes. // </v>
      </c>
      <c r="P661" s="202" t="s">
        <v>1776</v>
      </c>
      <c r="Q661" s="202" t="s">
        <v>46</v>
      </c>
      <c r="R661" s="202" t="str">
        <f t="shared" si="55"/>
        <v xml:space="preserve">Biomass </v>
      </c>
      <c r="S661" s="202" t="str">
        <f t="shared" si="54"/>
        <v>//**Biomass : **</v>
      </c>
      <c r="T661" s="187" t="str">
        <f t="shared" si="51"/>
        <v/>
      </c>
    </row>
    <row r="662" spans="1:20" s="205" customFormat="1" x14ac:dyDescent="0.25">
      <c r="A662" s="187" t="s">
        <v>1777</v>
      </c>
      <c r="B662" s="188"/>
      <c r="C662" s="218" t="s">
        <v>10</v>
      </c>
      <c r="D662" s="218" t="s">
        <v>26</v>
      </c>
      <c r="E662" s="218" t="s">
        <v>317</v>
      </c>
      <c r="F662" s="171" t="s">
        <v>56</v>
      </c>
      <c r="G662" s="171"/>
      <c r="H662" s="171" t="s">
        <v>101</v>
      </c>
      <c r="I662" s="178"/>
      <c r="J662" s="30">
        <v>81</v>
      </c>
      <c r="K662" s="171" t="s">
        <v>46</v>
      </c>
      <c r="L662" s="252" t="s">
        <v>2067</v>
      </c>
      <c r="M662" s="188"/>
      <c r="N662" s="198" t="s">
        <v>1775</v>
      </c>
      <c r="O662" s="198" t="str">
        <f>INDEX('Standard Descriptions'!$E:$E,MATCH(Guidance!E662,'Standard Descriptions'!$C:$C,0))</f>
        <v xml:space="preserve"> This policy increases the tax rate for the selected fuel type(s).  It is expressed as a percentage of the BAU Scenario price, which includes sales and excise taxes. // </v>
      </c>
      <c r="P662" s="202" t="s">
        <v>1776</v>
      </c>
      <c r="Q662" s="202" t="s">
        <v>46</v>
      </c>
      <c r="R662" s="202" t="str">
        <f t="shared" si="55"/>
        <v xml:space="preserve">Petroleum Gasoline </v>
      </c>
      <c r="S662" s="202" t="str">
        <f t="shared" si="54"/>
        <v>//**Petroleum Gasoline : **</v>
      </c>
      <c r="T662" s="187" t="str">
        <f t="shared" si="51"/>
        <v>//**Petroleum Gasoline : **In 2020, Nevada's sales tax rate was 4.6% and the tax rate on gasoline was 13%.</v>
      </c>
    </row>
    <row r="663" spans="1:20" s="205" customFormat="1" x14ac:dyDescent="0.25">
      <c r="A663" s="187" t="s">
        <v>1777</v>
      </c>
      <c r="B663" s="188"/>
      <c r="C663" s="218" t="s">
        <v>10</v>
      </c>
      <c r="D663" s="218" t="s">
        <v>26</v>
      </c>
      <c r="E663" s="218" t="s">
        <v>317</v>
      </c>
      <c r="F663" s="171" t="s">
        <v>57</v>
      </c>
      <c r="G663" s="171"/>
      <c r="H663" s="171" t="s">
        <v>102</v>
      </c>
      <c r="I663" s="178"/>
      <c r="J663" s="30">
        <v>82</v>
      </c>
      <c r="K663" s="171" t="s">
        <v>46</v>
      </c>
      <c r="L663" s="253" t="s">
        <v>2067</v>
      </c>
      <c r="M663" s="188"/>
      <c r="N663" s="198" t="s">
        <v>1775</v>
      </c>
      <c r="O663" s="198" t="str">
        <f>INDEX('Standard Descriptions'!$E:$E,MATCH(Guidance!E663,'Standard Descriptions'!$C:$C,0))</f>
        <v xml:space="preserve"> This policy increases the tax rate for the selected fuel type(s).  It is expressed as a percentage of the BAU Scenario price, which includes sales and excise taxes. // </v>
      </c>
      <c r="P663" s="202" t="s">
        <v>1776</v>
      </c>
      <c r="Q663" s="202" t="s">
        <v>46</v>
      </c>
      <c r="R663" s="202" t="str">
        <f t="shared" si="55"/>
        <v xml:space="preserve">Petroleum Diesel </v>
      </c>
      <c r="S663" s="202" t="str">
        <f t="shared" si="54"/>
        <v>//**Petroleum Diesel : **</v>
      </c>
      <c r="T663" s="187" t="str">
        <f t="shared" si="51"/>
        <v>//**Petroleum Diesel : **In 2020, Nevada's sales tax rate was 4.6% and the tax rate on gasoline was 13%.</v>
      </c>
    </row>
    <row r="664" spans="1:20" s="205" customFormat="1" x14ac:dyDescent="0.25">
      <c r="A664" s="187" t="s">
        <v>1777</v>
      </c>
      <c r="B664" s="188"/>
      <c r="C664" s="218" t="s">
        <v>10</v>
      </c>
      <c r="D664" s="218" t="s">
        <v>26</v>
      </c>
      <c r="E664" s="218" t="s">
        <v>317</v>
      </c>
      <c r="F664" s="171" t="s">
        <v>58</v>
      </c>
      <c r="G664" s="171"/>
      <c r="H664" s="171" t="s">
        <v>103</v>
      </c>
      <c r="I664" s="178"/>
      <c r="J664" s="30">
        <v>740</v>
      </c>
      <c r="K664" s="171" t="s">
        <v>47</v>
      </c>
      <c r="L664" s="228"/>
      <c r="M664" s="188"/>
      <c r="N664" s="198" t="s">
        <v>1775</v>
      </c>
      <c r="O664" s="198" t="str">
        <f>INDEX('Standard Descriptions'!$E:$E,MATCH(Guidance!E664,'Standard Descriptions'!$C:$C,0))</f>
        <v xml:space="preserve"> This policy increases the tax rate for the selected fuel type(s).  It is expressed as a percentage of the BAU Scenario price, which includes sales and excise taxes. // </v>
      </c>
      <c r="P664" s="202" t="s">
        <v>1776</v>
      </c>
      <c r="Q664" s="202" t="s">
        <v>46</v>
      </c>
      <c r="R664" s="202" t="str">
        <f t="shared" si="55"/>
        <v xml:space="preserve">Biofuel Gasoline </v>
      </c>
      <c r="S664" s="202" t="str">
        <f t="shared" si="54"/>
        <v>//**Biofuel Gasoline : **</v>
      </c>
      <c r="T664" s="187" t="str">
        <f t="shared" si="51"/>
        <v/>
      </c>
    </row>
    <row r="665" spans="1:20" s="205" customFormat="1" x14ac:dyDescent="0.25">
      <c r="A665" s="187" t="s">
        <v>1777</v>
      </c>
      <c r="B665" s="188"/>
      <c r="C665" s="218" t="s">
        <v>10</v>
      </c>
      <c r="D665" s="218" t="s">
        <v>26</v>
      </c>
      <c r="E665" s="218" t="s">
        <v>317</v>
      </c>
      <c r="F665" s="171" t="s">
        <v>59</v>
      </c>
      <c r="G665" s="171"/>
      <c r="H665" s="171" t="s">
        <v>104</v>
      </c>
      <c r="I665" s="178"/>
      <c r="J665" s="30">
        <v>741</v>
      </c>
      <c r="K665" s="171" t="s">
        <v>47</v>
      </c>
      <c r="L665" s="228"/>
      <c r="M665" s="188"/>
      <c r="N665" s="198" t="s">
        <v>1775</v>
      </c>
      <c r="O665" s="198" t="str">
        <f>INDEX('Standard Descriptions'!$E:$E,MATCH(Guidance!E665,'Standard Descriptions'!$C:$C,0))</f>
        <v xml:space="preserve"> This policy increases the tax rate for the selected fuel type(s).  It is expressed as a percentage of the BAU Scenario price, which includes sales and excise taxes. // </v>
      </c>
      <c r="P665" s="202" t="s">
        <v>1776</v>
      </c>
      <c r="Q665" s="202" t="s">
        <v>46</v>
      </c>
      <c r="R665" s="202" t="str">
        <f t="shared" si="55"/>
        <v xml:space="preserve">Biofuel Diesel </v>
      </c>
      <c r="S665" s="202" t="str">
        <f t="shared" si="54"/>
        <v>//**Biofuel Diesel : **</v>
      </c>
      <c r="T665" s="187" t="str">
        <f t="shared" si="51"/>
        <v/>
      </c>
    </row>
    <row r="666" spans="1:20" s="205" customFormat="1" x14ac:dyDescent="0.25">
      <c r="A666" s="187" t="s">
        <v>1777</v>
      </c>
      <c r="B666" s="188"/>
      <c r="C666" s="218" t="s">
        <v>10</v>
      </c>
      <c r="D666" s="218" t="s">
        <v>26</v>
      </c>
      <c r="E666" s="218" t="s">
        <v>317</v>
      </c>
      <c r="F666" s="171" t="s">
        <v>826</v>
      </c>
      <c r="G666" s="171"/>
      <c r="H666" s="171" t="s">
        <v>827</v>
      </c>
      <c r="I666" s="178"/>
      <c r="J666" s="30">
        <v>742</v>
      </c>
      <c r="K666" s="171" t="s">
        <v>47</v>
      </c>
      <c r="L666" s="228"/>
      <c r="M666" s="188"/>
      <c r="N666" s="198" t="s">
        <v>1775</v>
      </c>
      <c r="O666" s="198" t="str">
        <f>INDEX('Standard Descriptions'!$E:$E,MATCH(Guidance!E666,'Standard Descriptions'!$C:$C,0))</f>
        <v xml:space="preserve"> This policy increases the tax rate for the selected fuel type(s).  It is expressed as a percentage of the BAU Scenario price, which includes sales and excise taxes. // </v>
      </c>
      <c r="P666" s="202" t="s">
        <v>1776</v>
      </c>
      <c r="Q666" s="202" t="s">
        <v>46</v>
      </c>
      <c r="R666" s="202" t="str">
        <f t="shared" si="55"/>
        <v xml:space="preserve">Jet Fuel/Kerosene </v>
      </c>
      <c r="S666" s="202" t="str">
        <f t="shared" si="54"/>
        <v>//**Jet Fuel/Kerosene : **</v>
      </c>
      <c r="T666" s="187" t="str">
        <f t="shared" si="51"/>
        <v/>
      </c>
    </row>
    <row r="667" spans="1:20" s="205" customFormat="1" x14ac:dyDescent="0.25">
      <c r="A667" s="187" t="s">
        <v>1777</v>
      </c>
      <c r="B667" s="188"/>
      <c r="C667" s="218" t="s">
        <v>10</v>
      </c>
      <c r="D667" s="218" t="s">
        <v>26</v>
      </c>
      <c r="E667" s="218" t="s">
        <v>317</v>
      </c>
      <c r="F667" s="171" t="s">
        <v>78</v>
      </c>
      <c r="G667" s="171"/>
      <c r="H667" s="171" t="s">
        <v>105</v>
      </c>
      <c r="I667" s="178"/>
      <c r="J667" s="30">
        <v>743</v>
      </c>
      <c r="K667" s="171" t="s">
        <v>47</v>
      </c>
      <c r="L667" s="228"/>
      <c r="M667" s="188"/>
      <c r="N667" s="198" t="s">
        <v>1775</v>
      </c>
      <c r="O667" s="198" t="str">
        <f>INDEX('Standard Descriptions'!$E:$E,MATCH(Guidance!E667,'Standard Descriptions'!$C:$C,0))</f>
        <v xml:space="preserve"> This policy increases the tax rate for the selected fuel type(s).  It is expressed as a percentage of the BAU Scenario price, which includes sales and excise taxes. // </v>
      </c>
      <c r="P667" s="202" t="s">
        <v>1776</v>
      </c>
      <c r="Q667" s="202" t="s">
        <v>46</v>
      </c>
      <c r="R667" s="202" t="str">
        <f t="shared" si="55"/>
        <v xml:space="preserve">Heat </v>
      </c>
      <c r="S667" s="202" t="str">
        <f t="shared" si="54"/>
        <v>//**Heat : **</v>
      </c>
      <c r="T667" s="187" t="str">
        <f t="shared" si="51"/>
        <v/>
      </c>
    </row>
    <row r="668" spans="1:20" s="205" customFormat="1" x14ac:dyDescent="0.25">
      <c r="A668" s="187" t="s">
        <v>1777</v>
      </c>
      <c r="B668" s="188"/>
      <c r="C668" s="218" t="s">
        <v>10</v>
      </c>
      <c r="D668" s="218" t="s">
        <v>26</v>
      </c>
      <c r="E668" s="218" t="s">
        <v>317</v>
      </c>
      <c r="F668" s="171" t="s">
        <v>492</v>
      </c>
      <c r="G668" s="171"/>
      <c r="H668" s="171" t="s">
        <v>493</v>
      </c>
      <c r="I668" s="178"/>
      <c r="J668" s="30">
        <v>744</v>
      </c>
      <c r="K668" s="171" t="s">
        <v>47</v>
      </c>
      <c r="L668" s="228"/>
      <c r="M668" s="188"/>
      <c r="N668" s="198" t="s">
        <v>1775</v>
      </c>
      <c r="O668" s="198" t="str">
        <f>INDEX('Standard Descriptions'!$E:$E,MATCH(Guidance!E668,'Standard Descriptions'!$C:$C,0))</f>
        <v xml:space="preserve"> This policy increases the tax rate for the selected fuel type(s).  It is expressed as a percentage of the BAU Scenario price, which includes sales and excise taxes. // </v>
      </c>
      <c r="P668" s="202" t="s">
        <v>1776</v>
      </c>
      <c r="Q668" s="202" t="s">
        <v>46</v>
      </c>
      <c r="R668" s="202" t="str">
        <f t="shared" si="55"/>
        <v xml:space="preserve">Lignite </v>
      </c>
      <c r="S668" s="202" t="str">
        <f t="shared" si="54"/>
        <v>//**Lignite : **</v>
      </c>
      <c r="T668" s="187" t="str">
        <f t="shared" si="51"/>
        <v/>
      </c>
    </row>
    <row r="669" spans="1:20" s="205" customFormat="1" x14ac:dyDescent="0.25">
      <c r="A669" s="187" t="s">
        <v>1777</v>
      </c>
      <c r="B669" s="188"/>
      <c r="C669" s="218" t="s">
        <v>10</v>
      </c>
      <c r="D669" s="218" t="s">
        <v>26</v>
      </c>
      <c r="E669" s="218" t="s">
        <v>317</v>
      </c>
      <c r="F669" s="171" t="s">
        <v>818</v>
      </c>
      <c r="G669" s="171"/>
      <c r="H669" s="171" t="s">
        <v>822</v>
      </c>
      <c r="I669" s="178"/>
      <c r="J669" s="30">
        <v>745</v>
      </c>
      <c r="K669" s="171" t="s">
        <v>47</v>
      </c>
      <c r="L669" s="228"/>
      <c r="M669" s="188"/>
      <c r="N669" s="198" t="s">
        <v>1775</v>
      </c>
      <c r="O669" s="198" t="str">
        <f>INDEX('Standard Descriptions'!$E:$E,MATCH(Guidance!E669,'Standard Descriptions'!$C:$C,0))</f>
        <v xml:space="preserve"> This policy increases the tax rate for the selected fuel type(s).  It is expressed as a percentage of the BAU Scenario price, which includes sales and excise taxes. // </v>
      </c>
      <c r="P669" s="202" t="s">
        <v>1776</v>
      </c>
      <c r="Q669" s="202" t="s">
        <v>46</v>
      </c>
      <c r="R669" s="202" t="str">
        <f t="shared" si="55"/>
        <v xml:space="preserve">Crude Oil </v>
      </c>
      <c r="S669" s="202" t="str">
        <f t="shared" si="54"/>
        <v>//**Crude Oil : **</v>
      </c>
      <c r="T669" s="187" t="str">
        <f t="shared" si="51"/>
        <v/>
      </c>
    </row>
    <row r="670" spans="1:20" s="205" customFormat="1" x14ac:dyDescent="0.25">
      <c r="A670" s="187" t="s">
        <v>1777</v>
      </c>
      <c r="B670" s="188"/>
      <c r="C670" s="218" t="s">
        <v>10</v>
      </c>
      <c r="D670" s="218" t="s">
        <v>26</v>
      </c>
      <c r="E670" s="218" t="s">
        <v>317</v>
      </c>
      <c r="F670" s="171" t="s">
        <v>828</v>
      </c>
      <c r="G670" s="171"/>
      <c r="H670" s="171" t="s">
        <v>829</v>
      </c>
      <c r="I670" s="178"/>
      <c r="J670" s="30">
        <v>746</v>
      </c>
      <c r="K670" s="171" t="s">
        <v>47</v>
      </c>
      <c r="L670" s="228"/>
      <c r="M670" s="188"/>
      <c r="N670" s="198" t="s">
        <v>1775</v>
      </c>
      <c r="O670" s="198" t="str">
        <f>INDEX('Standard Descriptions'!$E:$E,MATCH(Guidance!E670,'Standard Descriptions'!$C:$C,0))</f>
        <v xml:space="preserve"> This policy increases the tax rate for the selected fuel type(s).  It is expressed as a percentage of the BAU Scenario price, which includes sales and excise taxes. // </v>
      </c>
      <c r="P670" s="202" t="s">
        <v>1776</v>
      </c>
      <c r="Q670" s="202" t="s">
        <v>46</v>
      </c>
      <c r="R670" s="202" t="str">
        <f t="shared" si="55"/>
        <v xml:space="preserve">Heavy/Residual Fuel Oil </v>
      </c>
      <c r="S670" s="202" t="str">
        <f t="shared" si="54"/>
        <v>//**Heavy/Residual Fuel Oil : **</v>
      </c>
      <c r="T670" s="187" t="str">
        <f t="shared" si="51"/>
        <v/>
      </c>
    </row>
    <row r="671" spans="1:20" s="205" customFormat="1" x14ac:dyDescent="0.25">
      <c r="A671" s="187" t="s">
        <v>1777</v>
      </c>
      <c r="B671" s="188"/>
      <c r="C671" s="218" t="s">
        <v>10</v>
      </c>
      <c r="D671" s="218" t="s">
        <v>26</v>
      </c>
      <c r="E671" s="218" t="s">
        <v>317</v>
      </c>
      <c r="F671" s="171" t="s">
        <v>819</v>
      </c>
      <c r="G671" s="171"/>
      <c r="H671" s="171" t="s">
        <v>823</v>
      </c>
      <c r="I671" s="178"/>
      <c r="J671" s="30">
        <v>747</v>
      </c>
      <c r="K671" s="171" t="s">
        <v>47</v>
      </c>
      <c r="L671" s="228"/>
      <c r="M671" s="188"/>
      <c r="N671" s="198" t="s">
        <v>1775</v>
      </c>
      <c r="O671" s="198" t="str">
        <f>INDEX('Standard Descriptions'!$E:$E,MATCH(Guidance!E671,'Standard Descriptions'!$C:$C,0))</f>
        <v xml:space="preserve"> This policy increases the tax rate for the selected fuel type(s).  It is expressed as a percentage of the BAU Scenario price, which includes sales and excise taxes. // </v>
      </c>
      <c r="P671" s="202" t="s">
        <v>1776</v>
      </c>
      <c r="Q671" s="202" t="s">
        <v>46</v>
      </c>
      <c r="R671" s="202" t="str">
        <f t="shared" si="55"/>
        <v xml:space="preserve">LPG/Propane/Butane </v>
      </c>
      <c r="S671" s="202" t="str">
        <f t="shared" si="54"/>
        <v>//**LPG/Propane/Butane : **</v>
      </c>
      <c r="T671" s="187" t="str">
        <f t="shared" si="51"/>
        <v/>
      </c>
    </row>
    <row r="672" spans="1:20" s="205" customFormat="1" x14ac:dyDescent="0.25">
      <c r="A672" s="187" t="s">
        <v>1777</v>
      </c>
      <c r="B672" s="188"/>
      <c r="C672" s="218" t="s">
        <v>10</v>
      </c>
      <c r="D672" s="218" t="s">
        <v>26</v>
      </c>
      <c r="E672" s="218" t="s">
        <v>317</v>
      </c>
      <c r="F672" s="171" t="s">
        <v>820</v>
      </c>
      <c r="G672" s="171"/>
      <c r="H672" s="171" t="s">
        <v>824</v>
      </c>
      <c r="I672" s="178"/>
      <c r="J672" s="30">
        <v>748</v>
      </c>
      <c r="K672" s="171" t="s">
        <v>47</v>
      </c>
      <c r="L672" s="228"/>
      <c r="M672" s="188"/>
      <c r="N672" s="198" t="s">
        <v>1775</v>
      </c>
      <c r="O672" s="198" t="str">
        <f>INDEX('Standard Descriptions'!$E:$E,MATCH(Guidance!E672,'Standard Descriptions'!$C:$C,0))</f>
        <v xml:space="preserve"> This policy increases the tax rate for the selected fuel type(s).  It is expressed as a percentage of the BAU Scenario price, which includes sales and excise taxes. // </v>
      </c>
      <c r="P672" s="202" t="s">
        <v>1776</v>
      </c>
      <c r="Q672" s="202" t="s">
        <v>46</v>
      </c>
      <c r="R672" s="202" t="str">
        <f t="shared" si="55"/>
        <v xml:space="preserve">Municipal Solid Waste </v>
      </c>
      <c r="S672" s="202" t="str">
        <f t="shared" si="54"/>
        <v>//**Municipal Solid Waste : **</v>
      </c>
      <c r="T672" s="187" t="str">
        <f t="shared" si="51"/>
        <v/>
      </c>
    </row>
    <row r="673" spans="1:21" x14ac:dyDescent="0.25">
      <c r="A673" s="187" t="s">
        <v>1777</v>
      </c>
      <c r="C673" s="218" t="s">
        <v>10</v>
      </c>
      <c r="D673" s="218" t="s">
        <v>26</v>
      </c>
      <c r="E673" s="218" t="s">
        <v>317</v>
      </c>
      <c r="F673" s="171" t="s">
        <v>821</v>
      </c>
      <c r="G673" s="171"/>
      <c r="H673" s="171" t="s">
        <v>825</v>
      </c>
      <c r="I673" s="178"/>
      <c r="J673" s="30">
        <v>749</v>
      </c>
      <c r="K673" s="171" t="s">
        <v>47</v>
      </c>
      <c r="L673" s="228"/>
      <c r="N673" s="198" t="s">
        <v>1775</v>
      </c>
      <c r="O673" s="198" t="str">
        <f>INDEX('Standard Descriptions'!$E:$E,MATCH(Guidance!E673,'Standard Descriptions'!$C:$C,0))</f>
        <v xml:space="preserve"> This policy increases the tax rate for the selected fuel type(s).  It is expressed as a percentage of the BAU Scenario price, which includes sales and excise taxes. // </v>
      </c>
      <c r="P673" s="202" t="s">
        <v>1776</v>
      </c>
      <c r="Q673" s="202" t="s">
        <v>46</v>
      </c>
      <c r="R673" s="202" t="str">
        <f t="shared" si="55"/>
        <v xml:space="preserve">Hydrogen </v>
      </c>
      <c r="S673" s="202" t="str">
        <f t="shared" si="54"/>
        <v>//**Hydrogen : **</v>
      </c>
      <c r="T673" s="187" t="str">
        <f t="shared" si="51"/>
        <v/>
      </c>
    </row>
    <row r="674" spans="1:21" s="209" customFormat="1" x14ac:dyDescent="0.25">
      <c r="A674" s="209" t="s">
        <v>1774</v>
      </c>
      <c r="B674" s="189"/>
      <c r="C674" s="209" t="s">
        <v>1059</v>
      </c>
      <c r="D674" s="209" t="s">
        <v>351</v>
      </c>
      <c r="E674" s="209" t="s">
        <v>318</v>
      </c>
      <c r="M674" s="189"/>
      <c r="N674" s="208" t="s">
        <v>1775</v>
      </c>
      <c r="O674" s="208"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206" t="s">
        <v>1776</v>
      </c>
      <c r="Q674" s="206" t="s">
        <v>46</v>
      </c>
      <c r="S674" s="206" t="str">
        <f t="shared" si="54"/>
        <v/>
      </c>
      <c r="T674" s="206" t="str">
        <f t="shared" si="51"/>
        <v/>
      </c>
      <c r="U674" s="194"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x14ac:dyDescent="0.25">
      <c r="A675" s="187" t="s">
        <v>1777</v>
      </c>
      <c r="C675" s="3" t="s">
        <v>1059</v>
      </c>
      <c r="D675" s="3" t="s">
        <v>351</v>
      </c>
      <c r="E675" s="3" t="s">
        <v>318</v>
      </c>
      <c r="F675" s="170" t="s">
        <v>121</v>
      </c>
      <c r="G675" s="170"/>
      <c r="H675" s="170" t="s">
        <v>352</v>
      </c>
      <c r="I675" s="170"/>
      <c r="J675" s="30">
        <v>85</v>
      </c>
      <c r="K675" s="170" t="s">
        <v>46</v>
      </c>
      <c r="L675" s="228" t="s">
        <v>1882</v>
      </c>
      <c r="N675" s="198" t="s">
        <v>1775</v>
      </c>
      <c r="O675" s="198"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202" t="s">
        <v>1776</v>
      </c>
      <c r="Q675" s="202" t="s">
        <v>46</v>
      </c>
      <c r="R675" s="202" t="str">
        <f t="shared" ref="R675:R681" si="56">H675&amp;" "&amp;I675</f>
        <v xml:space="preserve">Buildings: Heating </v>
      </c>
      <c r="S675" s="202" t="str">
        <f t="shared" si="54"/>
        <v>//**Buildings: Heating : **</v>
      </c>
      <c r="T675" s="187"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25">
      <c r="A676" s="187" t="s">
        <v>1777</v>
      </c>
      <c r="C676" s="144" t="s">
        <v>1059</v>
      </c>
      <c r="D676" s="144" t="s">
        <v>351</v>
      </c>
      <c r="E676" s="144" t="s">
        <v>318</v>
      </c>
      <c r="F676" s="170" t="s">
        <v>122</v>
      </c>
      <c r="G676" s="170"/>
      <c r="H676" s="170" t="s">
        <v>353</v>
      </c>
      <c r="I676" s="170"/>
      <c r="J676" s="30">
        <v>86</v>
      </c>
      <c r="K676" s="170" t="s">
        <v>46</v>
      </c>
      <c r="L676" s="228" t="s">
        <v>1882</v>
      </c>
      <c r="N676" s="198" t="s">
        <v>1775</v>
      </c>
      <c r="O676" s="198"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202" t="s">
        <v>1776</v>
      </c>
      <c r="Q676" s="202" t="s">
        <v>46</v>
      </c>
      <c r="R676" s="202" t="str">
        <f t="shared" si="56"/>
        <v xml:space="preserve">Buildings: Cooling and Ventilation </v>
      </c>
      <c r="S676" s="202" t="str">
        <f t="shared" si="54"/>
        <v>//**Buildings: Cooling and Ventilation : **</v>
      </c>
      <c r="T676" s="187"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87" t="s">
        <v>1777</v>
      </c>
      <c r="C677" s="144" t="s">
        <v>1059</v>
      </c>
      <c r="D677" s="144" t="s">
        <v>351</v>
      </c>
      <c r="E677" s="144" t="s">
        <v>318</v>
      </c>
      <c r="F677" s="170" t="s">
        <v>123</v>
      </c>
      <c r="G677" s="170"/>
      <c r="H677" s="170" t="s">
        <v>354</v>
      </c>
      <c r="I677" s="170"/>
      <c r="J677" s="30">
        <v>87</v>
      </c>
      <c r="K677" s="170" t="s">
        <v>46</v>
      </c>
      <c r="L677" s="228" t="s">
        <v>1882</v>
      </c>
      <c r="N677" s="198" t="s">
        <v>1775</v>
      </c>
      <c r="O677" s="198"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202" t="s">
        <v>1776</v>
      </c>
      <c r="Q677" s="202" t="s">
        <v>46</v>
      </c>
      <c r="R677" s="202" t="str">
        <f t="shared" si="56"/>
        <v xml:space="preserve">Buildings: Envelope </v>
      </c>
      <c r="S677" s="202" t="str">
        <f t="shared" si="54"/>
        <v>//**Buildings: Envelope : **</v>
      </c>
      <c r="T677" s="187"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87" t="s">
        <v>1777</v>
      </c>
      <c r="C678" s="144" t="s">
        <v>1059</v>
      </c>
      <c r="D678" s="144" t="s">
        <v>351</v>
      </c>
      <c r="E678" s="144" t="s">
        <v>318</v>
      </c>
      <c r="F678" s="170" t="s">
        <v>124</v>
      </c>
      <c r="G678" s="170"/>
      <c r="H678" s="170" t="s">
        <v>355</v>
      </c>
      <c r="I678" s="170"/>
      <c r="J678" s="30">
        <v>88</v>
      </c>
      <c r="K678" s="170" t="s">
        <v>46</v>
      </c>
      <c r="L678" s="228" t="s">
        <v>1882</v>
      </c>
      <c r="N678" s="198" t="s">
        <v>1775</v>
      </c>
      <c r="O678" s="198"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202" t="s">
        <v>1776</v>
      </c>
      <c r="Q678" s="202" t="s">
        <v>46</v>
      </c>
      <c r="R678" s="202" t="str">
        <f t="shared" si="56"/>
        <v xml:space="preserve">Buildings: Lighting </v>
      </c>
      <c r="S678" s="202" t="str">
        <f t="shared" si="54"/>
        <v>//**Buildings: Lighting : **</v>
      </c>
      <c r="T678" s="187"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87" t="s">
        <v>1777</v>
      </c>
      <c r="C679" s="144" t="s">
        <v>1059</v>
      </c>
      <c r="D679" s="144" t="s">
        <v>351</v>
      </c>
      <c r="E679" s="144" t="s">
        <v>318</v>
      </c>
      <c r="F679" s="170" t="s">
        <v>125</v>
      </c>
      <c r="G679" s="170"/>
      <c r="H679" s="170" t="s">
        <v>356</v>
      </c>
      <c r="I679" s="170"/>
      <c r="J679" s="30">
        <v>89</v>
      </c>
      <c r="K679" s="170" t="s">
        <v>46</v>
      </c>
      <c r="L679" s="228" t="s">
        <v>1882</v>
      </c>
      <c r="N679" s="198" t="s">
        <v>1775</v>
      </c>
      <c r="O679" s="198"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202" t="s">
        <v>1776</v>
      </c>
      <c r="Q679" s="202" t="s">
        <v>46</v>
      </c>
      <c r="R679" s="202" t="str">
        <f t="shared" si="56"/>
        <v xml:space="preserve">Buildings: Appliances </v>
      </c>
      <c r="S679" s="202" t="str">
        <f t="shared" si="54"/>
        <v>//**Buildings: Appliances : **</v>
      </c>
      <c r="T679" s="187"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87" t="s">
        <v>1777</v>
      </c>
      <c r="C680" s="144" t="s">
        <v>1059</v>
      </c>
      <c r="D680" s="144" t="s">
        <v>351</v>
      </c>
      <c r="E680" s="144" t="s">
        <v>318</v>
      </c>
      <c r="F680" s="170" t="s">
        <v>126</v>
      </c>
      <c r="G680" s="170"/>
      <c r="H680" s="170" t="s">
        <v>357</v>
      </c>
      <c r="I680" s="170"/>
      <c r="J680" s="30">
        <v>90</v>
      </c>
      <c r="K680" s="170" t="s">
        <v>46</v>
      </c>
      <c r="L680" s="228" t="s">
        <v>1882</v>
      </c>
      <c r="N680" s="198" t="s">
        <v>1775</v>
      </c>
      <c r="O680" s="198"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202" t="s">
        <v>1776</v>
      </c>
      <c r="Q680" s="202" t="s">
        <v>46</v>
      </c>
      <c r="R680" s="202" t="str">
        <f t="shared" si="56"/>
        <v xml:space="preserve">Buildings: Other Components </v>
      </c>
      <c r="S680" s="202" t="str">
        <f t="shared" si="54"/>
        <v>//**Buildings: Other Components : **</v>
      </c>
      <c r="T680" s="187"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206" customFormat="1" x14ac:dyDescent="0.25">
      <c r="A681" s="209" t="s">
        <v>1774</v>
      </c>
      <c r="B681" s="189"/>
      <c r="C681" s="254" t="s">
        <v>1059</v>
      </c>
      <c r="D681" s="254" t="s">
        <v>351</v>
      </c>
      <c r="E681" s="232" t="s">
        <v>319</v>
      </c>
      <c r="F681" s="233"/>
      <c r="G681" s="233"/>
      <c r="H681" s="233" t="s">
        <v>29</v>
      </c>
      <c r="I681" s="233"/>
      <c r="J681" s="210">
        <v>91</v>
      </c>
      <c r="K681" s="233" t="s">
        <v>46</v>
      </c>
      <c r="L681" s="238" t="s">
        <v>1882</v>
      </c>
      <c r="M681" s="188"/>
      <c r="N681" s="208" t="s">
        <v>1775</v>
      </c>
      <c r="O681" s="208"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206" t="s">
        <v>1776</v>
      </c>
      <c r="Q681" s="206" t="s">
        <v>46</v>
      </c>
      <c r="R681" s="206" t="str">
        <f t="shared" si="56"/>
        <v xml:space="preserve">Carbon Capture and Sequestration </v>
      </c>
      <c r="S681" s="206" t="str">
        <f t="shared" si="54"/>
        <v>//**Carbon Capture and Sequestration : **</v>
      </c>
      <c r="T681" s="206"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94"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206" customFormat="1" x14ac:dyDescent="0.25">
      <c r="A682" s="209" t="s">
        <v>1774</v>
      </c>
      <c r="B682" s="189"/>
      <c r="C682" s="209" t="s">
        <v>1059</v>
      </c>
      <c r="D682" s="209" t="s">
        <v>351</v>
      </c>
      <c r="E682" s="209" t="s">
        <v>320</v>
      </c>
      <c r="M682" s="188"/>
      <c r="N682" s="208" t="s">
        <v>1775</v>
      </c>
      <c r="O682" s="208"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206" t="s">
        <v>1776</v>
      </c>
      <c r="Q682" s="206" t="s">
        <v>46</v>
      </c>
      <c r="S682" s="206" t="str">
        <f t="shared" si="54"/>
        <v/>
      </c>
      <c r="T682" s="206" t="str">
        <f t="shared" si="51"/>
        <v/>
      </c>
      <c r="U682" s="194"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5">
      <c r="A683" s="187" t="s">
        <v>1777</v>
      </c>
      <c r="C683" s="3" t="s">
        <v>1059</v>
      </c>
      <c r="D683" s="144" t="s">
        <v>351</v>
      </c>
      <c r="E683" s="3" t="s">
        <v>320</v>
      </c>
      <c r="F683" s="170" t="s">
        <v>497</v>
      </c>
      <c r="G683" s="170"/>
      <c r="H683" s="171" t="s">
        <v>500</v>
      </c>
      <c r="I683" s="170"/>
      <c r="J683" s="30">
        <v>92</v>
      </c>
      <c r="K683" s="170" t="s">
        <v>46</v>
      </c>
      <c r="L683" s="228" t="s">
        <v>1882</v>
      </c>
      <c r="N683" s="198" t="s">
        <v>1775</v>
      </c>
      <c r="O683" s="198"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202" t="s">
        <v>1776</v>
      </c>
      <c r="Q683" s="202" t="s">
        <v>46</v>
      </c>
      <c r="R683" s="202" t="str">
        <f t="shared" ref="R683:R693" si="57">H683&amp;" "&amp;I683</f>
        <v xml:space="preserve">Electricity: Hard Coal </v>
      </c>
      <c r="S683" s="202" t="str">
        <f t="shared" si="54"/>
        <v>//**Electricity: Hard Coal : **</v>
      </c>
      <c r="T683" s="187"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87" t="s">
        <v>1777</v>
      </c>
      <c r="C684" s="144" t="s">
        <v>1059</v>
      </c>
      <c r="D684" s="144" t="s">
        <v>351</v>
      </c>
      <c r="E684" s="144" t="s">
        <v>320</v>
      </c>
      <c r="F684" s="171" t="s">
        <v>339</v>
      </c>
      <c r="G684" s="178"/>
      <c r="H684" s="171" t="s">
        <v>561</v>
      </c>
      <c r="I684" s="170"/>
      <c r="J684" s="30">
        <v>93</v>
      </c>
      <c r="K684" s="170" t="s">
        <v>46</v>
      </c>
      <c r="L684" s="228" t="s">
        <v>1882</v>
      </c>
      <c r="N684" s="198" t="s">
        <v>1775</v>
      </c>
      <c r="O684" s="198"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202" t="s">
        <v>1776</v>
      </c>
      <c r="Q684" s="202" t="s">
        <v>46</v>
      </c>
      <c r="R684" s="202" t="str">
        <f t="shared" si="57"/>
        <v xml:space="preserve">Electricity: Natural Gas Nonpeaker </v>
      </c>
      <c r="S684" s="202" t="str">
        <f t="shared" si="54"/>
        <v>//**Electricity: Natural Gas Nonpeaker : **</v>
      </c>
      <c r="T684" s="187"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87" t="s">
        <v>1777</v>
      </c>
      <c r="C685" s="144" t="s">
        <v>1059</v>
      </c>
      <c r="D685" s="144" t="s">
        <v>351</v>
      </c>
      <c r="E685" s="144" t="s">
        <v>320</v>
      </c>
      <c r="F685" s="171" t="s">
        <v>80</v>
      </c>
      <c r="G685" s="178"/>
      <c r="H685" s="171" t="s">
        <v>358</v>
      </c>
      <c r="I685" s="170"/>
      <c r="J685" s="30">
        <v>94</v>
      </c>
      <c r="K685" s="170" t="s">
        <v>46</v>
      </c>
      <c r="L685" s="228" t="s">
        <v>1882</v>
      </c>
      <c r="N685" s="198" t="s">
        <v>1775</v>
      </c>
      <c r="O685" s="198"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202" t="s">
        <v>1776</v>
      </c>
      <c r="Q685" s="202" t="s">
        <v>46</v>
      </c>
      <c r="R685" s="202" t="str">
        <f t="shared" si="57"/>
        <v xml:space="preserve">Electricity: Nuclear </v>
      </c>
      <c r="S685" s="202" t="str">
        <f t="shared" si="54"/>
        <v>//**Electricity: Nuclear : **</v>
      </c>
      <c r="T685" s="187"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87" t="s">
        <v>1777</v>
      </c>
      <c r="C686" s="144" t="s">
        <v>1059</v>
      </c>
      <c r="D686" s="144" t="s">
        <v>351</v>
      </c>
      <c r="E686" s="144" t="s">
        <v>320</v>
      </c>
      <c r="F686" s="171" t="s">
        <v>81</v>
      </c>
      <c r="G686" s="178"/>
      <c r="H686" s="171" t="s">
        <v>359</v>
      </c>
      <c r="I686" s="170"/>
      <c r="J686" s="30">
        <v>95</v>
      </c>
      <c r="K686" s="170" t="s">
        <v>46</v>
      </c>
      <c r="L686" s="228" t="s">
        <v>1882</v>
      </c>
      <c r="N686" s="198" t="s">
        <v>1775</v>
      </c>
      <c r="O686" s="198"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202" t="s">
        <v>1776</v>
      </c>
      <c r="Q686" s="202" t="s">
        <v>46</v>
      </c>
      <c r="R686" s="202" t="str">
        <f t="shared" si="57"/>
        <v xml:space="preserve">Electricity: Hydro </v>
      </c>
      <c r="S686" s="202" t="str">
        <f t="shared" si="54"/>
        <v>//**Electricity: Hydro : **</v>
      </c>
      <c r="T686" s="187"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87" t="s">
        <v>1777</v>
      </c>
      <c r="C687" s="144" t="s">
        <v>1059</v>
      </c>
      <c r="D687" s="144" t="s">
        <v>351</v>
      </c>
      <c r="E687" s="144" t="s">
        <v>320</v>
      </c>
      <c r="F687" s="171" t="s">
        <v>498</v>
      </c>
      <c r="G687" s="178"/>
      <c r="H687" s="171" t="s">
        <v>502</v>
      </c>
      <c r="I687" s="170"/>
      <c r="J687" s="30">
        <v>96</v>
      </c>
      <c r="K687" s="170" t="s">
        <v>46</v>
      </c>
      <c r="L687" s="228" t="s">
        <v>1882</v>
      </c>
      <c r="N687" s="198" t="s">
        <v>1775</v>
      </c>
      <c r="O687" s="198"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202" t="s">
        <v>1776</v>
      </c>
      <c r="Q687" s="202" t="s">
        <v>46</v>
      </c>
      <c r="R687" s="202" t="str">
        <f t="shared" si="57"/>
        <v xml:space="preserve">Electricity: Onshore Wind </v>
      </c>
      <c r="S687" s="202" t="str">
        <f t="shared" si="54"/>
        <v>//**Electricity: Onshore Wind : **</v>
      </c>
      <c r="T687" s="187"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87" t="s">
        <v>1777</v>
      </c>
      <c r="C688" s="144" t="s">
        <v>1059</v>
      </c>
      <c r="D688" s="144" t="s">
        <v>351</v>
      </c>
      <c r="E688" s="144" t="s">
        <v>320</v>
      </c>
      <c r="F688" s="171" t="s">
        <v>82</v>
      </c>
      <c r="G688" s="178"/>
      <c r="H688" s="171" t="s">
        <v>360</v>
      </c>
      <c r="I688" s="170"/>
      <c r="J688" s="30">
        <v>97</v>
      </c>
      <c r="K688" s="170" t="s">
        <v>46</v>
      </c>
      <c r="L688" s="228" t="s">
        <v>1882</v>
      </c>
      <c r="N688" s="198" t="s">
        <v>1775</v>
      </c>
      <c r="O688" s="198"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202" t="s">
        <v>1776</v>
      </c>
      <c r="Q688" s="202" t="s">
        <v>46</v>
      </c>
      <c r="R688" s="202" t="str">
        <f t="shared" si="57"/>
        <v xml:space="preserve">Electricity: Solar PV </v>
      </c>
      <c r="S688" s="202" t="str">
        <f t="shared" si="54"/>
        <v>//**Electricity: Solar PV : **</v>
      </c>
      <c r="T688" s="187"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5">
      <c r="A689" s="187" t="s">
        <v>1777</v>
      </c>
      <c r="C689" s="144" t="s">
        <v>1059</v>
      </c>
      <c r="D689" s="144" t="s">
        <v>351</v>
      </c>
      <c r="E689" s="144" t="s">
        <v>320</v>
      </c>
      <c r="F689" s="171" t="s">
        <v>83</v>
      </c>
      <c r="G689" s="178"/>
      <c r="H689" s="171" t="s">
        <v>361</v>
      </c>
      <c r="I689" s="170"/>
      <c r="J689" s="30">
        <v>98</v>
      </c>
      <c r="K689" s="170" t="s">
        <v>46</v>
      </c>
      <c r="L689" s="228" t="s">
        <v>1882</v>
      </c>
      <c r="N689" s="198" t="s">
        <v>1775</v>
      </c>
      <c r="O689" s="198"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202" t="s">
        <v>1776</v>
      </c>
      <c r="Q689" s="202" t="s">
        <v>46</v>
      </c>
      <c r="R689" s="202" t="str">
        <f t="shared" si="57"/>
        <v xml:space="preserve">Electricity: Solar Thermal </v>
      </c>
      <c r="S689" s="202" t="str">
        <f t="shared" si="54"/>
        <v>//**Electricity: Solar Thermal : **</v>
      </c>
      <c r="T689" s="187"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5">
      <c r="A690" s="187" t="s">
        <v>1777</v>
      </c>
      <c r="C690" s="144" t="s">
        <v>1059</v>
      </c>
      <c r="D690" s="144" t="s">
        <v>351</v>
      </c>
      <c r="E690" s="144" t="s">
        <v>320</v>
      </c>
      <c r="F690" s="171" t="s">
        <v>84</v>
      </c>
      <c r="G690" s="178"/>
      <c r="H690" s="171" t="s">
        <v>362</v>
      </c>
      <c r="I690" s="170"/>
      <c r="J690" s="30">
        <v>99</v>
      </c>
      <c r="K690" s="170" t="s">
        <v>46</v>
      </c>
      <c r="L690" s="228" t="s">
        <v>1882</v>
      </c>
      <c r="N690" s="198" t="s">
        <v>1775</v>
      </c>
      <c r="O690" s="198"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202" t="s">
        <v>1776</v>
      </c>
      <c r="Q690" s="202" t="s">
        <v>46</v>
      </c>
      <c r="R690" s="202" t="str">
        <f t="shared" si="57"/>
        <v xml:space="preserve">Electricity: Biomass </v>
      </c>
      <c r="S690" s="202" t="str">
        <f t="shared" si="54"/>
        <v>//**Electricity: Biomass : **</v>
      </c>
      <c r="T690" s="187"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5">
      <c r="A691" s="187" t="s">
        <v>1777</v>
      </c>
      <c r="C691" s="144" t="s">
        <v>1059</v>
      </c>
      <c r="D691" s="144" t="s">
        <v>351</v>
      </c>
      <c r="E691" s="144" t="s">
        <v>320</v>
      </c>
      <c r="F691" s="171" t="s">
        <v>342</v>
      </c>
      <c r="G691" s="178"/>
      <c r="H691" s="171" t="s">
        <v>562</v>
      </c>
      <c r="I691" s="170"/>
      <c r="J691" s="30">
        <v>192</v>
      </c>
      <c r="K691" s="170" t="s">
        <v>46</v>
      </c>
      <c r="L691" s="228" t="s">
        <v>1882</v>
      </c>
      <c r="N691" s="198" t="s">
        <v>1775</v>
      </c>
      <c r="O691" s="198"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202" t="s">
        <v>1776</v>
      </c>
      <c r="Q691" s="202" t="s">
        <v>46</v>
      </c>
      <c r="R691" s="202" t="str">
        <f t="shared" si="57"/>
        <v xml:space="preserve">Electricity: Natural Gas Peaker </v>
      </c>
      <c r="S691" s="202" t="str">
        <f t="shared" si="54"/>
        <v>//**Electricity: Natural Gas Peaker : **</v>
      </c>
      <c r="T691" s="187"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5">
      <c r="A692" s="187" t="s">
        <v>1777</v>
      </c>
      <c r="C692" s="144" t="s">
        <v>1059</v>
      </c>
      <c r="D692" s="144" t="s">
        <v>351</v>
      </c>
      <c r="E692" s="144" t="s">
        <v>320</v>
      </c>
      <c r="F692" s="171" t="s">
        <v>494</v>
      </c>
      <c r="G692" s="178"/>
      <c r="H692" s="171" t="s">
        <v>495</v>
      </c>
      <c r="I692" s="170"/>
      <c r="J692" s="30">
        <v>180</v>
      </c>
      <c r="K692" s="170" t="s">
        <v>46</v>
      </c>
      <c r="L692" s="228" t="s">
        <v>1882</v>
      </c>
      <c r="N692" s="198" t="s">
        <v>1775</v>
      </c>
      <c r="O692" s="198"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202" t="s">
        <v>1776</v>
      </c>
      <c r="Q692" s="202" t="s">
        <v>46</v>
      </c>
      <c r="R692" s="202" t="str">
        <f t="shared" si="57"/>
        <v xml:space="preserve">Electricity: Lignite </v>
      </c>
      <c r="S692" s="202" t="str">
        <f t="shared" si="54"/>
        <v>//**Electricity: Lignite : **</v>
      </c>
      <c r="T692" s="187"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5">
      <c r="A693" s="187" t="s">
        <v>1777</v>
      </c>
      <c r="C693" s="144" t="s">
        <v>1059</v>
      </c>
      <c r="D693" s="144" t="s">
        <v>351</v>
      </c>
      <c r="E693" s="144" t="s">
        <v>320</v>
      </c>
      <c r="F693" s="171" t="s">
        <v>503</v>
      </c>
      <c r="G693" s="178"/>
      <c r="H693" s="171" t="s">
        <v>505</v>
      </c>
      <c r="I693" s="170"/>
      <c r="J693" s="30">
        <v>183</v>
      </c>
      <c r="K693" s="170" t="s">
        <v>46</v>
      </c>
      <c r="L693" s="228" t="s">
        <v>1882</v>
      </c>
      <c r="N693" s="198" t="s">
        <v>1775</v>
      </c>
      <c r="O693" s="198"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202" t="s">
        <v>1776</v>
      </c>
      <c r="Q693" s="202" t="s">
        <v>46</v>
      </c>
      <c r="R693" s="202" t="str">
        <f t="shared" si="57"/>
        <v xml:space="preserve">Electricity: Offshore Wind </v>
      </c>
      <c r="S693" s="202" t="str">
        <f t="shared" si="54"/>
        <v>//**Electricity: Offshore Wind : **</v>
      </c>
      <c r="T693" s="187"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206" customFormat="1" x14ac:dyDescent="0.25">
      <c r="A694" s="206" t="s">
        <v>1774</v>
      </c>
      <c r="B694" s="188"/>
      <c r="C694" s="206" t="s">
        <v>1059</v>
      </c>
      <c r="D694" s="206" t="s">
        <v>351</v>
      </c>
      <c r="E694" s="206" t="s">
        <v>321</v>
      </c>
      <c r="M694" s="188"/>
      <c r="N694" s="208" t="s">
        <v>1775</v>
      </c>
      <c r="O694" s="208"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206" t="s">
        <v>1776</v>
      </c>
      <c r="Q694" s="206" t="s">
        <v>46</v>
      </c>
      <c r="S694" s="206" t="str">
        <f t="shared" si="54"/>
        <v/>
      </c>
      <c r="T694" s="206" t="str">
        <f t="shared" si="58"/>
        <v/>
      </c>
      <c r="U694" s="194" t="str">
        <f>N694&amp;O694&amp;P694&amp;T695&amp;T696&amp;T697&amp;T698&amp;T699&amp;T700&amp;T701&amp;T702&amp;T703&amp;T704&amp;T705&amp;T706&amp;T707&amp;T708&amp;T709&amp;T710&amp;T711&amp;T712&amp;T713&amp;T714&amp;T715&amp;T716&amp;T717&amp;T718&amp;T719</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5">
      <c r="A695" s="187" t="s">
        <v>1777</v>
      </c>
      <c r="C695" s="3" t="s">
        <v>1059</v>
      </c>
      <c r="D695" s="144" t="s">
        <v>351</v>
      </c>
      <c r="E695" s="3" t="s">
        <v>321</v>
      </c>
      <c r="F695" s="3" t="s">
        <v>1817</v>
      </c>
      <c r="G695" s="170"/>
      <c r="H695" s="171" t="s">
        <v>1883</v>
      </c>
      <c r="I695" s="170"/>
      <c r="J695" s="30">
        <v>1462</v>
      </c>
      <c r="K695" s="170" t="s">
        <v>46</v>
      </c>
      <c r="L695" s="171" t="s">
        <v>1882</v>
      </c>
      <c r="N695" s="198" t="s">
        <v>1775</v>
      </c>
      <c r="O695" s="198"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202" t="s">
        <v>1776</v>
      </c>
      <c r="Q695" s="202" t="s">
        <v>46</v>
      </c>
      <c r="R695" s="202" t="str">
        <f t="shared" ref="R695:R719" si="59">H695&amp;" "&amp;I695</f>
        <v xml:space="preserve">Industry: Agriculture and Forestry </v>
      </c>
      <c r="S695" s="202" t="str">
        <f t="shared" si="54"/>
        <v>//**Industry: Agriculture and Forestry : **</v>
      </c>
      <c r="T695" s="187"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5">
      <c r="A696" s="187" t="s">
        <v>1777</v>
      </c>
      <c r="C696" s="144" t="s">
        <v>1059</v>
      </c>
      <c r="D696" s="144" t="s">
        <v>351</v>
      </c>
      <c r="E696" s="144" t="s">
        <v>321</v>
      </c>
      <c r="F696" s="3" t="s">
        <v>1820</v>
      </c>
      <c r="G696" s="170"/>
      <c r="H696" s="171" t="s">
        <v>1884</v>
      </c>
      <c r="I696" s="170"/>
      <c r="J696" s="30">
        <v>1463</v>
      </c>
      <c r="K696" s="170" t="s">
        <v>46</v>
      </c>
      <c r="L696" s="178" t="s">
        <v>1882</v>
      </c>
      <c r="N696" s="198" t="s">
        <v>1775</v>
      </c>
      <c r="O696" s="198"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202" t="s">
        <v>1776</v>
      </c>
      <c r="Q696" s="202" t="s">
        <v>46</v>
      </c>
      <c r="R696" s="202" t="str">
        <f t="shared" si="59"/>
        <v xml:space="preserve">Industry: Coal Mining </v>
      </c>
      <c r="S696" s="202" t="str">
        <f t="shared" si="54"/>
        <v>//**Industry: Coal Mining : **</v>
      </c>
      <c r="T696" s="187"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205" customFormat="1" x14ac:dyDescent="0.25">
      <c r="A697" s="187" t="s">
        <v>1777</v>
      </c>
      <c r="B697" s="188"/>
      <c r="C697" s="144" t="s">
        <v>1059</v>
      </c>
      <c r="D697" s="144" t="s">
        <v>351</v>
      </c>
      <c r="E697" s="144" t="s">
        <v>321</v>
      </c>
      <c r="F697" s="3" t="s">
        <v>1821</v>
      </c>
      <c r="G697" s="170"/>
      <c r="H697" s="171" t="s">
        <v>1885</v>
      </c>
      <c r="I697" s="170"/>
      <c r="J697" s="30">
        <v>1464</v>
      </c>
      <c r="K697" s="170" t="s">
        <v>46</v>
      </c>
      <c r="L697" s="178" t="s">
        <v>1882</v>
      </c>
      <c r="M697" s="188"/>
      <c r="N697" s="198" t="s">
        <v>1775</v>
      </c>
      <c r="O697" s="198"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202" t="s">
        <v>1776</v>
      </c>
      <c r="Q697" s="202" t="s">
        <v>46</v>
      </c>
      <c r="R697" s="202" t="str">
        <f t="shared" si="59"/>
        <v xml:space="preserve">Industry: Oil and Gas Extraction </v>
      </c>
      <c r="S697" s="202" t="str">
        <f t="shared" si="54"/>
        <v>//**Industry: Oil and Gas Extraction : **</v>
      </c>
      <c r="T697" s="187"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205" customFormat="1" x14ac:dyDescent="0.25">
      <c r="A698" s="187" t="s">
        <v>1777</v>
      </c>
      <c r="B698" s="188"/>
      <c r="C698" s="144" t="s">
        <v>1059</v>
      </c>
      <c r="D698" s="144" t="s">
        <v>351</v>
      </c>
      <c r="E698" s="144" t="s">
        <v>321</v>
      </c>
      <c r="F698" s="3" t="s">
        <v>1823</v>
      </c>
      <c r="G698" s="170"/>
      <c r="H698" s="171" t="s">
        <v>1886</v>
      </c>
      <c r="I698" s="170"/>
      <c r="J698" s="30">
        <v>1465</v>
      </c>
      <c r="K698" s="170" t="s">
        <v>46</v>
      </c>
      <c r="L698" s="178" t="s">
        <v>1882</v>
      </c>
      <c r="M698" s="188"/>
      <c r="N698" s="198" t="s">
        <v>1775</v>
      </c>
      <c r="O698" s="198"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202" t="s">
        <v>1776</v>
      </c>
      <c r="Q698" s="202" t="s">
        <v>46</v>
      </c>
      <c r="R698" s="202" t="str">
        <f t="shared" si="59"/>
        <v xml:space="preserve">Industry: Other Mining and Quarrying </v>
      </c>
      <c r="S698" s="202" t="str">
        <f t="shared" si="54"/>
        <v>//**Industry: Other Mining and Quarrying : **</v>
      </c>
      <c r="T698" s="187"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205" customFormat="1" x14ac:dyDescent="0.25">
      <c r="A699" s="187" t="s">
        <v>1777</v>
      </c>
      <c r="B699" s="188"/>
      <c r="C699" s="144" t="s">
        <v>1059</v>
      </c>
      <c r="D699" s="144" t="s">
        <v>351</v>
      </c>
      <c r="E699" s="144" t="s">
        <v>321</v>
      </c>
      <c r="F699" s="3" t="s">
        <v>1825</v>
      </c>
      <c r="G699" s="170"/>
      <c r="H699" s="171" t="s">
        <v>1887</v>
      </c>
      <c r="I699" s="170"/>
      <c r="J699" s="30">
        <v>1466</v>
      </c>
      <c r="K699" s="170" t="s">
        <v>46</v>
      </c>
      <c r="L699" s="178" t="s">
        <v>1882</v>
      </c>
      <c r="M699" s="188"/>
      <c r="N699" s="198" t="s">
        <v>1775</v>
      </c>
      <c r="O699" s="198"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202" t="s">
        <v>1776</v>
      </c>
      <c r="Q699" s="202" t="s">
        <v>46</v>
      </c>
      <c r="R699" s="202" t="str">
        <f t="shared" si="59"/>
        <v xml:space="preserve">Industry: Food Beverage and Tobacco </v>
      </c>
      <c r="S699" s="202" t="str">
        <f t="shared" si="54"/>
        <v>//**Industry: Food Beverage and Tobacco : **</v>
      </c>
      <c r="T699" s="187"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205" customFormat="1" x14ac:dyDescent="0.25">
      <c r="A700" s="187" t="s">
        <v>1777</v>
      </c>
      <c r="B700" s="188"/>
      <c r="C700" s="144" t="s">
        <v>1059</v>
      </c>
      <c r="D700" s="144" t="s">
        <v>351</v>
      </c>
      <c r="E700" s="144" t="s">
        <v>321</v>
      </c>
      <c r="F700" s="3" t="s">
        <v>1827</v>
      </c>
      <c r="G700" s="170"/>
      <c r="H700" s="171" t="s">
        <v>1888</v>
      </c>
      <c r="I700" s="170"/>
      <c r="J700" s="30">
        <v>1467</v>
      </c>
      <c r="K700" s="170" t="s">
        <v>46</v>
      </c>
      <c r="L700" s="178" t="s">
        <v>1882</v>
      </c>
      <c r="M700" s="188"/>
      <c r="N700" s="198" t="s">
        <v>1775</v>
      </c>
      <c r="O700" s="198"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202" t="s">
        <v>1776</v>
      </c>
      <c r="Q700" s="202" t="s">
        <v>46</v>
      </c>
      <c r="R700" s="202" t="str">
        <f t="shared" si="59"/>
        <v xml:space="preserve">Industry: Textiles Apparel and Leather </v>
      </c>
      <c r="S700" s="202" t="str">
        <f t="shared" si="54"/>
        <v>//**Industry: Textiles Apparel and Leather : **</v>
      </c>
      <c r="T700" s="187"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205" customFormat="1" x14ac:dyDescent="0.25">
      <c r="A701" s="187" t="s">
        <v>1777</v>
      </c>
      <c r="B701" s="188"/>
      <c r="C701" s="144" t="s">
        <v>1059</v>
      </c>
      <c r="D701" s="144" t="s">
        <v>351</v>
      </c>
      <c r="E701" s="144" t="s">
        <v>321</v>
      </c>
      <c r="F701" s="3" t="s">
        <v>1829</v>
      </c>
      <c r="G701" s="170"/>
      <c r="H701" s="171" t="s">
        <v>1889</v>
      </c>
      <c r="I701" s="170"/>
      <c r="J701" s="30">
        <v>1468</v>
      </c>
      <c r="K701" s="170" t="s">
        <v>46</v>
      </c>
      <c r="L701" s="178" t="s">
        <v>1882</v>
      </c>
      <c r="M701" s="188"/>
      <c r="N701" s="198" t="s">
        <v>1775</v>
      </c>
      <c r="O701" s="198"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202" t="s">
        <v>1776</v>
      </c>
      <c r="Q701" s="202" t="s">
        <v>46</v>
      </c>
      <c r="R701" s="202" t="str">
        <f t="shared" si="59"/>
        <v xml:space="preserve">Industry: Wood Products </v>
      </c>
      <c r="S701" s="202" t="str">
        <f t="shared" si="54"/>
        <v>//**Industry: Wood Products : **</v>
      </c>
      <c r="T701" s="187"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205" customFormat="1" x14ac:dyDescent="0.25">
      <c r="A702" s="187" t="s">
        <v>1777</v>
      </c>
      <c r="B702" s="188"/>
      <c r="C702" s="144" t="s">
        <v>1059</v>
      </c>
      <c r="D702" s="144" t="s">
        <v>351</v>
      </c>
      <c r="E702" s="144" t="s">
        <v>321</v>
      </c>
      <c r="F702" s="3" t="s">
        <v>1831</v>
      </c>
      <c r="G702" s="170"/>
      <c r="H702" s="171" t="s">
        <v>1890</v>
      </c>
      <c r="I702" s="170"/>
      <c r="J702" s="30">
        <v>1469</v>
      </c>
      <c r="K702" s="170" t="s">
        <v>46</v>
      </c>
      <c r="L702" s="178" t="s">
        <v>1882</v>
      </c>
      <c r="M702" s="188"/>
      <c r="N702" s="198" t="s">
        <v>1775</v>
      </c>
      <c r="O702" s="198"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202" t="s">
        <v>1776</v>
      </c>
      <c r="Q702" s="202" t="s">
        <v>46</v>
      </c>
      <c r="R702" s="202" t="str">
        <f t="shared" si="59"/>
        <v xml:space="preserve">Industry: Pulp Paper and Printing </v>
      </c>
      <c r="S702" s="202" t="str">
        <f t="shared" si="54"/>
        <v>//**Industry: Pulp Paper and Printing : **</v>
      </c>
      <c r="T702" s="187"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205" customFormat="1" x14ac:dyDescent="0.25">
      <c r="A703" s="187" t="s">
        <v>1777</v>
      </c>
      <c r="B703" s="188"/>
      <c r="C703" s="144" t="s">
        <v>1059</v>
      </c>
      <c r="D703" s="144" t="s">
        <v>351</v>
      </c>
      <c r="E703" s="144" t="s">
        <v>321</v>
      </c>
      <c r="F703" s="3" t="s">
        <v>1833</v>
      </c>
      <c r="G703" s="170"/>
      <c r="H703" s="171" t="s">
        <v>1891</v>
      </c>
      <c r="I703" s="170"/>
      <c r="J703" s="30">
        <v>1470</v>
      </c>
      <c r="K703" s="170" t="s">
        <v>46</v>
      </c>
      <c r="L703" s="178" t="s">
        <v>1882</v>
      </c>
      <c r="M703" s="188"/>
      <c r="N703" s="198" t="s">
        <v>1775</v>
      </c>
      <c r="O703" s="198"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202" t="s">
        <v>1776</v>
      </c>
      <c r="Q703" s="202" t="s">
        <v>46</v>
      </c>
      <c r="R703" s="202" t="str">
        <f t="shared" si="59"/>
        <v xml:space="preserve">Industry: Refined Petroleum and Coke </v>
      </c>
      <c r="S703" s="202" t="str">
        <f t="shared" si="54"/>
        <v>//**Industry: Refined Petroleum and Coke : **</v>
      </c>
      <c r="T703" s="187"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205" customFormat="1" x14ac:dyDescent="0.25">
      <c r="A704" s="187" t="s">
        <v>1777</v>
      </c>
      <c r="B704" s="188"/>
      <c r="C704" s="144" t="s">
        <v>1059</v>
      </c>
      <c r="D704" s="144" t="s">
        <v>351</v>
      </c>
      <c r="E704" s="144" t="s">
        <v>321</v>
      </c>
      <c r="F704" s="3" t="s">
        <v>1834</v>
      </c>
      <c r="G704" s="170"/>
      <c r="H704" s="171" t="s">
        <v>366</v>
      </c>
      <c r="I704" s="170"/>
      <c r="J704" s="30">
        <v>1471</v>
      </c>
      <c r="K704" s="170" t="s">
        <v>46</v>
      </c>
      <c r="L704" s="178" t="s">
        <v>1882</v>
      </c>
      <c r="M704" s="188"/>
      <c r="N704" s="198" t="s">
        <v>1775</v>
      </c>
      <c r="O704" s="198"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202" t="s">
        <v>1776</v>
      </c>
      <c r="Q704" s="202" t="s">
        <v>46</v>
      </c>
      <c r="R704" s="202" t="str">
        <f t="shared" si="59"/>
        <v xml:space="preserve">Industry: Chemicals </v>
      </c>
      <c r="S704" s="202" t="str">
        <f t="shared" si="54"/>
        <v>//**Industry: Chemicals : **</v>
      </c>
      <c r="T704" s="187"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205" customFormat="1" x14ac:dyDescent="0.25">
      <c r="A705" s="187" t="s">
        <v>1777</v>
      </c>
      <c r="B705" s="188"/>
      <c r="C705" s="144" t="s">
        <v>1059</v>
      </c>
      <c r="D705" s="144" t="s">
        <v>351</v>
      </c>
      <c r="E705" s="144" t="s">
        <v>321</v>
      </c>
      <c r="F705" s="3" t="s">
        <v>1835</v>
      </c>
      <c r="G705" s="170"/>
      <c r="H705" s="171" t="s">
        <v>1892</v>
      </c>
      <c r="I705" s="170"/>
      <c r="J705" s="30">
        <v>1472</v>
      </c>
      <c r="K705" s="170" t="s">
        <v>46</v>
      </c>
      <c r="L705" s="178" t="s">
        <v>1882</v>
      </c>
      <c r="M705" s="188"/>
      <c r="N705" s="198" t="s">
        <v>1775</v>
      </c>
      <c r="O705" s="198"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202" t="s">
        <v>1776</v>
      </c>
      <c r="Q705" s="202" t="s">
        <v>46</v>
      </c>
      <c r="R705" s="202" t="str">
        <f t="shared" si="59"/>
        <v xml:space="preserve">Industry: Rubber and Plastic Products </v>
      </c>
      <c r="S705" s="202" t="str">
        <f t="shared" si="54"/>
        <v>//**Industry: Rubber and Plastic Products : **</v>
      </c>
      <c r="T705" s="187"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205" customFormat="1" x14ac:dyDescent="0.25">
      <c r="A706" s="187" t="s">
        <v>1777</v>
      </c>
      <c r="B706" s="188"/>
      <c r="C706" s="144" t="s">
        <v>1059</v>
      </c>
      <c r="D706" s="144" t="s">
        <v>351</v>
      </c>
      <c r="E706" s="144" t="s">
        <v>321</v>
      </c>
      <c r="F706" s="3" t="s">
        <v>1836</v>
      </c>
      <c r="G706" s="170"/>
      <c r="H706" s="171" t="s">
        <v>1893</v>
      </c>
      <c r="I706" s="170"/>
      <c r="J706" s="30">
        <v>1473</v>
      </c>
      <c r="K706" s="170" t="s">
        <v>46</v>
      </c>
      <c r="L706" s="178" t="s">
        <v>1882</v>
      </c>
      <c r="M706" s="188"/>
      <c r="N706" s="198" t="s">
        <v>1775</v>
      </c>
      <c r="O706" s="198"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202" t="s">
        <v>1776</v>
      </c>
      <c r="Q706" s="202" t="s">
        <v>46</v>
      </c>
      <c r="R706" s="202" t="str">
        <f t="shared" si="59"/>
        <v xml:space="preserve">Industry: Glass and Glass Products </v>
      </c>
      <c r="S706" s="202" t="str">
        <f t="shared" si="54"/>
        <v>//**Industry: Glass and Glass Products : **</v>
      </c>
      <c r="T706" s="187"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205" customFormat="1" x14ac:dyDescent="0.25">
      <c r="A707" s="187" t="s">
        <v>1777</v>
      </c>
      <c r="B707" s="188"/>
      <c r="C707" s="144" t="s">
        <v>1059</v>
      </c>
      <c r="D707" s="144" t="s">
        <v>351</v>
      </c>
      <c r="E707" s="144" t="s">
        <v>321</v>
      </c>
      <c r="F707" s="3" t="s">
        <v>1837</v>
      </c>
      <c r="G707" s="170"/>
      <c r="H707" s="171" t="s">
        <v>1894</v>
      </c>
      <c r="I707" s="170"/>
      <c r="J707" s="30">
        <v>1474</v>
      </c>
      <c r="K707" s="170" t="s">
        <v>46</v>
      </c>
      <c r="L707" s="178" t="s">
        <v>1882</v>
      </c>
      <c r="M707" s="188"/>
      <c r="N707" s="198" t="s">
        <v>1775</v>
      </c>
      <c r="O707" s="198"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202" t="s">
        <v>1776</v>
      </c>
      <c r="Q707" s="202" t="s">
        <v>46</v>
      </c>
      <c r="R707" s="202" t="str">
        <f t="shared" si="59"/>
        <v xml:space="preserve">Industry: Cement and Other Nonmetallic Minerals </v>
      </c>
      <c r="S707" s="202" t="str">
        <f t="shared" si="54"/>
        <v>//**Industry: Cement and Other Nonmetallic Minerals : **</v>
      </c>
      <c r="T707" s="187"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205" customFormat="1" x14ac:dyDescent="0.25">
      <c r="A708" s="187" t="s">
        <v>1777</v>
      </c>
      <c r="B708" s="188"/>
      <c r="C708" s="144" t="s">
        <v>1059</v>
      </c>
      <c r="D708" s="144" t="s">
        <v>351</v>
      </c>
      <c r="E708" s="144" t="s">
        <v>321</v>
      </c>
      <c r="F708" s="3" t="s">
        <v>1838</v>
      </c>
      <c r="G708" s="170"/>
      <c r="H708" s="171" t="s">
        <v>365</v>
      </c>
      <c r="I708" s="170"/>
      <c r="J708" s="30">
        <v>1475</v>
      </c>
      <c r="K708" s="170" t="s">
        <v>46</v>
      </c>
      <c r="L708" s="178" t="s">
        <v>1882</v>
      </c>
      <c r="M708" s="188"/>
      <c r="N708" s="198" t="s">
        <v>1775</v>
      </c>
      <c r="O708" s="198"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202" t="s">
        <v>1776</v>
      </c>
      <c r="Q708" s="202" t="s">
        <v>46</v>
      </c>
      <c r="R708" s="202" t="str">
        <f t="shared" si="59"/>
        <v xml:space="preserve">Industry: Iron and Steel </v>
      </c>
      <c r="S708" s="202" t="str">
        <f t="shared" si="54"/>
        <v>//**Industry: Iron and Steel : **</v>
      </c>
      <c r="T708" s="187"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205" customFormat="1" x14ac:dyDescent="0.25">
      <c r="A709" s="187" t="s">
        <v>1777</v>
      </c>
      <c r="B709" s="188"/>
      <c r="C709" s="144" t="s">
        <v>1059</v>
      </c>
      <c r="D709" s="144" t="s">
        <v>351</v>
      </c>
      <c r="E709" s="144" t="s">
        <v>321</v>
      </c>
      <c r="F709" s="3" t="s">
        <v>1839</v>
      </c>
      <c r="G709" s="170"/>
      <c r="H709" s="171" t="s">
        <v>1895</v>
      </c>
      <c r="I709" s="170"/>
      <c r="J709" s="30">
        <v>1476</v>
      </c>
      <c r="K709" s="170" t="s">
        <v>46</v>
      </c>
      <c r="L709" s="178" t="s">
        <v>1882</v>
      </c>
      <c r="M709" s="188"/>
      <c r="N709" s="198" t="s">
        <v>1775</v>
      </c>
      <c r="O709" s="198"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202" t="s">
        <v>1776</v>
      </c>
      <c r="Q709" s="202" t="s">
        <v>46</v>
      </c>
      <c r="R709" s="202" t="str">
        <f t="shared" si="59"/>
        <v xml:space="preserve">Industry: Other Metals </v>
      </c>
      <c r="S709" s="202" t="str">
        <f t="shared" si="54"/>
        <v>//**Industry: Other Metals : **</v>
      </c>
      <c r="T709" s="187"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205" customFormat="1" x14ac:dyDescent="0.25">
      <c r="A710" s="187" t="s">
        <v>1777</v>
      </c>
      <c r="B710" s="188"/>
      <c r="C710" s="144" t="s">
        <v>1059</v>
      </c>
      <c r="D710" s="144" t="s">
        <v>351</v>
      </c>
      <c r="E710" s="144" t="s">
        <v>321</v>
      </c>
      <c r="F710" s="3" t="s">
        <v>1840</v>
      </c>
      <c r="G710" s="170"/>
      <c r="H710" s="171" t="s">
        <v>1896</v>
      </c>
      <c r="I710" s="170"/>
      <c r="J710" s="30">
        <v>1477</v>
      </c>
      <c r="K710" s="170" t="s">
        <v>46</v>
      </c>
      <c r="L710" s="178" t="s">
        <v>1882</v>
      </c>
      <c r="M710" s="188"/>
      <c r="N710" s="198" t="s">
        <v>1775</v>
      </c>
      <c r="O710" s="198"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202" t="s">
        <v>1776</v>
      </c>
      <c r="Q710" s="202" t="s">
        <v>46</v>
      </c>
      <c r="R710" s="202" t="str">
        <f t="shared" si="59"/>
        <v xml:space="preserve">Industry: Metal Products Except Machinery and Vehicles </v>
      </c>
      <c r="S710" s="202" t="str">
        <f t="shared" si="54"/>
        <v>//**Industry: Metal Products Except Machinery and Vehicles : **</v>
      </c>
      <c r="T710" s="187"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205" customFormat="1" x14ac:dyDescent="0.25">
      <c r="A711" s="187" t="s">
        <v>1777</v>
      </c>
      <c r="B711" s="188"/>
      <c r="C711" s="144" t="s">
        <v>1059</v>
      </c>
      <c r="D711" s="144" t="s">
        <v>351</v>
      </c>
      <c r="E711" s="144" t="s">
        <v>321</v>
      </c>
      <c r="F711" s="3" t="s">
        <v>1841</v>
      </c>
      <c r="G711" s="170"/>
      <c r="H711" s="171" t="s">
        <v>1897</v>
      </c>
      <c r="I711" s="170"/>
      <c r="J711" s="30">
        <v>1478</v>
      </c>
      <c r="K711" s="170" t="s">
        <v>46</v>
      </c>
      <c r="L711" s="178" t="s">
        <v>1882</v>
      </c>
      <c r="M711" s="188"/>
      <c r="N711" s="198" t="s">
        <v>1775</v>
      </c>
      <c r="O711" s="198" t="str">
        <f>INDEX('Standard Descriptions'!$E:$E,MATCH(Guidance!E711,'Standard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1" s="202" t="s">
        <v>1776</v>
      </c>
      <c r="Q711" s="202" t="s">
        <v>46</v>
      </c>
      <c r="R711" s="202" t="str">
        <f t="shared" si="59"/>
        <v xml:space="preserve">Industry: Computers and Electronics </v>
      </c>
      <c r="S711" s="202" t="str">
        <f t="shared" si="54"/>
        <v>//**Industry: Computers and Electronics : **</v>
      </c>
      <c r="T711" s="187"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205" customFormat="1" x14ac:dyDescent="0.25">
      <c r="A712" s="187" t="s">
        <v>1777</v>
      </c>
      <c r="B712" s="188"/>
      <c r="C712" s="144" t="s">
        <v>1059</v>
      </c>
      <c r="D712" s="144" t="s">
        <v>351</v>
      </c>
      <c r="E712" s="144" t="s">
        <v>321</v>
      </c>
      <c r="F712" s="3" t="s">
        <v>1842</v>
      </c>
      <c r="G712" s="170"/>
      <c r="H712" s="171" t="s">
        <v>1898</v>
      </c>
      <c r="I712" s="170"/>
      <c r="J712" s="30">
        <v>1479</v>
      </c>
      <c r="K712" s="170" t="s">
        <v>46</v>
      </c>
      <c r="L712" s="178" t="s">
        <v>1882</v>
      </c>
      <c r="M712" s="188"/>
      <c r="N712" s="198" t="s">
        <v>1775</v>
      </c>
      <c r="O712" s="198" t="str">
        <f>INDEX('Standard Descriptions'!$E:$E,MATCH(Guidance!E712,'Standard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202" t="s">
        <v>1776</v>
      </c>
      <c r="Q712" s="202" t="s">
        <v>46</v>
      </c>
      <c r="R712" s="202" t="str">
        <f t="shared" si="59"/>
        <v xml:space="preserve">Industry: Appliances and Electrical Equipment </v>
      </c>
      <c r="S712" s="202" t="str">
        <f t="shared" si="54"/>
        <v>//**Industry: Appliances and Electrical Equipment : **</v>
      </c>
      <c r="T712" s="187"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5">
      <c r="A713" s="187" t="s">
        <v>1777</v>
      </c>
      <c r="C713" s="144" t="s">
        <v>1059</v>
      </c>
      <c r="D713" s="144" t="s">
        <v>351</v>
      </c>
      <c r="E713" s="144" t="s">
        <v>321</v>
      </c>
      <c r="F713" s="3" t="s">
        <v>1843</v>
      </c>
      <c r="G713" s="170"/>
      <c r="H713" s="171" t="s">
        <v>1899</v>
      </c>
      <c r="I713" s="170"/>
      <c r="J713" s="30">
        <v>1480</v>
      </c>
      <c r="K713" s="170" t="s">
        <v>46</v>
      </c>
      <c r="L713" s="178" t="s">
        <v>1882</v>
      </c>
      <c r="N713" s="198" t="s">
        <v>1775</v>
      </c>
      <c r="O713" s="198" t="str">
        <f>INDEX('Standard Descriptions'!$E:$E,MATCH(Guidance!E713,'Standard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202" t="s">
        <v>1776</v>
      </c>
      <c r="Q713" s="202" t="s">
        <v>46</v>
      </c>
      <c r="R713" s="202" t="str">
        <f t="shared" si="59"/>
        <v xml:space="preserve">Industry: Other Machinery </v>
      </c>
      <c r="S713" s="202" t="str">
        <f t="shared" si="54"/>
        <v>//**Industry: Other Machinery : **</v>
      </c>
      <c r="T713" s="187"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5">
      <c r="A714" s="187" t="s">
        <v>1777</v>
      </c>
      <c r="C714" s="144" t="s">
        <v>1059</v>
      </c>
      <c r="D714" s="144" t="s">
        <v>351</v>
      </c>
      <c r="E714" s="144" t="s">
        <v>321</v>
      </c>
      <c r="F714" s="3" t="s">
        <v>1844</v>
      </c>
      <c r="G714" s="170"/>
      <c r="H714" s="171" t="s">
        <v>1900</v>
      </c>
      <c r="I714" s="170"/>
      <c r="J714" s="30">
        <v>1481</v>
      </c>
      <c r="K714" s="170" t="s">
        <v>46</v>
      </c>
      <c r="L714" s="178" t="s">
        <v>1882</v>
      </c>
      <c r="N714" s="198" t="s">
        <v>1775</v>
      </c>
      <c r="O714" s="198" t="str">
        <f>INDEX('Standard Descriptions'!$E:$E,MATCH(Guidance!E714,'Standard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202" t="s">
        <v>1776</v>
      </c>
      <c r="Q714" s="202" t="s">
        <v>46</v>
      </c>
      <c r="R714" s="202" t="str">
        <f t="shared" si="59"/>
        <v xml:space="preserve">Industry: Road Vehicles </v>
      </c>
      <c r="S714" s="202" t="str">
        <f t="shared" si="54"/>
        <v>//**Industry: Road Vehicles : **</v>
      </c>
      <c r="T714" s="187"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5">
      <c r="A715" s="187" t="s">
        <v>1777</v>
      </c>
      <c r="C715" s="144" t="s">
        <v>1059</v>
      </c>
      <c r="D715" s="144" t="s">
        <v>351</v>
      </c>
      <c r="E715" s="144" t="s">
        <v>321</v>
      </c>
      <c r="F715" s="3" t="s">
        <v>1845</v>
      </c>
      <c r="G715" s="170"/>
      <c r="H715" s="171" t="s">
        <v>1901</v>
      </c>
      <c r="I715" s="170"/>
      <c r="J715" s="30">
        <v>1482</v>
      </c>
      <c r="K715" s="170" t="s">
        <v>46</v>
      </c>
      <c r="L715" s="178" t="s">
        <v>1882</v>
      </c>
      <c r="N715" s="198" t="s">
        <v>1775</v>
      </c>
      <c r="O715" s="198" t="str">
        <f>INDEX('Standard Descriptions'!$E:$E,MATCH(Guidance!E715,'Standard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202" t="s">
        <v>1776</v>
      </c>
      <c r="Q715" s="202" t="s">
        <v>46</v>
      </c>
      <c r="R715" s="202" t="str">
        <f t="shared" si="59"/>
        <v xml:space="preserve">Industry: Nonroad Vehicles </v>
      </c>
      <c r="S715" s="202" t="str">
        <f t="shared" si="54"/>
        <v>//**Industry: Nonroad Vehicles : **</v>
      </c>
      <c r="T715" s="187"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5">
      <c r="A716" s="187" t="s">
        <v>1777</v>
      </c>
      <c r="C716" s="144" t="s">
        <v>1059</v>
      </c>
      <c r="D716" s="144" t="s">
        <v>351</v>
      </c>
      <c r="E716" s="144" t="s">
        <v>321</v>
      </c>
      <c r="F716" s="3" t="s">
        <v>1846</v>
      </c>
      <c r="G716" s="170"/>
      <c r="H716" s="171" t="s">
        <v>1902</v>
      </c>
      <c r="I716" s="170"/>
      <c r="J716" s="30">
        <v>1483</v>
      </c>
      <c r="K716" s="170" t="s">
        <v>46</v>
      </c>
      <c r="L716" s="178" t="s">
        <v>1882</v>
      </c>
      <c r="N716" s="198" t="s">
        <v>1775</v>
      </c>
      <c r="O716" s="198" t="str">
        <f>INDEX('Standard Descriptions'!$E:$E,MATCH(Guidance!E716,'Standard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202" t="s">
        <v>1776</v>
      </c>
      <c r="Q716" s="202" t="s">
        <v>46</v>
      </c>
      <c r="R716" s="202" t="str">
        <f t="shared" si="59"/>
        <v xml:space="preserve">Industry: Other Manufacturing </v>
      </c>
      <c r="S716" s="202" t="str">
        <f t="shared" si="54"/>
        <v>//**Industry: Other Manufacturing : **</v>
      </c>
      <c r="T716" s="187"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5">
      <c r="A717" s="187" t="s">
        <v>1777</v>
      </c>
      <c r="C717" s="144" t="s">
        <v>1059</v>
      </c>
      <c r="D717" s="144" t="s">
        <v>351</v>
      </c>
      <c r="E717" s="144" t="s">
        <v>321</v>
      </c>
      <c r="F717" s="3" t="s">
        <v>1847</v>
      </c>
      <c r="G717" s="170"/>
      <c r="H717" s="171" t="s">
        <v>1903</v>
      </c>
      <c r="I717" s="170"/>
      <c r="J717" s="30">
        <v>1484</v>
      </c>
      <c r="K717" s="170" t="s">
        <v>46</v>
      </c>
      <c r="L717" s="178" t="s">
        <v>1882</v>
      </c>
      <c r="N717" s="198" t="s">
        <v>1775</v>
      </c>
      <c r="O717" s="198" t="str">
        <f>INDEX('Standard Descriptions'!$E:$E,MATCH(Guidance!E717,'Standard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202" t="s">
        <v>1776</v>
      </c>
      <c r="Q717" s="202" t="s">
        <v>46</v>
      </c>
      <c r="R717" s="202" t="str">
        <f t="shared" si="59"/>
        <v xml:space="preserve">Industry: Energy Pipelines and Gas Processing </v>
      </c>
      <c r="S717" s="202" t="str">
        <f t="shared" si="54"/>
        <v>//**Industry: Energy Pipelines and Gas Processing : **</v>
      </c>
      <c r="T717" s="187"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5">
      <c r="A718" s="187" t="s">
        <v>1777</v>
      </c>
      <c r="C718" s="144" t="s">
        <v>1059</v>
      </c>
      <c r="D718" s="144" t="s">
        <v>351</v>
      </c>
      <c r="E718" s="144" t="s">
        <v>321</v>
      </c>
      <c r="F718" s="3" t="s">
        <v>1848</v>
      </c>
      <c r="G718" s="170"/>
      <c r="H718" s="171" t="s">
        <v>1904</v>
      </c>
      <c r="I718" s="170"/>
      <c r="J718" s="30">
        <v>1485</v>
      </c>
      <c r="K718" s="170" t="s">
        <v>46</v>
      </c>
      <c r="L718" s="178" t="s">
        <v>1882</v>
      </c>
      <c r="N718" s="198" t="s">
        <v>1775</v>
      </c>
      <c r="O718" s="198" t="str">
        <f>INDEX('Standard Descriptions'!$E:$E,MATCH(Guidance!E718,'Standard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202" t="s">
        <v>1776</v>
      </c>
      <c r="Q718" s="202" t="s">
        <v>46</v>
      </c>
      <c r="R718" s="202" t="str">
        <f t="shared" si="59"/>
        <v xml:space="preserve">Industry: Water and Waste </v>
      </c>
      <c r="S718" s="202" t="str">
        <f t="shared" si="54"/>
        <v>//**Industry: Water and Waste : **</v>
      </c>
      <c r="T718" s="187"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5">
      <c r="A719" s="187" t="s">
        <v>1777</v>
      </c>
      <c r="C719" s="144" t="s">
        <v>1059</v>
      </c>
      <c r="D719" s="144" t="s">
        <v>351</v>
      </c>
      <c r="E719" s="144" t="s">
        <v>321</v>
      </c>
      <c r="F719" s="3" t="s">
        <v>1849</v>
      </c>
      <c r="G719" s="170"/>
      <c r="H719" s="171" t="s">
        <v>1905</v>
      </c>
      <c r="I719" s="170"/>
      <c r="J719" s="30">
        <v>1486</v>
      </c>
      <c r="K719" s="170" t="s">
        <v>46</v>
      </c>
      <c r="L719" s="178" t="s">
        <v>1882</v>
      </c>
      <c r="N719" s="198" t="s">
        <v>1775</v>
      </c>
      <c r="O719" s="198" t="str">
        <f>INDEX('Standard Descriptions'!$E:$E,MATCH(Guidance!E719,'Standard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202" t="s">
        <v>1776</v>
      </c>
      <c r="Q719" s="202" t="s">
        <v>46</v>
      </c>
      <c r="R719" s="202" t="str">
        <f t="shared" si="59"/>
        <v xml:space="preserve">Industry: Construction </v>
      </c>
      <c r="S719" s="202" t="str">
        <f t="shared" si="54"/>
        <v>//**Industry: Construction : **</v>
      </c>
      <c r="T719" s="187"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206" customFormat="1" x14ac:dyDescent="0.25">
      <c r="A720" s="206" t="s">
        <v>1774</v>
      </c>
      <c r="B720" s="188"/>
      <c r="C720" s="209" t="s">
        <v>1059</v>
      </c>
      <c r="D720" s="209" t="s">
        <v>351</v>
      </c>
      <c r="E720" s="209" t="s">
        <v>322</v>
      </c>
      <c r="M720" s="188"/>
      <c r="N720" s="208" t="s">
        <v>1775</v>
      </c>
      <c r="O720" s="208" t="str">
        <f>INDEX('Standard Descriptions'!$E:$E,MATCH(Guidance!E720,'Standard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206" t="s">
        <v>1776</v>
      </c>
      <c r="Q720" s="206" t="s">
        <v>46</v>
      </c>
      <c r="S720" s="206" t="str">
        <f t="shared" si="54"/>
        <v/>
      </c>
      <c r="T720" s="206" t="str">
        <f t="shared" si="58"/>
        <v/>
      </c>
      <c r="U720" s="194" t="str">
        <f>N720&amp;O720&amp;P720&amp;T721&amp;T722&amp;T723&amp;T724&amp;T725&amp;T726&amp;T727</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5">
      <c r="A721" s="187" t="s">
        <v>1777</v>
      </c>
      <c r="C721" s="3" t="s">
        <v>1059</v>
      </c>
      <c r="D721" s="144" t="s">
        <v>351</v>
      </c>
      <c r="E721" s="137" t="s">
        <v>322</v>
      </c>
      <c r="F721" s="170" t="s">
        <v>549</v>
      </c>
      <c r="G721" s="170"/>
      <c r="H721" s="170" t="s">
        <v>526</v>
      </c>
      <c r="I721" s="170"/>
      <c r="J721" s="30">
        <v>108</v>
      </c>
      <c r="K721" s="170" t="s">
        <v>46</v>
      </c>
      <c r="L721" s="171" t="s">
        <v>1882</v>
      </c>
      <c r="N721" s="198" t="s">
        <v>1775</v>
      </c>
      <c r="O721" s="198" t="str">
        <f>INDEX('Standard Descriptions'!$E:$E,MATCH(Guidance!E721,'Standard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202" t="s">
        <v>1776</v>
      </c>
      <c r="Q721" s="202" t="s">
        <v>46</v>
      </c>
      <c r="R721" s="202" t="str">
        <f t="shared" ref="R721:R728" si="60">H721&amp;" "&amp;I721</f>
        <v xml:space="preserve">Vehicles: Battery Electric </v>
      </c>
      <c r="S721" s="202" t="str">
        <f t="shared" si="54"/>
        <v>//**Vehicles: Battery Electric : **</v>
      </c>
      <c r="T721" s="187"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5">
      <c r="A722" s="187" t="s">
        <v>1777</v>
      </c>
      <c r="C722" s="144" t="s">
        <v>1059</v>
      </c>
      <c r="D722" s="144" t="s">
        <v>351</v>
      </c>
      <c r="E722" s="144" t="s">
        <v>322</v>
      </c>
      <c r="F722" s="170" t="s">
        <v>550</v>
      </c>
      <c r="G722" s="170"/>
      <c r="H722" s="170" t="s">
        <v>527</v>
      </c>
      <c r="I722" s="170"/>
      <c r="J722" s="30">
        <v>109</v>
      </c>
      <c r="K722" s="170" t="s">
        <v>46</v>
      </c>
      <c r="L722" s="228" t="s">
        <v>1882</v>
      </c>
      <c r="N722" s="198" t="s">
        <v>1775</v>
      </c>
      <c r="O722" s="198" t="str">
        <f>INDEX('Standard Descriptions'!$E:$E,MATCH(Guidance!E722,'Standard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202" t="s">
        <v>1776</v>
      </c>
      <c r="Q722" s="202" t="s">
        <v>46</v>
      </c>
      <c r="R722" s="202" t="str">
        <f t="shared" si="60"/>
        <v xml:space="preserve">Vehicles: Natural Gas </v>
      </c>
      <c r="S722" s="202" t="str">
        <f t="shared" si="54"/>
        <v>//**Vehicles: Natural Gas : **</v>
      </c>
      <c r="T722" s="187"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5">
      <c r="A723" s="187" t="s">
        <v>1777</v>
      </c>
      <c r="C723" s="144" t="s">
        <v>1059</v>
      </c>
      <c r="D723" s="144" t="s">
        <v>351</v>
      </c>
      <c r="E723" s="144" t="s">
        <v>322</v>
      </c>
      <c r="F723" s="170" t="s">
        <v>551</v>
      </c>
      <c r="G723" s="170"/>
      <c r="H723" s="170" t="s">
        <v>528</v>
      </c>
      <c r="I723" s="170"/>
      <c r="J723" s="30">
        <v>110</v>
      </c>
      <c r="K723" s="170" t="s">
        <v>46</v>
      </c>
      <c r="L723" s="228" t="s">
        <v>1882</v>
      </c>
      <c r="N723" s="198" t="s">
        <v>1775</v>
      </c>
      <c r="O723" s="198" t="str">
        <f>INDEX('Standard Descriptions'!$E:$E,MATCH(Guidance!E723,'Standard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202" t="s">
        <v>1776</v>
      </c>
      <c r="Q723" s="202" t="s">
        <v>46</v>
      </c>
      <c r="R723" s="202" t="str">
        <f t="shared" si="60"/>
        <v xml:space="preserve">Vehicles: Gasoline Engine </v>
      </c>
      <c r="S723" s="202" t="str">
        <f t="shared" si="54"/>
        <v>//**Vehicles: Gasoline Engine : **</v>
      </c>
      <c r="T723" s="187"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5">
      <c r="A724" s="187" t="s">
        <v>1777</v>
      </c>
      <c r="C724" s="144" t="s">
        <v>1059</v>
      </c>
      <c r="D724" s="144" t="s">
        <v>351</v>
      </c>
      <c r="E724" s="144" t="s">
        <v>322</v>
      </c>
      <c r="F724" s="170" t="s">
        <v>552</v>
      </c>
      <c r="G724" s="170"/>
      <c r="H724" s="170" t="s">
        <v>529</v>
      </c>
      <c r="I724" s="170"/>
      <c r="J724" s="30">
        <v>111</v>
      </c>
      <c r="K724" s="170" t="s">
        <v>46</v>
      </c>
      <c r="L724" s="228" t="s">
        <v>1882</v>
      </c>
      <c r="N724" s="198" t="s">
        <v>1775</v>
      </c>
      <c r="O724" s="198" t="str">
        <f>INDEX('Standard Descriptions'!$E:$E,MATCH(Guidance!E724,'Standard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202" t="s">
        <v>1776</v>
      </c>
      <c r="Q724" s="202" t="s">
        <v>46</v>
      </c>
      <c r="R724" s="202" t="str">
        <f t="shared" si="60"/>
        <v xml:space="preserve">Vehicles: Diesel Engine </v>
      </c>
      <c r="S724" s="202" t="str">
        <f t="shared" si="54"/>
        <v>//**Vehicles: Diesel Engine : **</v>
      </c>
      <c r="T724" s="187"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5">
      <c r="A725" s="187" t="s">
        <v>1777</v>
      </c>
      <c r="C725" s="144" t="s">
        <v>1059</v>
      </c>
      <c r="D725" s="144" t="s">
        <v>351</v>
      </c>
      <c r="E725" s="144" t="s">
        <v>322</v>
      </c>
      <c r="F725" s="170" t="s">
        <v>553</v>
      </c>
      <c r="G725" s="170"/>
      <c r="H725" s="170" t="s">
        <v>530</v>
      </c>
      <c r="I725" s="170"/>
      <c r="J725" s="30">
        <v>112</v>
      </c>
      <c r="K725" s="170" t="s">
        <v>46</v>
      </c>
      <c r="L725" s="228" t="s">
        <v>1882</v>
      </c>
      <c r="N725" s="198" t="s">
        <v>1775</v>
      </c>
      <c r="O725" s="198" t="str">
        <f>INDEX('Standard Descriptions'!$E:$E,MATCH(Guidance!E725,'Standard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202" t="s">
        <v>1776</v>
      </c>
      <c r="Q725" s="202" t="s">
        <v>46</v>
      </c>
      <c r="R725" s="202" t="str">
        <f t="shared" si="60"/>
        <v xml:space="preserve">Vehicles: Plug-in Hybrid </v>
      </c>
      <c r="S725" s="202" t="str">
        <f t="shared" si="54"/>
        <v>//**Vehicles: Plug-in Hybrid : **</v>
      </c>
      <c r="T725" s="187"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5">
      <c r="A726" s="187" t="s">
        <v>1777</v>
      </c>
      <c r="C726" s="144" t="s">
        <v>1059</v>
      </c>
      <c r="D726" s="144" t="s">
        <v>351</v>
      </c>
      <c r="E726" s="144" t="s">
        <v>322</v>
      </c>
      <c r="F726" s="170" t="s">
        <v>886</v>
      </c>
      <c r="G726" s="170"/>
      <c r="H726" s="170" t="s">
        <v>1215</v>
      </c>
      <c r="I726" s="170"/>
      <c r="J726" s="30">
        <v>113</v>
      </c>
      <c r="K726" s="170" t="s">
        <v>46</v>
      </c>
      <c r="L726" s="228" t="s">
        <v>1882</v>
      </c>
      <c r="N726" s="198" t="s">
        <v>1775</v>
      </c>
      <c r="O726" s="198" t="str">
        <f>INDEX('Standard Descriptions'!$E:$E,MATCH(Guidance!E726,'Standard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202" t="s">
        <v>1776</v>
      </c>
      <c r="Q726" s="202" t="s">
        <v>46</v>
      </c>
      <c r="R726" s="202" t="str">
        <f t="shared" si="60"/>
        <v xml:space="preserve">Vehicles: LPG </v>
      </c>
      <c r="S726" s="202" t="str">
        <f t="shared" si="54"/>
        <v>//**Vehicles: LPG : **</v>
      </c>
      <c r="T726" s="187"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5">
      <c r="A727" s="187" t="s">
        <v>1777</v>
      </c>
      <c r="C727" s="144" t="s">
        <v>1059</v>
      </c>
      <c r="D727" s="144" t="s">
        <v>351</v>
      </c>
      <c r="E727" s="144" t="s">
        <v>322</v>
      </c>
      <c r="F727" s="170" t="s">
        <v>885</v>
      </c>
      <c r="G727" s="170"/>
      <c r="H727" s="170" t="s">
        <v>1216</v>
      </c>
      <c r="I727" s="170"/>
      <c r="J727" s="30">
        <v>523</v>
      </c>
      <c r="K727" s="170" t="s">
        <v>46</v>
      </c>
      <c r="L727" s="228" t="s">
        <v>1882</v>
      </c>
      <c r="N727" s="198" t="s">
        <v>1775</v>
      </c>
      <c r="O727" s="198" t="str">
        <f>INDEX('Standard Descriptions'!$E:$E,MATCH(Guidance!E727,'Standard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202" t="s">
        <v>1776</v>
      </c>
      <c r="Q727" s="202" t="s">
        <v>46</v>
      </c>
      <c r="R727" s="202" t="str">
        <f t="shared" si="60"/>
        <v xml:space="preserve">Vehicles: Hydrogen </v>
      </c>
      <c r="S727" s="202" t="str">
        <f t="shared" si="54"/>
        <v>//**Vehicles: Hydrogen : **</v>
      </c>
      <c r="T727" s="187"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5">
      <c r="A728" s="206" t="s">
        <v>1774</v>
      </c>
      <c r="C728" s="230" t="s">
        <v>1059</v>
      </c>
      <c r="D728" s="230" t="s">
        <v>1225</v>
      </c>
      <c r="E728" s="230" t="s">
        <v>1226</v>
      </c>
      <c r="F728" s="231"/>
      <c r="G728" s="231"/>
      <c r="H728" s="231"/>
      <c r="I728" s="231"/>
      <c r="J728" s="207">
        <v>525</v>
      </c>
      <c r="K728" s="231" t="s">
        <v>46</v>
      </c>
      <c r="L728" s="238" t="s">
        <v>1906</v>
      </c>
      <c r="N728" s="208" t="s">
        <v>1775</v>
      </c>
      <c r="O728" s="208"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206" t="s">
        <v>1776</v>
      </c>
      <c r="Q728" s="206" t="s">
        <v>47</v>
      </c>
      <c r="R728" s="206" t="str">
        <f t="shared" si="60"/>
        <v xml:space="preserve"> </v>
      </c>
      <c r="S728" s="206"/>
      <c r="T728" s="206"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94"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5">
      <c r="A729" s="206" t="s">
        <v>1774</v>
      </c>
      <c r="C729" s="206" t="s">
        <v>1059</v>
      </c>
      <c r="D729" s="206" t="s">
        <v>370</v>
      </c>
      <c r="E729" s="206" t="s">
        <v>323</v>
      </c>
      <c r="F729" s="206"/>
      <c r="G729" s="206"/>
      <c r="H729" s="206"/>
      <c r="I729" s="206"/>
      <c r="J729" s="206"/>
      <c r="K729" s="206"/>
      <c r="L729" s="206"/>
      <c r="N729" s="208" t="s">
        <v>1775</v>
      </c>
      <c r="O729" s="208"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206" t="s">
        <v>1776</v>
      </c>
      <c r="Q729" s="206" t="s">
        <v>46</v>
      </c>
      <c r="R729" s="206"/>
      <c r="S729" s="206" t="str">
        <f t="shared" si="54"/>
        <v/>
      </c>
      <c r="T729" s="206" t="str">
        <f t="shared" si="58"/>
        <v/>
      </c>
      <c r="U729" s="194"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5">
      <c r="A730" s="187" t="s">
        <v>1777</v>
      </c>
      <c r="C730" s="3" t="s">
        <v>1059</v>
      </c>
      <c r="D730" s="3" t="s">
        <v>370</v>
      </c>
      <c r="E730" s="3" t="s">
        <v>323</v>
      </c>
      <c r="F730" s="170" t="s">
        <v>121</v>
      </c>
      <c r="G730" s="170"/>
      <c r="H730" s="170" t="s">
        <v>352</v>
      </c>
      <c r="I730" s="170"/>
      <c r="J730" s="30">
        <v>114</v>
      </c>
      <c r="K730" s="170" t="s">
        <v>46</v>
      </c>
      <c r="L730" s="228" t="s">
        <v>1882</v>
      </c>
      <c r="N730" s="198" t="s">
        <v>1775</v>
      </c>
      <c r="O730" s="198"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202" t="s">
        <v>1776</v>
      </c>
      <c r="Q730" s="202" t="s">
        <v>46</v>
      </c>
      <c r="R730" s="202" t="str">
        <f t="shared" ref="R730:R736" si="61">H730&amp;" "&amp;I730</f>
        <v xml:space="preserve">Buildings: Heating </v>
      </c>
      <c r="S730" s="202" t="str">
        <f t="shared" si="54"/>
        <v>//**Buildings: Heating : **</v>
      </c>
      <c r="T730" s="187"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5">
      <c r="A731" s="187" t="s">
        <v>1777</v>
      </c>
      <c r="C731" s="144" t="s">
        <v>1059</v>
      </c>
      <c r="D731" s="144" t="s">
        <v>370</v>
      </c>
      <c r="E731" s="144" t="s">
        <v>323</v>
      </c>
      <c r="F731" s="170" t="s">
        <v>122</v>
      </c>
      <c r="G731" s="170"/>
      <c r="H731" s="170" t="s">
        <v>353</v>
      </c>
      <c r="I731" s="170"/>
      <c r="J731" s="30">
        <v>115</v>
      </c>
      <c r="K731" s="170" t="s">
        <v>46</v>
      </c>
      <c r="L731" s="228" t="s">
        <v>1882</v>
      </c>
      <c r="N731" s="198" t="s">
        <v>1775</v>
      </c>
      <c r="O731" s="198"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202" t="s">
        <v>1776</v>
      </c>
      <c r="Q731" s="202" t="s">
        <v>46</v>
      </c>
      <c r="R731" s="202" t="str">
        <f t="shared" si="61"/>
        <v xml:space="preserve">Buildings: Cooling and Ventilation </v>
      </c>
      <c r="S731" s="202" t="str">
        <f t="shared" si="54"/>
        <v>//**Buildings: Cooling and Ventilation : **</v>
      </c>
      <c r="T731" s="187"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5">
      <c r="A732" s="187" t="s">
        <v>1777</v>
      </c>
      <c r="C732" s="144" t="s">
        <v>1059</v>
      </c>
      <c r="D732" s="144" t="s">
        <v>370</v>
      </c>
      <c r="E732" s="144" t="s">
        <v>323</v>
      </c>
      <c r="F732" s="170" t="s">
        <v>123</v>
      </c>
      <c r="G732" s="170"/>
      <c r="H732" s="170" t="s">
        <v>354</v>
      </c>
      <c r="I732" s="170"/>
      <c r="J732" s="30">
        <v>750</v>
      </c>
      <c r="K732" s="170" t="s">
        <v>47</v>
      </c>
      <c r="L732" s="228"/>
      <c r="N732" s="198" t="s">
        <v>1775</v>
      </c>
      <c r="O732" s="198"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202" t="s">
        <v>1776</v>
      </c>
      <c r="Q732" s="202" t="s">
        <v>46</v>
      </c>
      <c r="R732" s="202" t="str">
        <f t="shared" si="61"/>
        <v xml:space="preserve">Buildings: Envelope </v>
      </c>
      <c r="S732" s="202" t="str">
        <f t="shared" si="54"/>
        <v>//**Buildings: Envelope : **</v>
      </c>
      <c r="T732" s="187" t="str">
        <f t="shared" si="58"/>
        <v/>
      </c>
    </row>
    <row r="733" spans="1:22" x14ac:dyDescent="0.25">
      <c r="A733" s="187" t="s">
        <v>1777</v>
      </c>
      <c r="C733" s="144" t="s">
        <v>1059</v>
      </c>
      <c r="D733" s="144" t="s">
        <v>370</v>
      </c>
      <c r="E733" s="144" t="s">
        <v>323</v>
      </c>
      <c r="F733" s="170" t="s">
        <v>124</v>
      </c>
      <c r="G733" s="170"/>
      <c r="H733" s="170" t="s">
        <v>355</v>
      </c>
      <c r="I733" s="170"/>
      <c r="J733" s="30">
        <v>117</v>
      </c>
      <c r="K733" s="170" t="s">
        <v>46</v>
      </c>
      <c r="L733" s="228" t="s">
        <v>1882</v>
      </c>
      <c r="N733" s="198" t="s">
        <v>1775</v>
      </c>
      <c r="O733" s="198"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202" t="s">
        <v>1776</v>
      </c>
      <c r="Q733" s="202" t="s">
        <v>46</v>
      </c>
      <c r="R733" s="202" t="str">
        <f t="shared" si="61"/>
        <v xml:space="preserve">Buildings: Lighting </v>
      </c>
      <c r="S733" s="202" t="str">
        <f t="shared" si="54"/>
        <v>//**Buildings: Lighting : **</v>
      </c>
      <c r="T733" s="187"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5">
      <c r="A734" s="187" t="s">
        <v>1777</v>
      </c>
      <c r="C734" s="144" t="s">
        <v>1059</v>
      </c>
      <c r="D734" s="144" t="s">
        <v>370</v>
      </c>
      <c r="E734" s="144" t="s">
        <v>323</v>
      </c>
      <c r="F734" s="170" t="s">
        <v>125</v>
      </c>
      <c r="G734" s="170"/>
      <c r="H734" s="170" t="s">
        <v>356</v>
      </c>
      <c r="I734" s="170"/>
      <c r="J734" s="30">
        <v>118</v>
      </c>
      <c r="K734" s="170" t="s">
        <v>46</v>
      </c>
      <c r="L734" s="228" t="s">
        <v>1882</v>
      </c>
      <c r="N734" s="198" t="s">
        <v>1775</v>
      </c>
      <c r="O734" s="198"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202" t="s">
        <v>1776</v>
      </c>
      <c r="Q734" s="202" t="s">
        <v>46</v>
      </c>
      <c r="R734" s="202" t="str">
        <f t="shared" si="61"/>
        <v xml:space="preserve">Buildings: Appliances </v>
      </c>
      <c r="S734" s="202" t="str">
        <f t="shared" si="54"/>
        <v>//**Buildings: Appliances : **</v>
      </c>
      <c r="T734" s="187"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5">
      <c r="A735" s="187" t="s">
        <v>1777</v>
      </c>
      <c r="C735" s="144" t="s">
        <v>1059</v>
      </c>
      <c r="D735" s="144" t="s">
        <v>370</v>
      </c>
      <c r="E735" s="144" t="s">
        <v>323</v>
      </c>
      <c r="F735" s="170" t="s">
        <v>126</v>
      </c>
      <c r="G735" s="170"/>
      <c r="H735" s="170" t="s">
        <v>357</v>
      </c>
      <c r="I735" s="170"/>
      <c r="J735" s="30">
        <v>119</v>
      </c>
      <c r="K735" s="170" t="s">
        <v>46</v>
      </c>
      <c r="L735" s="228" t="s">
        <v>1882</v>
      </c>
      <c r="N735" s="198" t="s">
        <v>1775</v>
      </c>
      <c r="O735" s="198"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202" t="s">
        <v>1776</v>
      </c>
      <c r="Q735" s="202" t="s">
        <v>46</v>
      </c>
      <c r="R735" s="202" t="str">
        <f t="shared" si="61"/>
        <v xml:space="preserve">Buildings: Other Components </v>
      </c>
      <c r="S735" s="202" t="str">
        <f t="shared" si="54"/>
        <v>//**Buildings: Other Components : **</v>
      </c>
      <c r="T735" s="187"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5">
      <c r="A736" s="209" t="s">
        <v>1774</v>
      </c>
      <c r="B736" s="189"/>
      <c r="C736" s="209" t="s">
        <v>1059</v>
      </c>
      <c r="D736" s="209" t="s">
        <v>370</v>
      </c>
      <c r="E736" s="209" t="s">
        <v>324</v>
      </c>
      <c r="F736" s="209"/>
      <c r="G736" s="209"/>
      <c r="H736" s="209" t="s">
        <v>29</v>
      </c>
      <c r="I736" s="209"/>
      <c r="J736" s="209">
        <v>120</v>
      </c>
      <c r="K736" s="209" t="s">
        <v>46</v>
      </c>
      <c r="L736" s="209" t="s">
        <v>1882</v>
      </c>
      <c r="M736" s="189"/>
      <c r="N736" s="212" t="s">
        <v>1775</v>
      </c>
      <c r="O736" s="212"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209" t="s">
        <v>1776</v>
      </c>
      <c r="Q736" s="209" t="s">
        <v>46</v>
      </c>
      <c r="R736" s="209" t="str">
        <f t="shared" si="61"/>
        <v xml:space="preserve">Carbon Capture and Sequestration </v>
      </c>
      <c r="S736" s="209" t="str">
        <f t="shared" si="54"/>
        <v>//**Carbon Capture and Sequestration : **</v>
      </c>
      <c r="T736" s="209"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94"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209"/>
    </row>
    <row r="737" spans="1:22" x14ac:dyDescent="0.25">
      <c r="A737" s="209" t="s">
        <v>1774</v>
      </c>
      <c r="B737" s="189"/>
      <c r="C737" s="209" t="s">
        <v>1059</v>
      </c>
      <c r="D737" s="209" t="s">
        <v>370</v>
      </c>
      <c r="E737" s="209" t="s">
        <v>325</v>
      </c>
      <c r="F737" s="209"/>
      <c r="G737" s="209"/>
      <c r="H737" s="209"/>
      <c r="I737" s="209"/>
      <c r="J737" s="209"/>
      <c r="K737" s="209"/>
      <c r="L737" s="209"/>
      <c r="M737" s="189"/>
      <c r="N737" s="212" t="s">
        <v>1775</v>
      </c>
      <c r="O737" s="212"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209" t="s">
        <v>1776</v>
      </c>
      <c r="Q737" s="209" t="s">
        <v>46</v>
      </c>
      <c r="R737" s="209"/>
      <c r="S737" s="209" t="str">
        <f t="shared" ref="S737:S817" si="62">IF(R737="","","//**"&amp;R737&amp;": **")</f>
        <v/>
      </c>
      <c r="T737" s="209" t="str">
        <f t="shared" si="58"/>
        <v/>
      </c>
      <c r="U737" s="194"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209"/>
    </row>
    <row r="738" spans="1:22" x14ac:dyDescent="0.25">
      <c r="A738" s="187" t="s">
        <v>1777</v>
      </c>
      <c r="C738" s="3" t="s">
        <v>1059</v>
      </c>
      <c r="D738" s="144" t="s">
        <v>370</v>
      </c>
      <c r="E738" s="3" t="s">
        <v>325</v>
      </c>
      <c r="F738" s="170" t="s">
        <v>497</v>
      </c>
      <c r="G738" s="170"/>
      <c r="H738" s="171" t="s">
        <v>500</v>
      </c>
      <c r="I738" s="170"/>
      <c r="J738" s="30">
        <v>121</v>
      </c>
      <c r="K738" s="170" t="s">
        <v>46</v>
      </c>
      <c r="L738" s="228" t="s">
        <v>1882</v>
      </c>
      <c r="N738" s="198" t="s">
        <v>1775</v>
      </c>
      <c r="O738" s="198"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202" t="s">
        <v>1776</v>
      </c>
      <c r="Q738" s="202" t="s">
        <v>46</v>
      </c>
      <c r="R738" s="202" t="str">
        <f t="shared" ref="R738:R748" si="63">H738&amp;" "&amp;I738</f>
        <v xml:space="preserve">Electricity: Hard Coal </v>
      </c>
      <c r="S738" s="202" t="str">
        <f t="shared" si="62"/>
        <v>//**Electricity: Hard Coal : **</v>
      </c>
      <c r="T738" s="187"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5">
      <c r="A739" s="187" t="s">
        <v>1777</v>
      </c>
      <c r="C739" s="144" t="s">
        <v>1059</v>
      </c>
      <c r="D739" s="144" t="s">
        <v>370</v>
      </c>
      <c r="E739" s="144" t="s">
        <v>325</v>
      </c>
      <c r="F739" s="171" t="s">
        <v>339</v>
      </c>
      <c r="G739" s="178"/>
      <c r="H739" s="171" t="s">
        <v>561</v>
      </c>
      <c r="I739" s="170"/>
      <c r="J739" s="30">
        <v>122</v>
      </c>
      <c r="K739" s="170" t="s">
        <v>46</v>
      </c>
      <c r="L739" s="228" t="s">
        <v>1882</v>
      </c>
      <c r="N739" s="198" t="s">
        <v>1775</v>
      </c>
      <c r="O739" s="198"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202" t="s">
        <v>1776</v>
      </c>
      <c r="Q739" s="202" t="s">
        <v>46</v>
      </c>
      <c r="R739" s="202" t="str">
        <f t="shared" si="63"/>
        <v xml:space="preserve">Electricity: Natural Gas Nonpeaker </v>
      </c>
      <c r="S739" s="202" t="str">
        <f t="shared" si="62"/>
        <v>//**Electricity: Natural Gas Nonpeaker : **</v>
      </c>
      <c r="T739" s="187"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87" t="s">
        <v>1777</v>
      </c>
      <c r="C740" s="144" t="s">
        <v>1059</v>
      </c>
      <c r="D740" s="144" t="s">
        <v>370</v>
      </c>
      <c r="E740" s="144" t="s">
        <v>325</v>
      </c>
      <c r="F740" s="171" t="s">
        <v>80</v>
      </c>
      <c r="G740" s="178"/>
      <c r="H740" s="171" t="s">
        <v>358</v>
      </c>
      <c r="I740" s="170"/>
      <c r="J740" s="30">
        <v>123</v>
      </c>
      <c r="K740" s="170" t="s">
        <v>46</v>
      </c>
      <c r="L740" s="228" t="s">
        <v>1882</v>
      </c>
      <c r="N740" s="198" t="s">
        <v>1775</v>
      </c>
      <c r="O740" s="198"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202" t="s">
        <v>1776</v>
      </c>
      <c r="Q740" s="202" t="s">
        <v>46</v>
      </c>
      <c r="R740" s="202" t="str">
        <f t="shared" si="63"/>
        <v xml:space="preserve">Electricity: Nuclear </v>
      </c>
      <c r="S740" s="202" t="str">
        <f t="shared" si="62"/>
        <v>//**Electricity: Nuclear : **</v>
      </c>
      <c r="T740" s="187"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87" t="s">
        <v>1777</v>
      </c>
      <c r="C741" s="144" t="s">
        <v>1059</v>
      </c>
      <c r="D741" s="144" t="s">
        <v>370</v>
      </c>
      <c r="E741" s="144" t="s">
        <v>325</v>
      </c>
      <c r="F741" s="171" t="s">
        <v>81</v>
      </c>
      <c r="G741" s="178"/>
      <c r="H741" s="171" t="s">
        <v>359</v>
      </c>
      <c r="I741" s="170"/>
      <c r="J741" s="30">
        <v>751</v>
      </c>
      <c r="K741" s="170" t="s">
        <v>47</v>
      </c>
      <c r="L741" s="228"/>
      <c r="N741" s="198" t="s">
        <v>1775</v>
      </c>
      <c r="O741" s="198"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202" t="s">
        <v>1776</v>
      </c>
      <c r="Q741" s="202" t="s">
        <v>46</v>
      </c>
      <c r="R741" s="202" t="str">
        <f t="shared" si="63"/>
        <v xml:space="preserve">Electricity: Hydro </v>
      </c>
      <c r="S741" s="202" t="str">
        <f t="shared" si="62"/>
        <v>//**Electricity: Hydro : **</v>
      </c>
      <c r="T741" s="187" t="str">
        <f t="shared" si="58"/>
        <v/>
      </c>
    </row>
    <row r="742" spans="1:22" x14ac:dyDescent="0.25">
      <c r="A742" s="187" t="s">
        <v>1777</v>
      </c>
      <c r="C742" s="144" t="s">
        <v>1059</v>
      </c>
      <c r="D742" s="144" t="s">
        <v>370</v>
      </c>
      <c r="E742" s="144" t="s">
        <v>325</v>
      </c>
      <c r="F742" s="171" t="s">
        <v>498</v>
      </c>
      <c r="G742" s="178"/>
      <c r="H742" s="171" t="s">
        <v>502</v>
      </c>
      <c r="I742" s="170"/>
      <c r="J742" s="30">
        <v>752</v>
      </c>
      <c r="K742" s="170" t="s">
        <v>47</v>
      </c>
      <c r="L742" s="228"/>
      <c r="N742" s="198" t="s">
        <v>1775</v>
      </c>
      <c r="O742" s="198"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202" t="s">
        <v>1776</v>
      </c>
      <c r="Q742" s="202" t="s">
        <v>46</v>
      </c>
      <c r="R742" s="202" t="str">
        <f t="shared" si="63"/>
        <v xml:space="preserve">Electricity: Onshore Wind </v>
      </c>
      <c r="S742" s="202" t="str">
        <f t="shared" si="62"/>
        <v>//**Electricity: Onshore Wind : **</v>
      </c>
      <c r="T742" s="187" t="str">
        <f t="shared" si="58"/>
        <v/>
      </c>
    </row>
    <row r="743" spans="1:22" x14ac:dyDescent="0.25">
      <c r="A743" s="187" t="s">
        <v>1777</v>
      </c>
      <c r="C743" s="144" t="s">
        <v>1059</v>
      </c>
      <c r="D743" s="144" t="s">
        <v>370</v>
      </c>
      <c r="E743" s="144" t="s">
        <v>325</v>
      </c>
      <c r="F743" s="171" t="s">
        <v>82</v>
      </c>
      <c r="G743" s="178"/>
      <c r="H743" s="171" t="s">
        <v>360</v>
      </c>
      <c r="I743" s="170"/>
      <c r="J743" s="30">
        <v>753</v>
      </c>
      <c r="K743" s="170" t="s">
        <v>47</v>
      </c>
      <c r="L743" s="228"/>
      <c r="N743" s="198" t="s">
        <v>1775</v>
      </c>
      <c r="O743" s="198"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202" t="s">
        <v>1776</v>
      </c>
      <c r="Q743" s="202" t="s">
        <v>46</v>
      </c>
      <c r="R743" s="202" t="str">
        <f t="shared" si="63"/>
        <v xml:space="preserve">Electricity: Solar PV </v>
      </c>
      <c r="S743" s="202" t="str">
        <f t="shared" si="62"/>
        <v>//**Electricity: Solar PV : **</v>
      </c>
      <c r="T743" s="187" t="str">
        <f t="shared" si="58"/>
        <v/>
      </c>
    </row>
    <row r="744" spans="1:22" x14ac:dyDescent="0.25">
      <c r="A744" s="187" t="s">
        <v>1777</v>
      </c>
      <c r="C744" s="144" t="s">
        <v>1059</v>
      </c>
      <c r="D744" s="144" t="s">
        <v>370</v>
      </c>
      <c r="E744" s="144" t="s">
        <v>325</v>
      </c>
      <c r="F744" s="171" t="s">
        <v>83</v>
      </c>
      <c r="G744" s="178"/>
      <c r="H744" s="171" t="s">
        <v>361</v>
      </c>
      <c r="I744" s="170"/>
      <c r="J744" s="30">
        <v>754</v>
      </c>
      <c r="K744" s="170" t="s">
        <v>47</v>
      </c>
      <c r="L744" s="228"/>
      <c r="N744" s="198" t="s">
        <v>1775</v>
      </c>
      <c r="O744" s="198"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202" t="s">
        <v>1776</v>
      </c>
      <c r="Q744" s="202" t="s">
        <v>46</v>
      </c>
      <c r="R744" s="202" t="str">
        <f t="shared" si="63"/>
        <v xml:space="preserve">Electricity: Solar Thermal </v>
      </c>
      <c r="S744" s="202" t="str">
        <f t="shared" si="62"/>
        <v>//**Electricity: Solar Thermal : **</v>
      </c>
      <c r="T744" s="187" t="str">
        <f t="shared" si="58"/>
        <v/>
      </c>
    </row>
    <row r="745" spans="1:22" x14ac:dyDescent="0.25">
      <c r="A745" s="187" t="s">
        <v>1777</v>
      </c>
      <c r="C745" s="144" t="s">
        <v>1059</v>
      </c>
      <c r="D745" s="144" t="s">
        <v>370</v>
      </c>
      <c r="E745" s="144" t="s">
        <v>325</v>
      </c>
      <c r="F745" s="171" t="s">
        <v>84</v>
      </c>
      <c r="G745" s="178"/>
      <c r="H745" s="171" t="s">
        <v>362</v>
      </c>
      <c r="I745" s="170"/>
      <c r="J745" s="30">
        <v>124</v>
      </c>
      <c r="K745" s="170" t="s">
        <v>46</v>
      </c>
      <c r="L745" s="228" t="s">
        <v>1882</v>
      </c>
      <c r="N745" s="198" t="s">
        <v>1775</v>
      </c>
      <c r="O745" s="198"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202" t="s">
        <v>1776</v>
      </c>
      <c r="Q745" s="202" t="s">
        <v>46</v>
      </c>
      <c r="R745" s="202" t="str">
        <f t="shared" si="63"/>
        <v xml:space="preserve">Electricity: Biomass </v>
      </c>
      <c r="S745" s="202" t="str">
        <f t="shared" si="62"/>
        <v>//**Electricity: Biomass : **</v>
      </c>
      <c r="T745" s="187"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5">
      <c r="A746" s="187" t="s">
        <v>1777</v>
      </c>
      <c r="C746" s="144" t="s">
        <v>1059</v>
      </c>
      <c r="D746" s="144" t="s">
        <v>370</v>
      </c>
      <c r="E746" s="144" t="s">
        <v>325</v>
      </c>
      <c r="F746" s="171" t="s">
        <v>342</v>
      </c>
      <c r="G746" s="178"/>
      <c r="H746" s="171" t="s">
        <v>562</v>
      </c>
      <c r="I746" s="170"/>
      <c r="J746" s="30">
        <v>193</v>
      </c>
      <c r="K746" s="170" t="s">
        <v>46</v>
      </c>
      <c r="L746" s="228" t="s">
        <v>1882</v>
      </c>
      <c r="N746" s="198" t="s">
        <v>1775</v>
      </c>
      <c r="O746" s="198"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202" t="s">
        <v>1776</v>
      </c>
      <c r="Q746" s="202" t="s">
        <v>46</v>
      </c>
      <c r="R746" s="202" t="str">
        <f t="shared" si="63"/>
        <v xml:space="preserve">Electricity: Natural Gas Peaker </v>
      </c>
      <c r="S746" s="202" t="str">
        <f t="shared" si="62"/>
        <v>//**Electricity: Natural Gas Peaker : **</v>
      </c>
      <c r="T746" s="187"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87" t="s">
        <v>1777</v>
      </c>
      <c r="C747" s="144" t="s">
        <v>1059</v>
      </c>
      <c r="D747" s="144" t="s">
        <v>370</v>
      </c>
      <c r="E747" s="144" t="s">
        <v>325</v>
      </c>
      <c r="F747" s="171" t="s">
        <v>494</v>
      </c>
      <c r="G747" s="178"/>
      <c r="H747" s="171" t="s">
        <v>495</v>
      </c>
      <c r="I747" s="170"/>
      <c r="J747" s="30">
        <v>181</v>
      </c>
      <c r="K747" s="170" t="s">
        <v>46</v>
      </c>
      <c r="L747" s="228" t="s">
        <v>1882</v>
      </c>
      <c r="N747" s="198" t="s">
        <v>1775</v>
      </c>
      <c r="O747" s="198"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202" t="s">
        <v>1776</v>
      </c>
      <c r="Q747" s="202" t="s">
        <v>46</v>
      </c>
      <c r="R747" s="202" t="str">
        <f t="shared" si="63"/>
        <v xml:space="preserve">Electricity: Lignite </v>
      </c>
      <c r="S747" s="202" t="str">
        <f t="shared" si="62"/>
        <v>//**Electricity: Lignite : **</v>
      </c>
      <c r="T747" s="187"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87" t="s">
        <v>1777</v>
      </c>
      <c r="C748" s="144" t="s">
        <v>1059</v>
      </c>
      <c r="D748" s="144" t="s">
        <v>370</v>
      </c>
      <c r="E748" s="144" t="s">
        <v>325</v>
      </c>
      <c r="F748" s="171" t="s">
        <v>503</v>
      </c>
      <c r="G748" s="178"/>
      <c r="H748" s="171" t="s">
        <v>505</v>
      </c>
      <c r="I748" s="170"/>
      <c r="J748" s="30">
        <v>755</v>
      </c>
      <c r="K748" s="170" t="s">
        <v>47</v>
      </c>
      <c r="L748" s="228"/>
      <c r="N748" s="198" t="s">
        <v>1775</v>
      </c>
      <c r="O748" s="198"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202" t="s">
        <v>1776</v>
      </c>
      <c r="Q748" s="202" t="s">
        <v>46</v>
      </c>
      <c r="R748" s="202" t="str">
        <f t="shared" si="63"/>
        <v xml:space="preserve">Electricity: Offshore Wind </v>
      </c>
      <c r="S748" s="202" t="str">
        <f t="shared" si="62"/>
        <v>//**Electricity: Offshore Wind : **</v>
      </c>
      <c r="T748" s="187" t="str">
        <f t="shared" si="58"/>
        <v/>
      </c>
    </row>
    <row r="749" spans="1:22" s="209" customFormat="1" x14ac:dyDescent="0.25">
      <c r="A749" s="209" t="s">
        <v>1774</v>
      </c>
      <c r="B749" s="189"/>
      <c r="C749" s="209" t="s">
        <v>1059</v>
      </c>
      <c r="D749" s="209" t="s">
        <v>370</v>
      </c>
      <c r="E749" s="209" t="s">
        <v>326</v>
      </c>
      <c r="M749" s="189"/>
      <c r="N749" s="212" t="s">
        <v>1775</v>
      </c>
      <c r="O749" s="212"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209" t="s">
        <v>1776</v>
      </c>
      <c r="Q749" s="209" t="s">
        <v>46</v>
      </c>
      <c r="S749" s="209" t="str">
        <f t="shared" si="62"/>
        <v/>
      </c>
      <c r="T749" s="209" t="str">
        <f t="shared" si="58"/>
        <v/>
      </c>
      <c r="U749" s="194"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5">
      <c r="A750" s="187" t="s">
        <v>1777</v>
      </c>
      <c r="C750" s="3" t="s">
        <v>1059</v>
      </c>
      <c r="D750" s="144" t="s">
        <v>370</v>
      </c>
      <c r="E750" s="3" t="s">
        <v>326</v>
      </c>
      <c r="F750" s="3" t="s">
        <v>1817</v>
      </c>
      <c r="G750" s="170"/>
      <c r="H750" s="171" t="s">
        <v>1883</v>
      </c>
      <c r="I750" s="170"/>
      <c r="J750" s="30">
        <v>1487</v>
      </c>
      <c r="K750" s="170" t="s">
        <v>46</v>
      </c>
      <c r="L750" s="170" t="s">
        <v>1882</v>
      </c>
      <c r="N750" s="198" t="s">
        <v>1775</v>
      </c>
      <c r="O750" s="198"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202" t="s">
        <v>1776</v>
      </c>
      <c r="Q750" s="202" t="s">
        <v>46</v>
      </c>
      <c r="R750" s="202" t="str">
        <f t="shared" ref="R750:R774" si="64">H750&amp;" "&amp;I750</f>
        <v xml:space="preserve">Industry: Agriculture and Forestry </v>
      </c>
      <c r="S750" s="202" t="str">
        <f t="shared" si="62"/>
        <v>//**Industry: Agriculture and Forestry : **</v>
      </c>
      <c r="T750" s="187"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87" t="s">
        <v>1777</v>
      </c>
      <c r="C751" s="144" t="s">
        <v>1059</v>
      </c>
      <c r="D751" s="144" t="s">
        <v>370</v>
      </c>
      <c r="E751" s="144" t="s">
        <v>326</v>
      </c>
      <c r="F751" s="3" t="s">
        <v>1820</v>
      </c>
      <c r="G751" s="170"/>
      <c r="H751" s="171" t="s">
        <v>1884</v>
      </c>
      <c r="I751" s="170"/>
      <c r="J751" s="30">
        <v>1488</v>
      </c>
      <c r="K751" s="170" t="s">
        <v>46</v>
      </c>
      <c r="L751" s="178" t="s">
        <v>1882</v>
      </c>
      <c r="N751" s="198" t="s">
        <v>1775</v>
      </c>
      <c r="O751" s="198"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202" t="s">
        <v>1776</v>
      </c>
      <c r="Q751" s="202" t="s">
        <v>46</v>
      </c>
      <c r="R751" s="202" t="str">
        <f t="shared" si="64"/>
        <v xml:space="preserve">Industry: Coal Mining </v>
      </c>
      <c r="S751" s="202" t="str">
        <f t="shared" si="62"/>
        <v>//**Industry: Coal Mining : **</v>
      </c>
      <c r="T751" s="187"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87" t="s">
        <v>1777</v>
      </c>
      <c r="C752" s="144" t="s">
        <v>1059</v>
      </c>
      <c r="D752" s="144" t="s">
        <v>370</v>
      </c>
      <c r="E752" s="144" t="s">
        <v>326</v>
      </c>
      <c r="F752" s="3" t="s">
        <v>1821</v>
      </c>
      <c r="G752" s="170"/>
      <c r="H752" s="171" t="s">
        <v>1885</v>
      </c>
      <c r="I752" s="170"/>
      <c r="J752" s="30">
        <v>1489</v>
      </c>
      <c r="K752" s="170" t="s">
        <v>46</v>
      </c>
      <c r="L752" s="178" t="s">
        <v>1882</v>
      </c>
      <c r="N752" s="198" t="s">
        <v>1775</v>
      </c>
      <c r="O752" s="198"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202" t="s">
        <v>1776</v>
      </c>
      <c r="Q752" s="202" t="s">
        <v>46</v>
      </c>
      <c r="R752" s="202" t="str">
        <f t="shared" si="64"/>
        <v xml:space="preserve">Industry: Oil and Gas Extraction </v>
      </c>
      <c r="S752" s="202" t="str">
        <f t="shared" si="62"/>
        <v>//**Industry: Oil and Gas Extraction : **</v>
      </c>
      <c r="T752" s="187"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87" t="s">
        <v>1777</v>
      </c>
      <c r="C753" s="144" t="s">
        <v>1059</v>
      </c>
      <c r="D753" s="144" t="s">
        <v>370</v>
      </c>
      <c r="E753" s="144" t="s">
        <v>326</v>
      </c>
      <c r="F753" s="3" t="s">
        <v>1823</v>
      </c>
      <c r="G753" s="170"/>
      <c r="H753" s="171" t="s">
        <v>1886</v>
      </c>
      <c r="I753" s="170"/>
      <c r="J753" s="30">
        <v>1490</v>
      </c>
      <c r="K753" s="170" t="s">
        <v>46</v>
      </c>
      <c r="L753" s="178" t="s">
        <v>1882</v>
      </c>
      <c r="N753" s="198" t="s">
        <v>1775</v>
      </c>
      <c r="O753" s="198"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202" t="s">
        <v>1776</v>
      </c>
      <c r="Q753" s="202" t="s">
        <v>46</v>
      </c>
      <c r="R753" s="202" t="str">
        <f t="shared" si="64"/>
        <v xml:space="preserve">Industry: Other Mining and Quarrying </v>
      </c>
      <c r="S753" s="202" t="str">
        <f t="shared" si="62"/>
        <v>//**Industry: Other Mining and Quarrying : **</v>
      </c>
      <c r="T753" s="187"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87" t="s">
        <v>1777</v>
      </c>
      <c r="C754" s="144" t="s">
        <v>1059</v>
      </c>
      <c r="D754" s="144" t="s">
        <v>370</v>
      </c>
      <c r="E754" s="144" t="s">
        <v>326</v>
      </c>
      <c r="F754" s="3" t="s">
        <v>1825</v>
      </c>
      <c r="G754" s="170"/>
      <c r="H754" s="171" t="s">
        <v>1887</v>
      </c>
      <c r="I754" s="170"/>
      <c r="J754" s="30">
        <v>1491</v>
      </c>
      <c r="K754" s="170" t="s">
        <v>46</v>
      </c>
      <c r="L754" s="178" t="s">
        <v>1882</v>
      </c>
      <c r="N754" s="198" t="s">
        <v>1775</v>
      </c>
      <c r="O754" s="198"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202" t="s">
        <v>1776</v>
      </c>
      <c r="Q754" s="202" t="s">
        <v>46</v>
      </c>
      <c r="R754" s="202" t="str">
        <f t="shared" si="64"/>
        <v xml:space="preserve">Industry: Food Beverage and Tobacco </v>
      </c>
      <c r="S754" s="202" t="str">
        <f t="shared" si="62"/>
        <v>//**Industry: Food Beverage and Tobacco : **</v>
      </c>
      <c r="T754" s="187"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87" t="s">
        <v>1777</v>
      </c>
      <c r="C755" s="144" t="s">
        <v>1059</v>
      </c>
      <c r="D755" s="144" t="s">
        <v>370</v>
      </c>
      <c r="E755" s="144" t="s">
        <v>326</v>
      </c>
      <c r="F755" s="3" t="s">
        <v>1827</v>
      </c>
      <c r="G755" s="170"/>
      <c r="H755" s="171" t="s">
        <v>1888</v>
      </c>
      <c r="I755" s="170"/>
      <c r="J755" s="30">
        <v>1492</v>
      </c>
      <c r="K755" s="170" t="s">
        <v>46</v>
      </c>
      <c r="L755" s="178" t="s">
        <v>1882</v>
      </c>
      <c r="N755" s="198" t="s">
        <v>1775</v>
      </c>
      <c r="O755" s="198"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202" t="s">
        <v>1776</v>
      </c>
      <c r="Q755" s="202" t="s">
        <v>46</v>
      </c>
      <c r="R755" s="202" t="str">
        <f t="shared" si="64"/>
        <v xml:space="preserve">Industry: Textiles Apparel and Leather </v>
      </c>
      <c r="S755" s="202" t="str">
        <f t="shared" si="62"/>
        <v>//**Industry: Textiles Apparel and Leather : **</v>
      </c>
      <c r="T755" s="187"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87" t="s">
        <v>1777</v>
      </c>
      <c r="C756" s="144" t="s">
        <v>1059</v>
      </c>
      <c r="D756" s="144" t="s">
        <v>370</v>
      </c>
      <c r="E756" s="144" t="s">
        <v>326</v>
      </c>
      <c r="F756" s="3" t="s">
        <v>1829</v>
      </c>
      <c r="G756" s="170"/>
      <c r="H756" s="171" t="s">
        <v>1889</v>
      </c>
      <c r="I756" s="170"/>
      <c r="J756" s="30">
        <v>1493</v>
      </c>
      <c r="K756" s="170" t="s">
        <v>46</v>
      </c>
      <c r="L756" s="178" t="s">
        <v>1882</v>
      </c>
      <c r="N756" s="198" t="s">
        <v>1775</v>
      </c>
      <c r="O756" s="198"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202" t="s">
        <v>1776</v>
      </c>
      <c r="Q756" s="202" t="s">
        <v>46</v>
      </c>
      <c r="R756" s="202" t="str">
        <f t="shared" si="64"/>
        <v xml:space="preserve">Industry: Wood Products </v>
      </c>
      <c r="S756" s="202" t="str">
        <f t="shared" si="62"/>
        <v>//**Industry: Wood Products : **</v>
      </c>
      <c r="T756" s="187"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87" t="s">
        <v>1777</v>
      </c>
      <c r="C757" s="144" t="s">
        <v>1059</v>
      </c>
      <c r="D757" s="144" t="s">
        <v>370</v>
      </c>
      <c r="E757" s="144" t="s">
        <v>326</v>
      </c>
      <c r="F757" s="3" t="s">
        <v>1831</v>
      </c>
      <c r="G757" s="170"/>
      <c r="H757" s="171" t="s">
        <v>1890</v>
      </c>
      <c r="I757" s="170"/>
      <c r="J757" s="30">
        <v>1494</v>
      </c>
      <c r="K757" s="170" t="s">
        <v>46</v>
      </c>
      <c r="L757" s="178" t="s">
        <v>1882</v>
      </c>
      <c r="N757" s="198" t="s">
        <v>1775</v>
      </c>
      <c r="O757" s="198"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202" t="s">
        <v>1776</v>
      </c>
      <c r="Q757" s="202" t="s">
        <v>46</v>
      </c>
      <c r="R757" s="202" t="str">
        <f t="shared" si="64"/>
        <v xml:space="preserve">Industry: Pulp Paper and Printing </v>
      </c>
      <c r="S757" s="202" t="str">
        <f t="shared" si="62"/>
        <v>//**Industry: Pulp Paper and Printing : **</v>
      </c>
      <c r="T757" s="187"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87" t="s">
        <v>1777</v>
      </c>
      <c r="C758" s="144" t="s">
        <v>1059</v>
      </c>
      <c r="D758" s="144" t="s">
        <v>370</v>
      </c>
      <c r="E758" s="144" t="s">
        <v>326</v>
      </c>
      <c r="F758" s="3" t="s">
        <v>1833</v>
      </c>
      <c r="G758" s="170"/>
      <c r="H758" s="171" t="s">
        <v>1891</v>
      </c>
      <c r="I758" s="170"/>
      <c r="J758" s="30">
        <v>1495</v>
      </c>
      <c r="K758" s="170" t="s">
        <v>46</v>
      </c>
      <c r="L758" s="178" t="s">
        <v>1882</v>
      </c>
      <c r="N758" s="198" t="s">
        <v>1775</v>
      </c>
      <c r="O758" s="198"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202" t="s">
        <v>1776</v>
      </c>
      <c r="Q758" s="202" t="s">
        <v>46</v>
      </c>
      <c r="R758" s="202" t="str">
        <f t="shared" si="64"/>
        <v xml:space="preserve">Industry: Refined Petroleum and Coke </v>
      </c>
      <c r="S758" s="202" t="str">
        <f t="shared" si="62"/>
        <v>//**Industry: Refined Petroleum and Coke : **</v>
      </c>
      <c r="T758" s="187"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87" t="s">
        <v>1777</v>
      </c>
      <c r="C759" s="144" t="s">
        <v>1059</v>
      </c>
      <c r="D759" s="144" t="s">
        <v>370</v>
      </c>
      <c r="E759" s="144" t="s">
        <v>326</v>
      </c>
      <c r="F759" s="3" t="s">
        <v>1834</v>
      </c>
      <c r="G759" s="170"/>
      <c r="H759" s="171" t="s">
        <v>366</v>
      </c>
      <c r="I759" s="170"/>
      <c r="J759" s="30">
        <v>1496</v>
      </c>
      <c r="K759" s="170" t="s">
        <v>46</v>
      </c>
      <c r="L759" s="178" t="s">
        <v>1882</v>
      </c>
      <c r="N759" s="198" t="s">
        <v>1775</v>
      </c>
      <c r="O759" s="198"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202" t="s">
        <v>1776</v>
      </c>
      <c r="Q759" s="202" t="s">
        <v>46</v>
      </c>
      <c r="R759" s="202" t="str">
        <f t="shared" si="64"/>
        <v xml:space="preserve">Industry: Chemicals </v>
      </c>
      <c r="S759" s="202" t="str">
        <f t="shared" si="62"/>
        <v>//**Industry: Chemicals : **</v>
      </c>
      <c r="T759" s="187"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87" t="s">
        <v>1777</v>
      </c>
      <c r="C760" s="144" t="s">
        <v>1059</v>
      </c>
      <c r="D760" s="144" t="s">
        <v>370</v>
      </c>
      <c r="E760" s="144" t="s">
        <v>326</v>
      </c>
      <c r="F760" s="3" t="s">
        <v>1835</v>
      </c>
      <c r="G760" s="170"/>
      <c r="H760" s="171" t="s">
        <v>1892</v>
      </c>
      <c r="I760" s="170"/>
      <c r="J760" s="30">
        <v>1497</v>
      </c>
      <c r="K760" s="170" t="s">
        <v>46</v>
      </c>
      <c r="L760" s="178" t="s">
        <v>1882</v>
      </c>
      <c r="N760" s="198" t="s">
        <v>1775</v>
      </c>
      <c r="O760" s="198"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202" t="s">
        <v>1776</v>
      </c>
      <c r="Q760" s="202" t="s">
        <v>46</v>
      </c>
      <c r="R760" s="202" t="str">
        <f t="shared" si="64"/>
        <v xml:space="preserve">Industry: Rubber and Plastic Products </v>
      </c>
      <c r="S760" s="202" t="str">
        <f t="shared" si="62"/>
        <v>//**Industry: Rubber and Plastic Products : **</v>
      </c>
      <c r="T760" s="187"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87" t="s">
        <v>1777</v>
      </c>
      <c r="C761" s="144" t="s">
        <v>1059</v>
      </c>
      <c r="D761" s="144" t="s">
        <v>370</v>
      </c>
      <c r="E761" s="144" t="s">
        <v>326</v>
      </c>
      <c r="F761" s="3" t="s">
        <v>1836</v>
      </c>
      <c r="G761" s="170"/>
      <c r="H761" s="171" t="s">
        <v>1893</v>
      </c>
      <c r="I761" s="170"/>
      <c r="J761" s="30">
        <v>1498</v>
      </c>
      <c r="K761" s="170" t="s">
        <v>46</v>
      </c>
      <c r="L761" s="178" t="s">
        <v>1882</v>
      </c>
      <c r="N761" s="198" t="s">
        <v>1775</v>
      </c>
      <c r="O761" s="198"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202" t="s">
        <v>1776</v>
      </c>
      <c r="Q761" s="202" t="s">
        <v>46</v>
      </c>
      <c r="R761" s="202" t="str">
        <f t="shared" si="64"/>
        <v xml:space="preserve">Industry: Glass and Glass Products </v>
      </c>
      <c r="S761" s="202" t="str">
        <f t="shared" si="62"/>
        <v>//**Industry: Glass and Glass Products : **</v>
      </c>
      <c r="T761" s="187"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87" t="s">
        <v>1777</v>
      </c>
      <c r="C762" s="144" t="s">
        <v>1059</v>
      </c>
      <c r="D762" s="144" t="s">
        <v>370</v>
      </c>
      <c r="E762" s="144" t="s">
        <v>326</v>
      </c>
      <c r="F762" s="3" t="s">
        <v>1837</v>
      </c>
      <c r="G762" s="170"/>
      <c r="H762" s="171" t="s">
        <v>1894</v>
      </c>
      <c r="I762" s="170"/>
      <c r="J762" s="30">
        <v>1499</v>
      </c>
      <c r="K762" s="170" t="s">
        <v>46</v>
      </c>
      <c r="L762" s="178" t="s">
        <v>1882</v>
      </c>
      <c r="N762" s="198" t="s">
        <v>1775</v>
      </c>
      <c r="O762" s="198"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202" t="s">
        <v>1776</v>
      </c>
      <c r="Q762" s="202" t="s">
        <v>46</v>
      </c>
      <c r="R762" s="202" t="str">
        <f t="shared" si="64"/>
        <v xml:space="preserve">Industry: Cement and Other Nonmetallic Minerals </v>
      </c>
      <c r="S762" s="202" t="str">
        <f t="shared" si="62"/>
        <v>//**Industry: Cement and Other Nonmetallic Minerals : **</v>
      </c>
      <c r="T762" s="187"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87" t="s">
        <v>1777</v>
      </c>
      <c r="C763" s="144" t="s">
        <v>1059</v>
      </c>
      <c r="D763" s="144" t="s">
        <v>370</v>
      </c>
      <c r="E763" s="144" t="s">
        <v>326</v>
      </c>
      <c r="F763" s="3" t="s">
        <v>1838</v>
      </c>
      <c r="G763" s="170"/>
      <c r="H763" s="171" t="s">
        <v>365</v>
      </c>
      <c r="I763" s="170"/>
      <c r="J763" s="30">
        <v>1500</v>
      </c>
      <c r="K763" s="170" t="s">
        <v>46</v>
      </c>
      <c r="L763" s="178" t="s">
        <v>1882</v>
      </c>
      <c r="N763" s="198" t="s">
        <v>1775</v>
      </c>
      <c r="O763" s="198"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202" t="s">
        <v>1776</v>
      </c>
      <c r="Q763" s="202" t="s">
        <v>46</v>
      </c>
      <c r="R763" s="202" t="str">
        <f t="shared" si="64"/>
        <v xml:space="preserve">Industry: Iron and Steel </v>
      </c>
      <c r="S763" s="202" t="str">
        <f t="shared" si="62"/>
        <v>//**Industry: Iron and Steel : **</v>
      </c>
      <c r="T763" s="187"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87" t="s">
        <v>1777</v>
      </c>
      <c r="C764" s="144" t="s">
        <v>1059</v>
      </c>
      <c r="D764" s="144" t="s">
        <v>370</v>
      </c>
      <c r="E764" s="144" t="s">
        <v>326</v>
      </c>
      <c r="F764" s="3" t="s">
        <v>1839</v>
      </c>
      <c r="G764" s="170"/>
      <c r="H764" s="171" t="s">
        <v>1895</v>
      </c>
      <c r="I764" s="170"/>
      <c r="J764" s="30">
        <v>1501</v>
      </c>
      <c r="K764" s="170" t="s">
        <v>46</v>
      </c>
      <c r="L764" s="178" t="s">
        <v>1882</v>
      </c>
      <c r="N764" s="198" t="s">
        <v>1775</v>
      </c>
      <c r="O764" s="198"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202" t="s">
        <v>1776</v>
      </c>
      <c r="Q764" s="202" t="s">
        <v>46</v>
      </c>
      <c r="R764" s="202" t="str">
        <f t="shared" si="64"/>
        <v xml:space="preserve">Industry: Other Metals </v>
      </c>
      <c r="S764" s="202" t="str">
        <f t="shared" si="62"/>
        <v>//**Industry: Other Metals : **</v>
      </c>
      <c r="T764" s="187"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87" t="s">
        <v>1777</v>
      </c>
      <c r="C765" s="144" t="s">
        <v>1059</v>
      </c>
      <c r="D765" s="144" t="s">
        <v>370</v>
      </c>
      <c r="E765" s="144" t="s">
        <v>326</v>
      </c>
      <c r="F765" s="3" t="s">
        <v>1840</v>
      </c>
      <c r="G765" s="170"/>
      <c r="H765" s="171" t="s">
        <v>1896</v>
      </c>
      <c r="I765" s="170"/>
      <c r="J765" s="30">
        <v>1502</v>
      </c>
      <c r="K765" s="170" t="s">
        <v>46</v>
      </c>
      <c r="L765" s="178" t="s">
        <v>1882</v>
      </c>
      <c r="N765" s="198" t="s">
        <v>1775</v>
      </c>
      <c r="O765" s="198"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202" t="s">
        <v>1776</v>
      </c>
      <c r="Q765" s="202" t="s">
        <v>46</v>
      </c>
      <c r="R765" s="202" t="str">
        <f t="shared" si="64"/>
        <v xml:space="preserve">Industry: Metal Products Except Machinery and Vehicles </v>
      </c>
      <c r="S765" s="202" t="str">
        <f t="shared" si="62"/>
        <v>//**Industry: Metal Products Except Machinery and Vehicles : **</v>
      </c>
      <c r="T765" s="187"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87" t="s">
        <v>1777</v>
      </c>
      <c r="C766" s="144" t="s">
        <v>1059</v>
      </c>
      <c r="D766" s="144" t="s">
        <v>370</v>
      </c>
      <c r="E766" s="144" t="s">
        <v>326</v>
      </c>
      <c r="F766" s="3" t="s">
        <v>1841</v>
      </c>
      <c r="G766" s="170"/>
      <c r="H766" s="171" t="s">
        <v>1897</v>
      </c>
      <c r="I766" s="170"/>
      <c r="J766" s="30">
        <v>1503</v>
      </c>
      <c r="K766" s="170" t="s">
        <v>46</v>
      </c>
      <c r="L766" s="178" t="s">
        <v>1882</v>
      </c>
      <c r="N766" s="198" t="s">
        <v>1775</v>
      </c>
      <c r="O766" s="198"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202" t="s">
        <v>1776</v>
      </c>
      <c r="Q766" s="202" t="s">
        <v>46</v>
      </c>
      <c r="R766" s="202" t="str">
        <f t="shared" si="64"/>
        <v xml:space="preserve">Industry: Computers and Electronics </v>
      </c>
      <c r="S766" s="202" t="str">
        <f t="shared" si="62"/>
        <v>//**Industry: Computers and Electronics : **</v>
      </c>
      <c r="T766" s="187"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87" t="s">
        <v>1777</v>
      </c>
      <c r="C767" s="144" t="s">
        <v>1059</v>
      </c>
      <c r="D767" s="144" t="s">
        <v>370</v>
      </c>
      <c r="E767" s="144" t="s">
        <v>326</v>
      </c>
      <c r="F767" s="3" t="s">
        <v>1842</v>
      </c>
      <c r="G767" s="170"/>
      <c r="H767" s="171" t="s">
        <v>1898</v>
      </c>
      <c r="I767" s="170"/>
      <c r="J767" s="30">
        <v>1504</v>
      </c>
      <c r="K767" s="170" t="s">
        <v>46</v>
      </c>
      <c r="L767" s="178" t="s">
        <v>1882</v>
      </c>
      <c r="N767" s="198" t="s">
        <v>1775</v>
      </c>
      <c r="O767" s="198"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202" t="s">
        <v>1776</v>
      </c>
      <c r="Q767" s="202" t="s">
        <v>46</v>
      </c>
      <c r="R767" s="202" t="str">
        <f t="shared" si="64"/>
        <v xml:space="preserve">Industry: Appliances and Electrical Equipment </v>
      </c>
      <c r="S767" s="202" t="str">
        <f t="shared" si="62"/>
        <v>//**Industry: Appliances and Electrical Equipment : **</v>
      </c>
      <c r="T767" s="187"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87" t="s">
        <v>1777</v>
      </c>
      <c r="C768" s="144" t="s">
        <v>1059</v>
      </c>
      <c r="D768" s="144" t="s">
        <v>370</v>
      </c>
      <c r="E768" s="144" t="s">
        <v>326</v>
      </c>
      <c r="F768" s="3" t="s">
        <v>1843</v>
      </c>
      <c r="G768" s="170"/>
      <c r="H768" s="171" t="s">
        <v>1899</v>
      </c>
      <c r="I768" s="170"/>
      <c r="J768" s="30">
        <v>1505</v>
      </c>
      <c r="K768" s="170" t="s">
        <v>46</v>
      </c>
      <c r="L768" s="178" t="s">
        <v>1882</v>
      </c>
      <c r="N768" s="198" t="s">
        <v>1775</v>
      </c>
      <c r="O768" s="198"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202" t="s">
        <v>1776</v>
      </c>
      <c r="Q768" s="202" t="s">
        <v>46</v>
      </c>
      <c r="R768" s="202" t="str">
        <f t="shared" si="64"/>
        <v xml:space="preserve">Industry: Other Machinery </v>
      </c>
      <c r="S768" s="202" t="str">
        <f t="shared" si="62"/>
        <v>//**Industry: Other Machinery : **</v>
      </c>
      <c r="T768" s="187"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87" t="s">
        <v>1777</v>
      </c>
      <c r="C769" s="144" t="s">
        <v>1059</v>
      </c>
      <c r="D769" s="144" t="s">
        <v>370</v>
      </c>
      <c r="E769" s="144" t="s">
        <v>326</v>
      </c>
      <c r="F769" s="3" t="s">
        <v>1844</v>
      </c>
      <c r="G769" s="170"/>
      <c r="H769" s="171" t="s">
        <v>1900</v>
      </c>
      <c r="I769" s="170"/>
      <c r="J769" s="30">
        <v>1506</v>
      </c>
      <c r="K769" s="170" t="s">
        <v>46</v>
      </c>
      <c r="L769" s="178" t="s">
        <v>1882</v>
      </c>
      <c r="N769" s="198" t="s">
        <v>1775</v>
      </c>
      <c r="O769" s="198"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202" t="s">
        <v>1776</v>
      </c>
      <c r="Q769" s="202" t="s">
        <v>46</v>
      </c>
      <c r="R769" s="202" t="str">
        <f t="shared" si="64"/>
        <v xml:space="preserve">Industry: Road Vehicles </v>
      </c>
      <c r="S769" s="202" t="str">
        <f t="shared" si="62"/>
        <v>//**Industry: Road Vehicles : **</v>
      </c>
      <c r="T769" s="187"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87" t="s">
        <v>1777</v>
      </c>
      <c r="C770" s="144" t="s">
        <v>1059</v>
      </c>
      <c r="D770" s="144" t="s">
        <v>370</v>
      </c>
      <c r="E770" s="144" t="s">
        <v>326</v>
      </c>
      <c r="F770" s="3" t="s">
        <v>1845</v>
      </c>
      <c r="G770" s="170"/>
      <c r="H770" s="171" t="s">
        <v>1901</v>
      </c>
      <c r="I770" s="170"/>
      <c r="J770" s="30">
        <v>1507</v>
      </c>
      <c r="K770" s="170" t="s">
        <v>46</v>
      </c>
      <c r="L770" s="178" t="s">
        <v>1882</v>
      </c>
      <c r="N770" s="198" t="s">
        <v>1775</v>
      </c>
      <c r="O770" s="198"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202" t="s">
        <v>1776</v>
      </c>
      <c r="Q770" s="202" t="s">
        <v>46</v>
      </c>
      <c r="R770" s="202" t="str">
        <f t="shared" si="64"/>
        <v xml:space="preserve">Industry: Nonroad Vehicles </v>
      </c>
      <c r="S770" s="202" t="str">
        <f t="shared" si="62"/>
        <v>//**Industry: Nonroad Vehicles : **</v>
      </c>
      <c r="T770" s="187"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87" t="s">
        <v>1777</v>
      </c>
      <c r="C771" s="144" t="s">
        <v>1059</v>
      </c>
      <c r="D771" s="144" t="s">
        <v>370</v>
      </c>
      <c r="E771" s="144" t="s">
        <v>326</v>
      </c>
      <c r="F771" s="3" t="s">
        <v>1846</v>
      </c>
      <c r="G771" s="170"/>
      <c r="H771" s="171" t="s">
        <v>1902</v>
      </c>
      <c r="I771" s="170"/>
      <c r="J771" s="30">
        <v>1508</v>
      </c>
      <c r="K771" s="170" t="s">
        <v>46</v>
      </c>
      <c r="L771" s="178" t="s">
        <v>1882</v>
      </c>
      <c r="N771" s="198" t="s">
        <v>1775</v>
      </c>
      <c r="O771" s="198"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202" t="s">
        <v>1776</v>
      </c>
      <c r="Q771" s="202" t="s">
        <v>46</v>
      </c>
      <c r="R771" s="202" t="str">
        <f t="shared" si="64"/>
        <v xml:space="preserve">Industry: Other Manufacturing </v>
      </c>
      <c r="S771" s="202" t="str">
        <f t="shared" si="62"/>
        <v>//**Industry: Other Manufacturing : **</v>
      </c>
      <c r="T771" s="187"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87" t="s">
        <v>1777</v>
      </c>
      <c r="C772" s="144" t="s">
        <v>1059</v>
      </c>
      <c r="D772" s="144" t="s">
        <v>370</v>
      </c>
      <c r="E772" s="144" t="s">
        <v>326</v>
      </c>
      <c r="F772" s="3" t="s">
        <v>1847</v>
      </c>
      <c r="G772" s="170"/>
      <c r="H772" s="171" t="s">
        <v>1903</v>
      </c>
      <c r="I772" s="170"/>
      <c r="J772" s="30">
        <v>1509</v>
      </c>
      <c r="K772" s="170" t="s">
        <v>46</v>
      </c>
      <c r="L772" s="178" t="s">
        <v>1882</v>
      </c>
      <c r="N772" s="198" t="s">
        <v>1775</v>
      </c>
      <c r="O772" s="198"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202" t="s">
        <v>1776</v>
      </c>
      <c r="Q772" s="202" t="s">
        <v>46</v>
      </c>
      <c r="R772" s="202" t="str">
        <f t="shared" si="64"/>
        <v xml:space="preserve">Industry: Energy Pipelines and Gas Processing </v>
      </c>
      <c r="S772" s="202" t="str">
        <f t="shared" si="62"/>
        <v>//**Industry: Energy Pipelines and Gas Processing : **</v>
      </c>
      <c r="T772" s="187"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87" t="s">
        <v>1777</v>
      </c>
      <c r="C773" s="144" t="s">
        <v>1059</v>
      </c>
      <c r="D773" s="144" t="s">
        <v>370</v>
      </c>
      <c r="E773" s="144" t="s">
        <v>326</v>
      </c>
      <c r="F773" s="3" t="s">
        <v>1848</v>
      </c>
      <c r="G773" s="170"/>
      <c r="H773" s="171" t="s">
        <v>1904</v>
      </c>
      <c r="I773" s="170"/>
      <c r="J773" s="30">
        <v>1510</v>
      </c>
      <c r="K773" s="170" t="s">
        <v>46</v>
      </c>
      <c r="L773" s="178" t="s">
        <v>1882</v>
      </c>
      <c r="N773" s="198" t="s">
        <v>1775</v>
      </c>
      <c r="O773" s="198"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202" t="s">
        <v>1776</v>
      </c>
      <c r="Q773" s="202" t="s">
        <v>46</v>
      </c>
      <c r="R773" s="202" t="str">
        <f t="shared" si="64"/>
        <v xml:space="preserve">Industry: Water and Waste </v>
      </c>
      <c r="S773" s="202" t="str">
        <f t="shared" si="62"/>
        <v>//**Industry: Water and Waste : **</v>
      </c>
      <c r="T773" s="187"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87" t="s">
        <v>1777</v>
      </c>
      <c r="C774" s="144" t="s">
        <v>1059</v>
      </c>
      <c r="D774" s="144" t="s">
        <v>370</v>
      </c>
      <c r="E774" s="144" t="s">
        <v>326</v>
      </c>
      <c r="F774" s="3" t="s">
        <v>1849</v>
      </c>
      <c r="G774" s="170"/>
      <c r="H774" s="171" t="s">
        <v>1905</v>
      </c>
      <c r="I774" s="170"/>
      <c r="J774" s="30">
        <v>1511</v>
      </c>
      <c r="K774" s="170" t="s">
        <v>46</v>
      </c>
      <c r="L774" s="178" t="s">
        <v>1882</v>
      </c>
      <c r="N774" s="198" t="s">
        <v>1775</v>
      </c>
      <c r="O774" s="198"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202" t="s">
        <v>1776</v>
      </c>
      <c r="Q774" s="202" t="s">
        <v>46</v>
      </c>
      <c r="R774" s="202" t="str">
        <f t="shared" si="64"/>
        <v xml:space="preserve">Industry: Construction </v>
      </c>
      <c r="S774" s="202" t="str">
        <f t="shared" si="62"/>
        <v>//**Industry: Construction : **</v>
      </c>
      <c r="T774" s="187"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209" customFormat="1" x14ac:dyDescent="0.25">
      <c r="A775" s="209" t="s">
        <v>1774</v>
      </c>
      <c r="B775" s="189"/>
      <c r="C775" s="209" t="s">
        <v>1059</v>
      </c>
      <c r="D775" s="209" t="s">
        <v>370</v>
      </c>
      <c r="E775" s="209" t="s">
        <v>327</v>
      </c>
      <c r="M775" s="189"/>
      <c r="N775" s="208" t="s">
        <v>1775</v>
      </c>
      <c r="O775" s="208"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206" t="s">
        <v>1776</v>
      </c>
      <c r="Q775" s="206" t="s">
        <v>46</v>
      </c>
      <c r="S775" s="206" t="str">
        <f t="shared" si="62"/>
        <v/>
      </c>
      <c r="T775" s="206" t="str">
        <f t="shared" si="65"/>
        <v/>
      </c>
      <c r="U775" s="194"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5">
      <c r="A776" s="187" t="s">
        <v>1777</v>
      </c>
      <c r="C776" s="3" t="s">
        <v>1059</v>
      </c>
      <c r="D776" s="144" t="s">
        <v>370</v>
      </c>
      <c r="E776" s="3" t="s">
        <v>327</v>
      </c>
      <c r="F776" s="170" t="s">
        <v>549</v>
      </c>
      <c r="G776" s="170"/>
      <c r="H776" s="170" t="s">
        <v>526</v>
      </c>
      <c r="I776" s="170"/>
      <c r="J776" s="30">
        <v>133</v>
      </c>
      <c r="K776" s="170" t="s">
        <v>46</v>
      </c>
      <c r="L776" s="170" t="s">
        <v>1882</v>
      </c>
      <c r="N776" s="198" t="s">
        <v>1775</v>
      </c>
      <c r="O776" s="198"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202" t="s">
        <v>1776</v>
      </c>
      <c r="Q776" s="202" t="s">
        <v>46</v>
      </c>
      <c r="R776" s="202" t="str">
        <f t="shared" ref="R776:R783" si="66">H776&amp;" "&amp;I776</f>
        <v xml:space="preserve">Vehicles: Battery Electric </v>
      </c>
      <c r="S776" s="202" t="str">
        <f t="shared" si="62"/>
        <v>//**Vehicles: Battery Electric : **</v>
      </c>
      <c r="T776" s="187"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87" t="s">
        <v>1777</v>
      </c>
      <c r="C777" s="144" t="s">
        <v>1059</v>
      </c>
      <c r="D777" s="144" t="s">
        <v>370</v>
      </c>
      <c r="E777" s="144" t="s">
        <v>327</v>
      </c>
      <c r="F777" s="170" t="s">
        <v>550</v>
      </c>
      <c r="G777" s="170"/>
      <c r="H777" s="170" t="s">
        <v>527</v>
      </c>
      <c r="I777" s="170"/>
      <c r="J777" s="30">
        <v>134</v>
      </c>
      <c r="K777" s="170" t="s">
        <v>46</v>
      </c>
      <c r="L777" s="228" t="s">
        <v>1882</v>
      </c>
      <c r="N777" s="198" t="s">
        <v>1775</v>
      </c>
      <c r="O777" s="198"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202" t="s">
        <v>1776</v>
      </c>
      <c r="Q777" s="202" t="s">
        <v>46</v>
      </c>
      <c r="R777" s="202" t="str">
        <f t="shared" si="66"/>
        <v xml:space="preserve">Vehicles: Natural Gas </v>
      </c>
      <c r="S777" s="202" t="str">
        <f t="shared" si="62"/>
        <v>//**Vehicles: Natural Gas : **</v>
      </c>
      <c r="T777" s="187"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87" t="s">
        <v>1777</v>
      </c>
      <c r="C778" s="144" t="s">
        <v>1059</v>
      </c>
      <c r="D778" s="144" t="s">
        <v>370</v>
      </c>
      <c r="E778" s="144" t="s">
        <v>327</v>
      </c>
      <c r="F778" s="170" t="s">
        <v>551</v>
      </c>
      <c r="G778" s="170"/>
      <c r="H778" s="170" t="s">
        <v>528</v>
      </c>
      <c r="I778" s="170"/>
      <c r="J778" s="30">
        <v>135</v>
      </c>
      <c r="K778" s="170" t="s">
        <v>46</v>
      </c>
      <c r="L778" s="228" t="s">
        <v>1882</v>
      </c>
      <c r="N778" s="198" t="s">
        <v>1775</v>
      </c>
      <c r="O778" s="198"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202" t="s">
        <v>1776</v>
      </c>
      <c r="Q778" s="202" t="s">
        <v>46</v>
      </c>
      <c r="R778" s="202" t="str">
        <f t="shared" si="66"/>
        <v xml:space="preserve">Vehicles: Gasoline Engine </v>
      </c>
      <c r="S778" s="202" t="str">
        <f t="shared" si="62"/>
        <v>//**Vehicles: Gasoline Engine : **</v>
      </c>
      <c r="T778" s="187"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87" t="s">
        <v>1777</v>
      </c>
      <c r="C779" s="144" t="s">
        <v>1059</v>
      </c>
      <c r="D779" s="144" t="s">
        <v>370</v>
      </c>
      <c r="E779" s="144" t="s">
        <v>327</v>
      </c>
      <c r="F779" s="170" t="s">
        <v>552</v>
      </c>
      <c r="G779" s="170"/>
      <c r="H779" s="170" t="s">
        <v>529</v>
      </c>
      <c r="I779" s="170"/>
      <c r="J779" s="30">
        <v>136</v>
      </c>
      <c r="K779" s="170" t="s">
        <v>46</v>
      </c>
      <c r="L779" s="228" t="s">
        <v>1882</v>
      </c>
      <c r="N779" s="198" t="s">
        <v>1775</v>
      </c>
      <c r="O779" s="198"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202" t="s">
        <v>1776</v>
      </c>
      <c r="Q779" s="202" t="s">
        <v>46</v>
      </c>
      <c r="R779" s="202" t="str">
        <f t="shared" si="66"/>
        <v xml:space="preserve">Vehicles: Diesel Engine </v>
      </c>
      <c r="S779" s="202" t="str">
        <f t="shared" si="62"/>
        <v>//**Vehicles: Diesel Engine : **</v>
      </c>
      <c r="T779" s="187"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87" t="s">
        <v>1777</v>
      </c>
      <c r="C780" s="144" t="s">
        <v>1059</v>
      </c>
      <c r="D780" s="144" t="s">
        <v>370</v>
      </c>
      <c r="E780" s="144" t="s">
        <v>327</v>
      </c>
      <c r="F780" s="170" t="s">
        <v>553</v>
      </c>
      <c r="G780" s="170"/>
      <c r="H780" s="170" t="s">
        <v>530</v>
      </c>
      <c r="I780" s="170"/>
      <c r="J780" s="30">
        <v>137</v>
      </c>
      <c r="K780" s="170" t="s">
        <v>46</v>
      </c>
      <c r="L780" s="228" t="s">
        <v>1882</v>
      </c>
      <c r="N780" s="198" t="s">
        <v>1775</v>
      </c>
      <c r="O780" s="198"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202" t="s">
        <v>1776</v>
      </c>
      <c r="Q780" s="202" t="s">
        <v>46</v>
      </c>
      <c r="R780" s="202" t="str">
        <f t="shared" si="66"/>
        <v xml:space="preserve">Vehicles: Plug-in Hybrid </v>
      </c>
      <c r="S780" s="202" t="str">
        <f t="shared" si="62"/>
        <v>//**Vehicles: Plug-in Hybrid : **</v>
      </c>
      <c r="T780" s="187"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87" t="s">
        <v>1777</v>
      </c>
      <c r="C781" s="144" t="s">
        <v>1059</v>
      </c>
      <c r="D781" s="144" t="s">
        <v>370</v>
      </c>
      <c r="E781" s="144" t="s">
        <v>327</v>
      </c>
      <c r="F781" s="170" t="s">
        <v>886</v>
      </c>
      <c r="G781" s="170"/>
      <c r="H781" s="170" t="s">
        <v>1215</v>
      </c>
      <c r="I781" s="170"/>
      <c r="J781" s="30">
        <v>138</v>
      </c>
      <c r="K781" s="170" t="s">
        <v>46</v>
      </c>
      <c r="L781" s="228" t="s">
        <v>1882</v>
      </c>
      <c r="N781" s="198" t="s">
        <v>1775</v>
      </c>
      <c r="O781" s="198"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202" t="s">
        <v>1776</v>
      </c>
      <c r="Q781" s="202" t="s">
        <v>46</v>
      </c>
      <c r="R781" s="202" t="str">
        <f t="shared" si="66"/>
        <v xml:space="preserve">Vehicles: LPG </v>
      </c>
      <c r="S781" s="202" t="str">
        <f t="shared" si="62"/>
        <v>//**Vehicles: LPG : **</v>
      </c>
      <c r="T781" s="187"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87" t="s">
        <v>1777</v>
      </c>
      <c r="C782" s="144" t="s">
        <v>1059</v>
      </c>
      <c r="D782" s="144" t="s">
        <v>370</v>
      </c>
      <c r="E782" s="144" t="s">
        <v>327</v>
      </c>
      <c r="F782" s="170" t="s">
        <v>885</v>
      </c>
      <c r="G782" s="170"/>
      <c r="H782" s="170" t="s">
        <v>1216</v>
      </c>
      <c r="I782" s="170"/>
      <c r="J782" s="30">
        <v>524</v>
      </c>
      <c r="K782" s="170" t="s">
        <v>46</v>
      </c>
      <c r="L782" s="228" t="s">
        <v>1882</v>
      </c>
      <c r="N782" s="198" t="s">
        <v>1775</v>
      </c>
      <c r="O782" s="198"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202" t="s">
        <v>1776</v>
      </c>
      <c r="Q782" s="202" t="s">
        <v>46</v>
      </c>
      <c r="R782" s="202" t="str">
        <f t="shared" si="66"/>
        <v xml:space="preserve">Vehicles: Hydrogen </v>
      </c>
      <c r="S782" s="202" t="str">
        <f t="shared" si="62"/>
        <v>//**Vehicles: Hydrogen : **</v>
      </c>
      <c r="T782" s="187"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206" customFormat="1" x14ac:dyDescent="0.25">
      <c r="A783" s="206" t="s">
        <v>1774</v>
      </c>
      <c r="B783" s="188"/>
      <c r="C783" s="232" t="s">
        <v>1247</v>
      </c>
      <c r="D783" s="232" t="s">
        <v>1248</v>
      </c>
      <c r="E783" s="232" t="s">
        <v>1252</v>
      </c>
      <c r="F783" s="232"/>
      <c r="G783" s="232"/>
      <c r="H783" s="232"/>
      <c r="I783" s="232"/>
      <c r="J783" s="210">
        <v>543</v>
      </c>
      <c r="K783" s="232" t="s">
        <v>47</v>
      </c>
      <c r="L783" s="255" t="s">
        <v>1907</v>
      </c>
      <c r="M783" s="188"/>
      <c r="N783" s="208" t="s">
        <v>1775</v>
      </c>
      <c r="O783" s="208"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206" t="s">
        <v>1776</v>
      </c>
      <c r="Q783" s="206" t="s">
        <v>47</v>
      </c>
      <c r="R783" s="206" t="str">
        <f t="shared" si="66"/>
        <v xml:space="preserve"> </v>
      </c>
      <c r="T783" s="206" t="str">
        <f t="shared" si="65"/>
        <v/>
      </c>
      <c r="U783" s="194"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206" customFormat="1" x14ac:dyDescent="0.25">
      <c r="A784" s="206" t="s">
        <v>1774</v>
      </c>
      <c r="C784" s="206" t="s">
        <v>1398</v>
      </c>
      <c r="D784" s="206" t="s">
        <v>1399</v>
      </c>
      <c r="E784" s="206" t="str">
        <f>E785</f>
        <v>GRA for Carbon Tax Revenue</v>
      </c>
      <c r="N784" s="208" t="s">
        <v>1775</v>
      </c>
      <c r="O784" s="208"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206" t="s">
        <v>1776</v>
      </c>
      <c r="Q784" s="206" t="s">
        <v>46</v>
      </c>
      <c r="S784" s="206" t="str">
        <f t="shared" si="62"/>
        <v/>
      </c>
      <c r="T784" s="206" t="str">
        <f t="shared" si="65"/>
        <v/>
      </c>
      <c r="U784" s="194"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5">
      <c r="A785" s="187" t="s">
        <v>1777</v>
      </c>
      <c r="C785" s="3" t="s">
        <v>1398</v>
      </c>
      <c r="D785" s="3" t="s">
        <v>1399</v>
      </c>
      <c r="E785" s="3" t="s">
        <v>1406</v>
      </c>
      <c r="F785" s="3" t="s">
        <v>1415</v>
      </c>
      <c r="G785" s="3"/>
      <c r="H785" s="3" t="s">
        <v>1420</v>
      </c>
      <c r="I785" s="3"/>
      <c r="J785" s="30">
        <v>545</v>
      </c>
      <c r="K785" s="3" t="s">
        <v>46</v>
      </c>
      <c r="L785" s="256" t="s">
        <v>1908</v>
      </c>
      <c r="N785" s="198" t="s">
        <v>1775</v>
      </c>
      <c r="O785" s="198"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202" t="s">
        <v>1776</v>
      </c>
      <c r="Q785" s="202" t="s">
        <v>46</v>
      </c>
      <c r="R785" s="202" t="str">
        <f>H785&amp;" "&amp;I785</f>
        <v xml:space="preserve">Regular Spending </v>
      </c>
      <c r="S785" s="202" t="str">
        <f t="shared" si="62"/>
        <v>//**Regular Spending : **</v>
      </c>
      <c r="T785" s="187"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87" t="s">
        <v>1777</v>
      </c>
      <c r="C786" s="144" t="s">
        <v>1398</v>
      </c>
      <c r="D786" s="144" t="s">
        <v>1399</v>
      </c>
      <c r="E786" s="144" t="s">
        <v>1406</v>
      </c>
      <c r="F786" s="3" t="s">
        <v>1416</v>
      </c>
      <c r="G786" s="3"/>
      <c r="H786" s="3" t="s">
        <v>1443</v>
      </c>
      <c r="I786" s="3"/>
      <c r="J786" s="30">
        <v>546</v>
      </c>
      <c r="K786" s="144" t="s">
        <v>46</v>
      </c>
      <c r="L786" s="256" t="s">
        <v>1908</v>
      </c>
      <c r="N786" s="198" t="s">
        <v>1775</v>
      </c>
      <c r="O786" s="198"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202" t="s">
        <v>1776</v>
      </c>
      <c r="Q786" s="202" t="s">
        <v>46</v>
      </c>
      <c r="R786" s="202" t="str">
        <f>H786&amp;" "&amp;I786</f>
        <v xml:space="preserve">Budget Deficit </v>
      </c>
      <c r="S786" s="202" t="str">
        <f t="shared" si="62"/>
        <v>//**Budget Deficit : **</v>
      </c>
      <c r="T786" s="187"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87" t="s">
        <v>1777</v>
      </c>
      <c r="C787" s="144" t="s">
        <v>1398</v>
      </c>
      <c r="D787" s="144" t="s">
        <v>1399</v>
      </c>
      <c r="E787" s="144" t="s">
        <v>1406</v>
      </c>
      <c r="F787" s="3" t="s">
        <v>1417</v>
      </c>
      <c r="G787" s="3"/>
      <c r="H787" s="3" t="s">
        <v>1421</v>
      </c>
      <c r="I787" s="3"/>
      <c r="J787" s="30">
        <v>547</v>
      </c>
      <c r="K787" s="144" t="s">
        <v>46</v>
      </c>
      <c r="L787" s="256" t="s">
        <v>1908</v>
      </c>
      <c r="N787" s="198" t="s">
        <v>1775</v>
      </c>
      <c r="O787" s="198"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202" t="s">
        <v>1776</v>
      </c>
      <c r="Q787" s="202" t="s">
        <v>46</v>
      </c>
      <c r="R787" s="202" t="str">
        <f>H787&amp;" "&amp;I787</f>
        <v xml:space="preserve">Household Taxes </v>
      </c>
      <c r="S787" s="202" t="str">
        <f t="shared" si="62"/>
        <v>//**Household Taxes : **</v>
      </c>
      <c r="T787" s="187"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87" t="s">
        <v>1777</v>
      </c>
      <c r="C788" s="144" t="s">
        <v>1398</v>
      </c>
      <c r="D788" s="144" t="s">
        <v>1399</v>
      </c>
      <c r="E788" s="144" t="s">
        <v>1406</v>
      </c>
      <c r="F788" s="3" t="s">
        <v>1418</v>
      </c>
      <c r="G788" s="3"/>
      <c r="H788" s="3" t="s">
        <v>1422</v>
      </c>
      <c r="I788" s="3"/>
      <c r="J788" s="30">
        <v>548</v>
      </c>
      <c r="K788" s="144" t="s">
        <v>46</v>
      </c>
      <c r="L788" s="256" t="s">
        <v>1908</v>
      </c>
      <c r="N788" s="198" t="s">
        <v>1775</v>
      </c>
      <c r="O788" s="198"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202" t="s">
        <v>1776</v>
      </c>
      <c r="Q788" s="202" t="s">
        <v>46</v>
      </c>
      <c r="R788" s="202" t="str">
        <f>H788&amp;" "&amp;I788</f>
        <v xml:space="preserve">Payroll Taxes </v>
      </c>
      <c r="S788" s="202" t="str">
        <f t="shared" si="62"/>
        <v>//**Payroll Taxes : **</v>
      </c>
      <c r="T788" s="187"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87" t="s">
        <v>1777</v>
      </c>
      <c r="C789" s="144" t="s">
        <v>1398</v>
      </c>
      <c r="D789" s="144" t="s">
        <v>1399</v>
      </c>
      <c r="E789" s="144" t="s">
        <v>1406</v>
      </c>
      <c r="F789" s="3" t="s">
        <v>1419</v>
      </c>
      <c r="G789" s="3"/>
      <c r="H789" s="3" t="s">
        <v>1423</v>
      </c>
      <c r="I789" s="3"/>
      <c r="J789" s="30">
        <v>549</v>
      </c>
      <c r="K789" s="144" t="s">
        <v>46</v>
      </c>
      <c r="L789" s="256" t="s">
        <v>1908</v>
      </c>
      <c r="N789" s="198" t="s">
        <v>1775</v>
      </c>
      <c r="O789" s="198"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202" t="s">
        <v>1776</v>
      </c>
      <c r="Q789" s="202" t="s">
        <v>46</v>
      </c>
      <c r="R789" s="202" t="str">
        <f>H789&amp;" "&amp;I789</f>
        <v xml:space="preserve">Corporate Income Taxes </v>
      </c>
      <c r="S789" s="202" t="str">
        <f t="shared" si="62"/>
        <v>//**Corporate Income Taxes : **</v>
      </c>
      <c r="T789" s="187"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206" customFormat="1" x14ac:dyDescent="0.25">
      <c r="A790" s="206" t="s">
        <v>1774</v>
      </c>
      <c r="B790" s="188"/>
      <c r="C790" s="206" t="s">
        <v>1398</v>
      </c>
      <c r="D790" s="206" t="s">
        <v>1400</v>
      </c>
      <c r="E790" s="206" t="str">
        <f>E791</f>
        <v>GRA for Fuel Tax Revenue</v>
      </c>
      <c r="M790" s="188"/>
      <c r="N790" s="208" t="s">
        <v>1775</v>
      </c>
      <c r="O790" s="208"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206" t="s">
        <v>1776</v>
      </c>
      <c r="Q790" s="206" t="s">
        <v>46</v>
      </c>
      <c r="S790" s="206" t="str">
        <f t="shared" si="62"/>
        <v/>
      </c>
      <c r="T790" s="206" t="str">
        <f t="shared" si="65"/>
        <v/>
      </c>
      <c r="U790" s="194"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5">
      <c r="A791" s="187" t="s">
        <v>1777</v>
      </c>
      <c r="C791" s="3" t="s">
        <v>1398</v>
      </c>
      <c r="D791" s="3" t="s">
        <v>1400</v>
      </c>
      <c r="E791" s="3" t="s">
        <v>1407</v>
      </c>
      <c r="F791" s="3" t="s">
        <v>1415</v>
      </c>
      <c r="G791" s="3"/>
      <c r="H791" s="3" t="s">
        <v>1420</v>
      </c>
      <c r="I791" s="3"/>
      <c r="J791" s="30">
        <v>550</v>
      </c>
      <c r="K791" s="3" t="s">
        <v>46</v>
      </c>
      <c r="L791" s="257" t="s">
        <v>1908</v>
      </c>
      <c r="N791" s="198" t="s">
        <v>1775</v>
      </c>
      <c r="O791" s="198"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202" t="s">
        <v>1776</v>
      </c>
      <c r="Q791" s="202" t="s">
        <v>46</v>
      </c>
      <c r="R791" s="202" t="str">
        <f>H791&amp;" "&amp;I791</f>
        <v xml:space="preserve">Regular Spending </v>
      </c>
      <c r="S791" s="202" t="str">
        <f t="shared" si="62"/>
        <v>//**Regular Spending : **</v>
      </c>
      <c r="T791" s="187"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87" t="s">
        <v>1777</v>
      </c>
      <c r="C792" s="144" t="s">
        <v>1398</v>
      </c>
      <c r="D792" s="144" t="s">
        <v>1400</v>
      </c>
      <c r="E792" s="144" t="s">
        <v>1407</v>
      </c>
      <c r="F792" s="3" t="s">
        <v>1416</v>
      </c>
      <c r="G792" s="3"/>
      <c r="H792" s="3" t="s">
        <v>1443</v>
      </c>
      <c r="I792" s="3"/>
      <c r="J792" s="30">
        <v>551</v>
      </c>
      <c r="K792" s="144" t="s">
        <v>46</v>
      </c>
      <c r="L792" s="257" t="s">
        <v>1908</v>
      </c>
      <c r="N792" s="198" t="s">
        <v>1775</v>
      </c>
      <c r="O792" s="198"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202" t="s">
        <v>1776</v>
      </c>
      <c r="Q792" s="202" t="s">
        <v>46</v>
      </c>
      <c r="R792" s="202" t="str">
        <f>H792&amp;" "&amp;I792</f>
        <v xml:space="preserve">Budget Deficit </v>
      </c>
      <c r="S792" s="202" t="str">
        <f t="shared" si="62"/>
        <v>//**Budget Deficit : **</v>
      </c>
      <c r="T792" s="187"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87" t="s">
        <v>1777</v>
      </c>
      <c r="C793" s="144" t="s">
        <v>1398</v>
      </c>
      <c r="D793" s="144" t="s">
        <v>1400</v>
      </c>
      <c r="E793" s="144" t="s">
        <v>1407</v>
      </c>
      <c r="F793" s="3" t="s">
        <v>1417</v>
      </c>
      <c r="G793" s="3"/>
      <c r="H793" s="3" t="s">
        <v>1421</v>
      </c>
      <c r="I793" s="3"/>
      <c r="J793" s="30">
        <v>552</v>
      </c>
      <c r="K793" s="144" t="s">
        <v>46</v>
      </c>
      <c r="L793" s="257" t="s">
        <v>1908</v>
      </c>
      <c r="N793" s="198" t="s">
        <v>1775</v>
      </c>
      <c r="O793" s="198"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202" t="s">
        <v>1776</v>
      </c>
      <c r="Q793" s="202" t="s">
        <v>46</v>
      </c>
      <c r="R793" s="202" t="str">
        <f>H793&amp;" "&amp;I793</f>
        <v xml:space="preserve">Household Taxes </v>
      </c>
      <c r="S793" s="202" t="str">
        <f t="shared" si="62"/>
        <v>//**Household Taxes : **</v>
      </c>
      <c r="T793" s="187"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87" t="s">
        <v>1777</v>
      </c>
      <c r="C794" s="144" t="s">
        <v>1398</v>
      </c>
      <c r="D794" s="144" t="s">
        <v>1400</v>
      </c>
      <c r="E794" s="144" t="s">
        <v>1407</v>
      </c>
      <c r="F794" s="3" t="s">
        <v>1418</v>
      </c>
      <c r="G794" s="3"/>
      <c r="H794" s="3" t="s">
        <v>1422</v>
      </c>
      <c r="I794" s="3"/>
      <c r="J794" s="30">
        <v>553</v>
      </c>
      <c r="K794" s="144" t="s">
        <v>46</v>
      </c>
      <c r="L794" s="257" t="s">
        <v>1908</v>
      </c>
      <c r="N794" s="198" t="s">
        <v>1775</v>
      </c>
      <c r="O794" s="198"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202" t="s">
        <v>1776</v>
      </c>
      <c r="Q794" s="202" t="s">
        <v>46</v>
      </c>
      <c r="R794" s="202" t="str">
        <f>H794&amp;" "&amp;I794</f>
        <v xml:space="preserve">Payroll Taxes </v>
      </c>
      <c r="S794" s="202" t="str">
        <f t="shared" si="62"/>
        <v>//**Payroll Taxes : **</v>
      </c>
      <c r="T794" s="187"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87" t="s">
        <v>1777</v>
      </c>
      <c r="C795" s="144" t="s">
        <v>1398</v>
      </c>
      <c r="D795" s="144" t="s">
        <v>1400</v>
      </c>
      <c r="E795" s="144" t="s">
        <v>1407</v>
      </c>
      <c r="F795" s="3" t="s">
        <v>1419</v>
      </c>
      <c r="G795" s="3"/>
      <c r="H795" s="3" t="s">
        <v>1423</v>
      </c>
      <c r="I795" s="3"/>
      <c r="J795" s="30">
        <v>554</v>
      </c>
      <c r="K795" s="144" t="s">
        <v>46</v>
      </c>
      <c r="L795" s="257" t="s">
        <v>1908</v>
      </c>
      <c r="N795" s="198" t="s">
        <v>1775</v>
      </c>
      <c r="O795" s="198"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202" t="s">
        <v>1776</v>
      </c>
      <c r="Q795" s="202" t="s">
        <v>46</v>
      </c>
      <c r="R795" s="202" t="str">
        <f>H795&amp;" "&amp;I795</f>
        <v xml:space="preserve">Corporate Income Taxes </v>
      </c>
      <c r="S795" s="202" t="str">
        <f t="shared" si="62"/>
        <v>//**Corporate Income Taxes : **</v>
      </c>
      <c r="T795" s="187"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206" customFormat="1" x14ac:dyDescent="0.25">
      <c r="A796" s="206" t="s">
        <v>1774</v>
      </c>
      <c r="B796" s="188"/>
      <c r="C796" s="206" t="s">
        <v>1398</v>
      </c>
      <c r="D796" s="206" t="s">
        <v>508</v>
      </c>
      <c r="E796" s="206" t="str">
        <f>E797</f>
        <v>GRA for EV Subsidy</v>
      </c>
      <c r="M796" s="188"/>
      <c r="N796" s="208" t="s">
        <v>1775</v>
      </c>
      <c r="O796" s="208"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206" t="s">
        <v>1776</v>
      </c>
      <c r="Q796" s="206" t="s">
        <v>46</v>
      </c>
      <c r="S796" s="206" t="str">
        <f t="shared" si="62"/>
        <v/>
      </c>
      <c r="T796" s="206" t="str">
        <f t="shared" si="65"/>
        <v/>
      </c>
      <c r="U796" s="194"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5">
      <c r="A797" s="187" t="s">
        <v>1777</v>
      </c>
      <c r="C797" s="3" t="s">
        <v>1398</v>
      </c>
      <c r="D797" s="3" t="s">
        <v>508</v>
      </c>
      <c r="E797" s="3" t="s">
        <v>1408</v>
      </c>
      <c r="F797" s="3" t="s">
        <v>1415</v>
      </c>
      <c r="G797" s="3"/>
      <c r="H797" s="3" t="s">
        <v>1420</v>
      </c>
      <c r="I797" s="3"/>
      <c r="J797" s="30">
        <v>555</v>
      </c>
      <c r="K797" s="3" t="s">
        <v>46</v>
      </c>
      <c r="L797" s="257" t="s">
        <v>1908</v>
      </c>
      <c r="N797" s="198" t="s">
        <v>1775</v>
      </c>
      <c r="O797" s="198"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202" t="s">
        <v>1776</v>
      </c>
      <c r="Q797" s="202" t="s">
        <v>46</v>
      </c>
      <c r="R797" s="202" t="str">
        <f>H797&amp;" "&amp;I797</f>
        <v xml:space="preserve">Regular Spending </v>
      </c>
      <c r="S797" s="202" t="str">
        <f t="shared" si="62"/>
        <v>//**Regular Spending : **</v>
      </c>
      <c r="T797" s="187"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87" t="s">
        <v>1777</v>
      </c>
      <c r="C798" s="144" t="s">
        <v>1398</v>
      </c>
      <c r="D798" s="144" t="s">
        <v>508</v>
      </c>
      <c r="E798" s="144" t="s">
        <v>1408</v>
      </c>
      <c r="F798" s="3" t="s">
        <v>1416</v>
      </c>
      <c r="G798" s="3"/>
      <c r="H798" s="3" t="s">
        <v>1443</v>
      </c>
      <c r="I798" s="3"/>
      <c r="J798" s="30">
        <v>556</v>
      </c>
      <c r="K798" s="144" t="s">
        <v>46</v>
      </c>
      <c r="L798" s="257" t="s">
        <v>1908</v>
      </c>
      <c r="N798" s="198" t="s">
        <v>1775</v>
      </c>
      <c r="O798" s="198"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202" t="s">
        <v>1776</v>
      </c>
      <c r="Q798" s="202" t="s">
        <v>46</v>
      </c>
      <c r="R798" s="202" t="str">
        <f>H798&amp;" "&amp;I798</f>
        <v xml:space="preserve">Budget Deficit </v>
      </c>
      <c r="S798" s="202" t="str">
        <f t="shared" si="62"/>
        <v>//**Budget Deficit : **</v>
      </c>
      <c r="T798" s="187"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87" t="s">
        <v>1777</v>
      </c>
      <c r="C799" s="144" t="s">
        <v>1398</v>
      </c>
      <c r="D799" s="144" t="s">
        <v>508</v>
      </c>
      <c r="E799" s="144" t="s">
        <v>1408</v>
      </c>
      <c r="F799" s="3" t="s">
        <v>1417</v>
      </c>
      <c r="G799" s="3"/>
      <c r="H799" s="3" t="s">
        <v>1421</v>
      </c>
      <c r="I799" s="3"/>
      <c r="J799" s="30">
        <v>557</v>
      </c>
      <c r="K799" s="144" t="s">
        <v>46</v>
      </c>
      <c r="L799" s="257" t="s">
        <v>1908</v>
      </c>
      <c r="N799" s="198" t="s">
        <v>1775</v>
      </c>
      <c r="O799" s="198"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202" t="s">
        <v>1776</v>
      </c>
      <c r="Q799" s="202" t="s">
        <v>46</v>
      </c>
      <c r="R799" s="202" t="str">
        <f>H799&amp;" "&amp;I799</f>
        <v xml:space="preserve">Household Taxes </v>
      </c>
      <c r="S799" s="202" t="str">
        <f t="shared" si="62"/>
        <v>//**Household Taxes : **</v>
      </c>
      <c r="T799" s="187"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87" t="s">
        <v>1777</v>
      </c>
      <c r="C800" s="144" t="s">
        <v>1398</v>
      </c>
      <c r="D800" s="144" t="s">
        <v>508</v>
      </c>
      <c r="E800" s="144" t="s">
        <v>1408</v>
      </c>
      <c r="F800" s="3" t="s">
        <v>1418</v>
      </c>
      <c r="G800" s="3"/>
      <c r="H800" s="3" t="s">
        <v>1422</v>
      </c>
      <c r="I800" s="3"/>
      <c r="J800" s="30">
        <v>558</v>
      </c>
      <c r="K800" s="144" t="s">
        <v>46</v>
      </c>
      <c r="L800" s="257" t="s">
        <v>1908</v>
      </c>
      <c r="N800" s="198" t="s">
        <v>1775</v>
      </c>
      <c r="O800" s="198"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202" t="s">
        <v>1776</v>
      </c>
      <c r="Q800" s="202" t="s">
        <v>46</v>
      </c>
      <c r="R800" s="202" t="str">
        <f>H800&amp;" "&amp;I800</f>
        <v xml:space="preserve">Payroll Taxes </v>
      </c>
      <c r="S800" s="202" t="str">
        <f t="shared" si="62"/>
        <v>//**Payroll Taxes : **</v>
      </c>
      <c r="T800" s="187"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87" t="s">
        <v>1777</v>
      </c>
      <c r="C801" s="144" t="s">
        <v>1398</v>
      </c>
      <c r="D801" s="144" t="s">
        <v>508</v>
      </c>
      <c r="E801" s="144" t="s">
        <v>1408</v>
      </c>
      <c r="F801" s="3" t="s">
        <v>1419</v>
      </c>
      <c r="G801" s="3"/>
      <c r="H801" s="3" t="s">
        <v>1423</v>
      </c>
      <c r="I801" s="3"/>
      <c r="J801" s="30">
        <v>559</v>
      </c>
      <c r="K801" s="144" t="s">
        <v>46</v>
      </c>
      <c r="L801" s="257" t="s">
        <v>1908</v>
      </c>
      <c r="N801" s="198" t="s">
        <v>1775</v>
      </c>
      <c r="O801" s="198"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202" t="s">
        <v>1776</v>
      </c>
      <c r="Q801" s="202" t="s">
        <v>46</v>
      </c>
      <c r="R801" s="202" t="str">
        <f>H801&amp;" "&amp;I801</f>
        <v xml:space="preserve">Corporate Income Taxes </v>
      </c>
      <c r="S801" s="202" t="str">
        <f t="shared" si="62"/>
        <v>//**Corporate Income Taxes : **</v>
      </c>
      <c r="T801" s="187"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206" customFormat="1" x14ac:dyDescent="0.25">
      <c r="A802" s="206" t="s">
        <v>1774</v>
      </c>
      <c r="B802" s="188"/>
      <c r="C802" s="206" t="s">
        <v>1398</v>
      </c>
      <c r="D802" s="206" t="s">
        <v>1401</v>
      </c>
      <c r="E802" s="206" t="str">
        <f>E803</f>
        <v>GRA for Electricity Generation Subsidies</v>
      </c>
      <c r="M802" s="188"/>
      <c r="N802" s="208" t="s">
        <v>1775</v>
      </c>
      <c r="O802" s="208"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206" t="s">
        <v>1776</v>
      </c>
      <c r="Q802" s="206" t="s">
        <v>46</v>
      </c>
      <c r="S802" s="206" t="str">
        <f t="shared" si="62"/>
        <v/>
      </c>
      <c r="T802" s="206" t="str">
        <f t="shared" si="65"/>
        <v/>
      </c>
      <c r="U802" s="194"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5">
      <c r="A803" s="187" t="s">
        <v>1777</v>
      </c>
      <c r="C803" s="3" t="s">
        <v>1398</v>
      </c>
      <c r="D803" s="3" t="s">
        <v>1401</v>
      </c>
      <c r="E803" s="3" t="s">
        <v>1409</v>
      </c>
      <c r="F803" s="3" t="s">
        <v>1415</v>
      </c>
      <c r="G803" s="3"/>
      <c r="H803" s="3" t="s">
        <v>1420</v>
      </c>
      <c r="I803" s="3"/>
      <c r="J803" s="30">
        <v>560</v>
      </c>
      <c r="K803" s="3" t="s">
        <v>46</v>
      </c>
      <c r="L803" s="257" t="s">
        <v>1908</v>
      </c>
      <c r="N803" s="198" t="s">
        <v>1775</v>
      </c>
      <c r="O803" s="198"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202" t="s">
        <v>1776</v>
      </c>
      <c r="Q803" s="202" t="s">
        <v>46</v>
      </c>
      <c r="R803" s="202" t="str">
        <f>H803&amp;" "&amp;I803</f>
        <v xml:space="preserve">Regular Spending </v>
      </c>
      <c r="S803" s="202" t="str">
        <f t="shared" si="62"/>
        <v>//**Regular Spending : **</v>
      </c>
      <c r="T803" s="187"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87" t="s">
        <v>1777</v>
      </c>
      <c r="C804" s="144" t="s">
        <v>1398</v>
      </c>
      <c r="D804" s="144" t="s">
        <v>1401</v>
      </c>
      <c r="E804" s="144" t="s">
        <v>1409</v>
      </c>
      <c r="F804" s="3" t="s">
        <v>1416</v>
      </c>
      <c r="G804" s="3"/>
      <c r="H804" s="3" t="s">
        <v>1443</v>
      </c>
      <c r="I804" s="3"/>
      <c r="J804" s="30">
        <v>561</v>
      </c>
      <c r="K804" s="144" t="s">
        <v>46</v>
      </c>
      <c r="L804" s="257" t="s">
        <v>1908</v>
      </c>
      <c r="N804" s="198" t="s">
        <v>1775</v>
      </c>
      <c r="O804" s="198"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202" t="s">
        <v>1776</v>
      </c>
      <c r="Q804" s="202" t="s">
        <v>46</v>
      </c>
      <c r="R804" s="202" t="str">
        <f>H804&amp;" "&amp;I804</f>
        <v xml:space="preserve">Budget Deficit </v>
      </c>
      <c r="S804" s="202" t="str">
        <f t="shared" si="62"/>
        <v>//**Budget Deficit : **</v>
      </c>
      <c r="T804" s="187"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87" t="s">
        <v>1777</v>
      </c>
      <c r="C805" s="144" t="s">
        <v>1398</v>
      </c>
      <c r="D805" s="144" t="s">
        <v>1401</v>
      </c>
      <c r="E805" s="144" t="s">
        <v>1409</v>
      </c>
      <c r="F805" s="3" t="s">
        <v>1417</v>
      </c>
      <c r="G805" s="3"/>
      <c r="H805" s="3" t="s">
        <v>1421</v>
      </c>
      <c r="I805" s="3"/>
      <c r="J805" s="30">
        <v>562</v>
      </c>
      <c r="K805" s="144" t="s">
        <v>46</v>
      </c>
      <c r="L805" s="257" t="s">
        <v>1908</v>
      </c>
      <c r="N805" s="198" t="s">
        <v>1775</v>
      </c>
      <c r="O805" s="198"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202" t="s">
        <v>1776</v>
      </c>
      <c r="Q805" s="202" t="s">
        <v>46</v>
      </c>
      <c r="R805" s="202" t="str">
        <f>H805&amp;" "&amp;I805</f>
        <v xml:space="preserve">Household Taxes </v>
      </c>
      <c r="S805" s="202" t="str">
        <f t="shared" si="62"/>
        <v>//**Household Taxes : **</v>
      </c>
      <c r="T805" s="187"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87" t="s">
        <v>1777</v>
      </c>
      <c r="C806" s="144" t="s">
        <v>1398</v>
      </c>
      <c r="D806" s="144" t="s">
        <v>1401</v>
      </c>
      <c r="E806" s="144" t="s">
        <v>1409</v>
      </c>
      <c r="F806" s="3" t="s">
        <v>1418</v>
      </c>
      <c r="G806" s="3"/>
      <c r="H806" s="3" t="s">
        <v>1422</v>
      </c>
      <c r="I806" s="3"/>
      <c r="J806" s="30">
        <v>563</v>
      </c>
      <c r="K806" s="144" t="s">
        <v>46</v>
      </c>
      <c r="L806" s="257" t="s">
        <v>1908</v>
      </c>
      <c r="N806" s="198" t="s">
        <v>1775</v>
      </c>
      <c r="O806" s="198"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202" t="s">
        <v>1776</v>
      </c>
      <c r="Q806" s="202" t="s">
        <v>46</v>
      </c>
      <c r="R806" s="202" t="str">
        <f>H806&amp;" "&amp;I806</f>
        <v xml:space="preserve">Payroll Taxes </v>
      </c>
      <c r="S806" s="202" t="str">
        <f t="shared" si="62"/>
        <v>//**Payroll Taxes : **</v>
      </c>
      <c r="T806" s="187"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87" t="s">
        <v>1777</v>
      </c>
      <c r="C807" s="144" t="s">
        <v>1398</v>
      </c>
      <c r="D807" s="144" t="s">
        <v>1401</v>
      </c>
      <c r="E807" s="144" t="s">
        <v>1409</v>
      </c>
      <c r="F807" s="3" t="s">
        <v>1419</v>
      </c>
      <c r="G807" s="3"/>
      <c r="H807" s="3" t="s">
        <v>1423</v>
      </c>
      <c r="I807" s="3"/>
      <c r="J807" s="30">
        <v>564</v>
      </c>
      <c r="K807" s="144" t="s">
        <v>46</v>
      </c>
      <c r="L807" s="257" t="s">
        <v>1908</v>
      </c>
      <c r="N807" s="198" t="s">
        <v>1775</v>
      </c>
      <c r="O807" s="198"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202" t="s">
        <v>1776</v>
      </c>
      <c r="Q807" s="202" t="s">
        <v>46</v>
      </c>
      <c r="R807" s="202" t="str">
        <f>H807&amp;" "&amp;I807</f>
        <v xml:space="preserve">Corporate Income Taxes </v>
      </c>
      <c r="S807" s="202" t="str">
        <f t="shared" si="62"/>
        <v>//**Corporate Income Taxes : **</v>
      </c>
      <c r="T807" s="187"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206" customFormat="1" x14ac:dyDescent="0.25">
      <c r="A808" s="206" t="s">
        <v>1774</v>
      </c>
      <c r="B808" s="188"/>
      <c r="C808" s="206" t="s">
        <v>1398</v>
      </c>
      <c r="D808" s="206" t="s">
        <v>1402</v>
      </c>
      <c r="E808" s="206" t="str">
        <f>E809</f>
        <v>GRA for Electricity Capacity Construction Subsidies</v>
      </c>
      <c r="M808" s="188"/>
      <c r="N808" s="208" t="s">
        <v>1775</v>
      </c>
      <c r="O808" s="208"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206" t="s">
        <v>1776</v>
      </c>
      <c r="Q808" s="206" t="s">
        <v>46</v>
      </c>
      <c r="S808" s="206" t="str">
        <f t="shared" si="62"/>
        <v/>
      </c>
      <c r="T808" s="206" t="str">
        <f t="shared" si="65"/>
        <v/>
      </c>
      <c r="U808" s="194"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5">
      <c r="A809" s="187" t="s">
        <v>1777</v>
      </c>
      <c r="C809" s="3" t="s">
        <v>1398</v>
      </c>
      <c r="D809" s="3" t="s">
        <v>1402</v>
      </c>
      <c r="E809" s="3" t="s">
        <v>1410</v>
      </c>
      <c r="F809" s="3" t="s">
        <v>1415</v>
      </c>
      <c r="G809" s="3"/>
      <c r="H809" s="3" t="s">
        <v>1420</v>
      </c>
      <c r="I809" s="3"/>
      <c r="J809" s="30">
        <v>565</v>
      </c>
      <c r="K809" s="3" t="s">
        <v>46</v>
      </c>
      <c r="L809" s="257" t="s">
        <v>1908</v>
      </c>
      <c r="N809" s="198" t="s">
        <v>1775</v>
      </c>
      <c r="O809" s="198"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202" t="s">
        <v>1776</v>
      </c>
      <c r="Q809" s="202" t="s">
        <v>46</v>
      </c>
      <c r="R809" s="202" t="str">
        <f>H809&amp;" "&amp;I809</f>
        <v xml:space="preserve">Regular Spending </v>
      </c>
      <c r="S809" s="202" t="str">
        <f t="shared" si="62"/>
        <v>//**Regular Spending : **</v>
      </c>
      <c r="T809" s="187"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87" t="s">
        <v>1777</v>
      </c>
      <c r="C810" s="144" t="s">
        <v>1398</v>
      </c>
      <c r="D810" s="144" t="s">
        <v>1402</v>
      </c>
      <c r="E810" s="144" t="s">
        <v>1410</v>
      </c>
      <c r="F810" s="3" t="s">
        <v>1416</v>
      </c>
      <c r="G810" s="3"/>
      <c r="H810" s="3" t="s">
        <v>1443</v>
      </c>
      <c r="I810" s="3"/>
      <c r="J810" s="30">
        <v>566</v>
      </c>
      <c r="K810" s="144" t="s">
        <v>46</v>
      </c>
      <c r="L810" s="257" t="s">
        <v>1908</v>
      </c>
      <c r="N810" s="198" t="s">
        <v>1775</v>
      </c>
      <c r="O810" s="198"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202" t="s">
        <v>1776</v>
      </c>
      <c r="Q810" s="202" t="s">
        <v>46</v>
      </c>
      <c r="R810" s="202" t="str">
        <f t="shared" ref="R810:R837" si="67">H810&amp;" "&amp;I810</f>
        <v xml:space="preserve">Budget Deficit </v>
      </c>
      <c r="S810" s="202" t="str">
        <f t="shared" si="62"/>
        <v>//**Budget Deficit : **</v>
      </c>
      <c r="T810" s="187"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87" t="s">
        <v>1777</v>
      </c>
      <c r="C811" s="144" t="s">
        <v>1398</v>
      </c>
      <c r="D811" s="144" t="s">
        <v>1402</v>
      </c>
      <c r="E811" s="144" t="s">
        <v>1410</v>
      </c>
      <c r="F811" s="3" t="s">
        <v>1417</v>
      </c>
      <c r="G811" s="3"/>
      <c r="H811" s="3" t="s">
        <v>1421</v>
      </c>
      <c r="I811" s="3"/>
      <c r="J811" s="30">
        <v>567</v>
      </c>
      <c r="K811" s="144" t="s">
        <v>46</v>
      </c>
      <c r="L811" s="257" t="s">
        <v>1908</v>
      </c>
      <c r="N811" s="198" t="s">
        <v>1775</v>
      </c>
      <c r="O811" s="198"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202" t="s">
        <v>1776</v>
      </c>
      <c r="Q811" s="202" t="s">
        <v>46</v>
      </c>
      <c r="R811" s="202" t="str">
        <f t="shared" si="67"/>
        <v xml:space="preserve">Household Taxes </v>
      </c>
      <c r="S811" s="202" t="str">
        <f t="shared" si="62"/>
        <v>//**Household Taxes : **</v>
      </c>
      <c r="T811" s="187"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87" t="s">
        <v>1777</v>
      </c>
      <c r="C812" s="144" t="s">
        <v>1398</v>
      </c>
      <c r="D812" s="144" t="s">
        <v>1402</v>
      </c>
      <c r="E812" s="144" t="s">
        <v>1410</v>
      </c>
      <c r="F812" s="3" t="s">
        <v>1418</v>
      </c>
      <c r="G812" s="3"/>
      <c r="H812" s="3" t="s">
        <v>1422</v>
      </c>
      <c r="I812" s="3"/>
      <c r="J812" s="30">
        <v>568</v>
      </c>
      <c r="K812" s="144" t="s">
        <v>46</v>
      </c>
      <c r="L812" s="257" t="s">
        <v>1908</v>
      </c>
      <c r="N812" s="198" t="s">
        <v>1775</v>
      </c>
      <c r="O812" s="198"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202" t="s">
        <v>1776</v>
      </c>
      <c r="Q812" s="202" t="s">
        <v>46</v>
      </c>
      <c r="R812" s="202" t="str">
        <f t="shared" si="67"/>
        <v xml:space="preserve">Payroll Taxes </v>
      </c>
      <c r="S812" s="202" t="str">
        <f t="shared" si="62"/>
        <v>//**Payroll Taxes : **</v>
      </c>
      <c r="T812" s="187"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87" t="s">
        <v>1777</v>
      </c>
      <c r="C813" s="144" t="s">
        <v>1398</v>
      </c>
      <c r="D813" s="144" t="s">
        <v>1402</v>
      </c>
      <c r="E813" s="144" t="s">
        <v>1410</v>
      </c>
      <c r="F813" s="3" t="s">
        <v>1419</v>
      </c>
      <c r="G813" s="3"/>
      <c r="H813" s="3" t="s">
        <v>1423</v>
      </c>
      <c r="I813" s="3"/>
      <c r="J813" s="30">
        <v>569</v>
      </c>
      <c r="K813" s="144" t="s">
        <v>46</v>
      </c>
      <c r="L813" s="257" t="s">
        <v>1908</v>
      </c>
      <c r="N813" s="198" t="s">
        <v>1775</v>
      </c>
      <c r="O813" s="198"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202" t="s">
        <v>1776</v>
      </c>
      <c r="Q813" s="202" t="s">
        <v>46</v>
      </c>
      <c r="R813" s="202" t="str">
        <f t="shared" si="67"/>
        <v xml:space="preserve">Corporate Income Taxes </v>
      </c>
      <c r="S813" s="202" t="str">
        <f t="shared" si="62"/>
        <v>//**Corporate Income Taxes : **</v>
      </c>
      <c r="T813" s="187"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206" customFormat="1" x14ac:dyDescent="0.25">
      <c r="A814" s="206" t="s">
        <v>1774</v>
      </c>
      <c r="B814" s="188"/>
      <c r="C814" s="206" t="s">
        <v>1398</v>
      </c>
      <c r="D814" s="206" t="s">
        <v>290</v>
      </c>
      <c r="E814" s="206" t="str">
        <f>E815</f>
        <v>GRA for Distributed Solar Subsidy</v>
      </c>
      <c r="M814" s="188"/>
      <c r="N814" s="208" t="s">
        <v>1775</v>
      </c>
      <c r="O814" s="208"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206" t="s">
        <v>1776</v>
      </c>
      <c r="Q814" s="206" t="s">
        <v>46</v>
      </c>
      <c r="S814" s="206" t="str">
        <f t="shared" si="62"/>
        <v/>
      </c>
      <c r="T814" s="206" t="str">
        <f t="shared" si="65"/>
        <v/>
      </c>
      <c r="U814" s="194"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5">
      <c r="A815" s="187" t="s">
        <v>1777</v>
      </c>
      <c r="C815" s="3" t="s">
        <v>1398</v>
      </c>
      <c r="D815" s="3" t="s">
        <v>290</v>
      </c>
      <c r="E815" s="3" t="s">
        <v>1411</v>
      </c>
      <c r="F815" s="3" t="s">
        <v>1415</v>
      </c>
      <c r="G815" s="3"/>
      <c r="H815" s="3" t="s">
        <v>1420</v>
      </c>
      <c r="I815" s="3"/>
      <c r="J815" s="30">
        <v>570</v>
      </c>
      <c r="K815" s="3" t="s">
        <v>46</v>
      </c>
      <c r="L815" s="257" t="s">
        <v>1908</v>
      </c>
      <c r="N815" s="198" t="s">
        <v>1775</v>
      </c>
      <c r="O815" s="198"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202" t="s">
        <v>1776</v>
      </c>
      <c r="Q815" s="202" t="s">
        <v>46</v>
      </c>
      <c r="R815" s="202" t="str">
        <f t="shared" si="67"/>
        <v xml:space="preserve">Regular Spending </v>
      </c>
      <c r="S815" s="202" t="str">
        <f t="shared" si="62"/>
        <v>//**Regular Spending : **</v>
      </c>
      <c r="T815" s="187"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87" t="s">
        <v>1777</v>
      </c>
      <c r="C816" s="144" t="s">
        <v>1398</v>
      </c>
      <c r="D816" s="144" t="s">
        <v>290</v>
      </c>
      <c r="E816" s="144" t="s">
        <v>1411</v>
      </c>
      <c r="F816" s="3" t="s">
        <v>1416</v>
      </c>
      <c r="G816" s="3"/>
      <c r="H816" s="3" t="s">
        <v>1443</v>
      </c>
      <c r="I816" s="3"/>
      <c r="J816" s="30">
        <v>571</v>
      </c>
      <c r="K816" s="144" t="s">
        <v>46</v>
      </c>
      <c r="L816" s="257" t="s">
        <v>1908</v>
      </c>
      <c r="N816" s="198" t="s">
        <v>1775</v>
      </c>
      <c r="O816" s="198"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202" t="s">
        <v>1776</v>
      </c>
      <c r="Q816" s="202" t="s">
        <v>46</v>
      </c>
      <c r="R816" s="202" t="str">
        <f t="shared" si="67"/>
        <v xml:space="preserve">Budget Deficit </v>
      </c>
      <c r="S816" s="202" t="str">
        <f t="shared" si="62"/>
        <v>//**Budget Deficit : **</v>
      </c>
      <c r="T816" s="187"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87" t="s">
        <v>1777</v>
      </c>
      <c r="C817" s="144" t="s">
        <v>1398</v>
      </c>
      <c r="D817" s="144" t="s">
        <v>290</v>
      </c>
      <c r="E817" s="144" t="s">
        <v>1411</v>
      </c>
      <c r="F817" s="3" t="s">
        <v>1417</v>
      </c>
      <c r="G817" s="3"/>
      <c r="H817" s="3" t="s">
        <v>1421</v>
      </c>
      <c r="I817" s="3"/>
      <c r="J817" s="30">
        <v>572</v>
      </c>
      <c r="K817" s="144" t="s">
        <v>46</v>
      </c>
      <c r="L817" s="257" t="s">
        <v>1908</v>
      </c>
      <c r="N817" s="198" t="s">
        <v>1775</v>
      </c>
      <c r="O817" s="198"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202" t="s">
        <v>1776</v>
      </c>
      <c r="Q817" s="202" t="s">
        <v>46</v>
      </c>
      <c r="R817" s="202" t="str">
        <f t="shared" si="67"/>
        <v xml:space="preserve">Household Taxes </v>
      </c>
      <c r="S817" s="202" t="str">
        <f t="shared" si="62"/>
        <v>//**Household Taxes : **</v>
      </c>
      <c r="T817" s="187"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87" t="s">
        <v>1777</v>
      </c>
      <c r="C818" s="144" t="s">
        <v>1398</v>
      </c>
      <c r="D818" s="144" t="s">
        <v>290</v>
      </c>
      <c r="E818" s="144" t="s">
        <v>1411</v>
      </c>
      <c r="F818" s="3" t="s">
        <v>1418</v>
      </c>
      <c r="G818" s="3"/>
      <c r="H818" s="3" t="s">
        <v>1422</v>
      </c>
      <c r="I818" s="3"/>
      <c r="J818" s="30">
        <v>573</v>
      </c>
      <c r="K818" s="144" t="s">
        <v>46</v>
      </c>
      <c r="L818" s="257" t="s">
        <v>1908</v>
      </c>
      <c r="N818" s="198" t="s">
        <v>1775</v>
      </c>
      <c r="O818" s="198"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202" t="s">
        <v>1776</v>
      </c>
      <c r="Q818" s="202" t="s">
        <v>46</v>
      </c>
      <c r="R818" s="202" t="str">
        <f t="shared" si="67"/>
        <v xml:space="preserve">Payroll Taxes </v>
      </c>
      <c r="S818" s="202" t="str">
        <f t="shared" ref="S818:S837" si="68">IF(R818="","","//**"&amp;R818&amp;": **")</f>
        <v>//**Payroll Taxes : **</v>
      </c>
      <c r="T818" s="187"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87" t="s">
        <v>1777</v>
      </c>
      <c r="C819" s="144" t="s">
        <v>1398</v>
      </c>
      <c r="D819" s="144" t="s">
        <v>290</v>
      </c>
      <c r="E819" s="144" t="s">
        <v>1411</v>
      </c>
      <c r="F819" s="3" t="s">
        <v>1419</v>
      </c>
      <c r="G819" s="3"/>
      <c r="H819" s="3" t="s">
        <v>1423</v>
      </c>
      <c r="I819" s="3"/>
      <c r="J819" s="30">
        <v>574</v>
      </c>
      <c r="K819" s="144" t="s">
        <v>46</v>
      </c>
      <c r="L819" s="257" t="s">
        <v>1908</v>
      </c>
      <c r="N819" s="198" t="s">
        <v>1775</v>
      </c>
      <c r="O819" s="198"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202" t="s">
        <v>1776</v>
      </c>
      <c r="Q819" s="202" t="s">
        <v>46</v>
      </c>
      <c r="R819" s="202" t="str">
        <f t="shared" si="67"/>
        <v xml:space="preserve">Corporate Income Taxes </v>
      </c>
      <c r="S819" s="202" t="str">
        <f t="shared" si="68"/>
        <v>//**Corporate Income Taxes : **</v>
      </c>
      <c r="T819" s="187"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206" customFormat="1" x14ac:dyDescent="0.25">
      <c r="A820" s="206" t="s">
        <v>1774</v>
      </c>
      <c r="B820" s="188"/>
      <c r="C820" s="206" t="s">
        <v>1398</v>
      </c>
      <c r="D820" s="206" t="s">
        <v>1403</v>
      </c>
      <c r="E820" s="206" t="str">
        <f>E821</f>
        <v>GRA for Fuel Subsidies</v>
      </c>
      <c r="M820" s="188"/>
      <c r="N820" s="208" t="s">
        <v>1775</v>
      </c>
      <c r="O820" s="208"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206" t="s">
        <v>1776</v>
      </c>
      <c r="Q820" s="206" t="s">
        <v>46</v>
      </c>
      <c r="S820" s="206" t="str">
        <f t="shared" si="68"/>
        <v/>
      </c>
      <c r="T820" s="206" t="str">
        <f t="shared" si="65"/>
        <v/>
      </c>
      <c r="U820" s="194"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5">
      <c r="A821" s="187" t="s">
        <v>1777</v>
      </c>
      <c r="C821" s="3" t="s">
        <v>1398</v>
      </c>
      <c r="D821" s="3" t="s">
        <v>1403</v>
      </c>
      <c r="E821" s="3" t="s">
        <v>1412</v>
      </c>
      <c r="F821" s="3" t="s">
        <v>1415</v>
      </c>
      <c r="G821" s="3"/>
      <c r="H821" s="3" t="s">
        <v>1420</v>
      </c>
      <c r="I821" s="3"/>
      <c r="J821" s="30">
        <v>575</v>
      </c>
      <c r="K821" s="3" t="s">
        <v>46</v>
      </c>
      <c r="L821" s="257" t="s">
        <v>1908</v>
      </c>
      <c r="N821" s="198" t="s">
        <v>1775</v>
      </c>
      <c r="O821" s="198"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202" t="s">
        <v>1776</v>
      </c>
      <c r="Q821" s="202" t="s">
        <v>46</v>
      </c>
      <c r="R821" s="202" t="str">
        <f t="shared" si="67"/>
        <v xml:space="preserve">Regular Spending </v>
      </c>
      <c r="S821" s="202" t="str">
        <f t="shared" si="68"/>
        <v>//**Regular Spending : **</v>
      </c>
      <c r="T821" s="187"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87" t="s">
        <v>1777</v>
      </c>
      <c r="C822" s="144" t="s">
        <v>1398</v>
      </c>
      <c r="D822" s="144" t="s">
        <v>1403</v>
      </c>
      <c r="E822" s="144" t="s">
        <v>1412</v>
      </c>
      <c r="F822" s="3" t="s">
        <v>1416</v>
      </c>
      <c r="G822" s="3"/>
      <c r="H822" s="3" t="s">
        <v>1443</v>
      </c>
      <c r="I822" s="3"/>
      <c r="J822" s="30">
        <v>576</v>
      </c>
      <c r="K822" s="144" t="s">
        <v>46</v>
      </c>
      <c r="L822" s="257" t="s">
        <v>1908</v>
      </c>
      <c r="N822" s="198" t="s">
        <v>1775</v>
      </c>
      <c r="O822" s="198"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202" t="s">
        <v>1776</v>
      </c>
      <c r="Q822" s="202" t="s">
        <v>46</v>
      </c>
      <c r="R822" s="202" t="str">
        <f t="shared" si="67"/>
        <v xml:space="preserve">Budget Deficit </v>
      </c>
      <c r="S822" s="202" t="str">
        <f t="shared" si="68"/>
        <v>//**Budget Deficit : **</v>
      </c>
      <c r="T822" s="187"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87" t="s">
        <v>1777</v>
      </c>
      <c r="C823" s="144" t="s">
        <v>1398</v>
      </c>
      <c r="D823" s="144" t="s">
        <v>1403</v>
      </c>
      <c r="E823" s="144" t="s">
        <v>1412</v>
      </c>
      <c r="F823" s="3" t="s">
        <v>1417</v>
      </c>
      <c r="G823" s="3"/>
      <c r="H823" s="3" t="s">
        <v>1421</v>
      </c>
      <c r="I823" s="3"/>
      <c r="J823" s="30">
        <v>577</v>
      </c>
      <c r="K823" s="144" t="s">
        <v>46</v>
      </c>
      <c r="L823" s="257" t="s">
        <v>1908</v>
      </c>
      <c r="N823" s="198" t="s">
        <v>1775</v>
      </c>
      <c r="O823" s="198"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202" t="s">
        <v>1776</v>
      </c>
      <c r="Q823" s="202" t="s">
        <v>46</v>
      </c>
      <c r="R823" s="202" t="str">
        <f t="shared" si="67"/>
        <v xml:space="preserve">Household Taxes </v>
      </c>
      <c r="S823" s="202" t="str">
        <f t="shared" si="68"/>
        <v>//**Household Taxes : **</v>
      </c>
      <c r="T823" s="187"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87" t="s">
        <v>1777</v>
      </c>
      <c r="C824" s="144" t="s">
        <v>1398</v>
      </c>
      <c r="D824" s="144" t="s">
        <v>1403</v>
      </c>
      <c r="E824" s="144" t="s">
        <v>1412</v>
      </c>
      <c r="F824" s="3" t="s">
        <v>1418</v>
      </c>
      <c r="G824" s="3"/>
      <c r="H824" s="3" t="s">
        <v>1422</v>
      </c>
      <c r="I824" s="3"/>
      <c r="J824" s="30">
        <v>578</v>
      </c>
      <c r="K824" s="144" t="s">
        <v>46</v>
      </c>
      <c r="L824" s="257" t="s">
        <v>1908</v>
      </c>
      <c r="N824" s="198" t="s">
        <v>1775</v>
      </c>
      <c r="O824" s="198"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202" t="s">
        <v>1776</v>
      </c>
      <c r="Q824" s="202" t="s">
        <v>46</v>
      </c>
      <c r="R824" s="202" t="str">
        <f t="shared" si="67"/>
        <v xml:space="preserve">Payroll Taxes </v>
      </c>
      <c r="S824" s="202" t="str">
        <f t="shared" si="68"/>
        <v>//**Payroll Taxes : **</v>
      </c>
      <c r="T824" s="187"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87" t="s">
        <v>1777</v>
      </c>
      <c r="C825" s="144" t="s">
        <v>1398</v>
      </c>
      <c r="D825" s="144" t="s">
        <v>1403</v>
      </c>
      <c r="E825" s="144" t="s">
        <v>1412</v>
      </c>
      <c r="F825" s="3" t="s">
        <v>1419</v>
      </c>
      <c r="G825" s="3"/>
      <c r="H825" s="3" t="s">
        <v>1423</v>
      </c>
      <c r="I825" s="3"/>
      <c r="J825" s="30">
        <v>579</v>
      </c>
      <c r="K825" s="144" t="s">
        <v>46</v>
      </c>
      <c r="L825" s="257" t="s">
        <v>1908</v>
      </c>
      <c r="N825" s="198" t="s">
        <v>1775</v>
      </c>
      <c r="O825" s="198"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202" t="s">
        <v>1776</v>
      </c>
      <c r="Q825" s="202" t="s">
        <v>46</v>
      </c>
      <c r="R825" s="202" t="str">
        <f t="shared" si="67"/>
        <v xml:space="preserve">Corporate Income Taxes </v>
      </c>
      <c r="S825" s="202" t="str">
        <f t="shared" si="68"/>
        <v>//**Corporate Income Taxes : **</v>
      </c>
      <c r="T825" s="187"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206" customFormat="1" x14ac:dyDescent="0.25">
      <c r="A826" s="206" t="s">
        <v>1774</v>
      </c>
      <c r="B826" s="188"/>
      <c r="C826" s="206" t="s">
        <v>1398</v>
      </c>
      <c r="D826" s="206" t="s">
        <v>1404</v>
      </c>
      <c r="E826" s="206" t="str">
        <f>E827</f>
        <v>GRA for National Debt Interest</v>
      </c>
      <c r="M826" s="188"/>
      <c r="N826" s="208" t="s">
        <v>1775</v>
      </c>
      <c r="O826" s="208"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206" t="s">
        <v>1776</v>
      </c>
      <c r="Q826" s="206" t="s">
        <v>46</v>
      </c>
      <c r="S826" s="206" t="str">
        <f t="shared" si="68"/>
        <v/>
      </c>
      <c r="T826" s="206" t="str">
        <f t="shared" si="65"/>
        <v/>
      </c>
      <c r="U826" s="194"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5">
      <c r="A827" s="187" t="s">
        <v>1777</v>
      </c>
      <c r="C827" s="3" t="s">
        <v>1398</v>
      </c>
      <c r="D827" s="3" t="s">
        <v>1404</v>
      </c>
      <c r="E827" s="3" t="s">
        <v>1413</v>
      </c>
      <c r="F827" s="3" t="s">
        <v>1415</v>
      </c>
      <c r="G827" s="3"/>
      <c r="H827" s="3" t="s">
        <v>1420</v>
      </c>
      <c r="I827" s="3"/>
      <c r="J827" s="30">
        <v>580</v>
      </c>
      <c r="K827" s="3" t="s">
        <v>46</v>
      </c>
      <c r="L827" s="257" t="s">
        <v>1908</v>
      </c>
      <c r="N827" s="198" t="s">
        <v>1775</v>
      </c>
      <c r="O827" s="198"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202" t="s">
        <v>1776</v>
      </c>
      <c r="Q827" s="202" t="s">
        <v>46</v>
      </c>
      <c r="R827" s="202" t="str">
        <f t="shared" si="67"/>
        <v xml:space="preserve">Regular Spending </v>
      </c>
      <c r="S827" s="202" t="str">
        <f t="shared" si="68"/>
        <v>//**Regular Spending : **</v>
      </c>
      <c r="T827" s="187"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87" t="s">
        <v>1777</v>
      </c>
      <c r="C828" s="144" t="s">
        <v>1398</v>
      </c>
      <c r="D828" s="144" t="s">
        <v>1404</v>
      </c>
      <c r="E828" s="144" t="s">
        <v>1413</v>
      </c>
      <c r="F828" s="3" t="s">
        <v>1416</v>
      </c>
      <c r="G828" s="3"/>
      <c r="H828" s="3" t="s">
        <v>1443</v>
      </c>
      <c r="I828" s="3"/>
      <c r="J828" s="30">
        <v>581</v>
      </c>
      <c r="K828" s="144" t="s">
        <v>46</v>
      </c>
      <c r="L828" s="257" t="s">
        <v>1908</v>
      </c>
      <c r="N828" s="198" t="s">
        <v>1775</v>
      </c>
      <c r="O828" s="198"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202" t="s">
        <v>1776</v>
      </c>
      <c r="Q828" s="202" t="s">
        <v>46</v>
      </c>
      <c r="R828" s="202" t="str">
        <f t="shared" si="67"/>
        <v xml:space="preserve">Budget Deficit </v>
      </c>
      <c r="S828" s="202" t="str">
        <f t="shared" si="68"/>
        <v>//**Budget Deficit : **</v>
      </c>
      <c r="T828" s="187"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87" t="s">
        <v>1777</v>
      </c>
      <c r="C829" s="144" t="s">
        <v>1398</v>
      </c>
      <c r="D829" s="144" t="s">
        <v>1404</v>
      </c>
      <c r="E829" s="144" t="s">
        <v>1413</v>
      </c>
      <c r="F829" s="3" t="s">
        <v>1417</v>
      </c>
      <c r="G829" s="3"/>
      <c r="H829" s="3" t="s">
        <v>1421</v>
      </c>
      <c r="I829" s="3"/>
      <c r="J829" s="30">
        <v>582</v>
      </c>
      <c r="K829" s="144" t="s">
        <v>46</v>
      </c>
      <c r="L829" s="257" t="s">
        <v>1908</v>
      </c>
      <c r="N829" s="198" t="s">
        <v>1775</v>
      </c>
      <c r="O829" s="198"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202" t="s">
        <v>1776</v>
      </c>
      <c r="Q829" s="202" t="s">
        <v>46</v>
      </c>
      <c r="R829" s="202" t="str">
        <f t="shared" si="67"/>
        <v xml:space="preserve">Household Taxes </v>
      </c>
      <c r="S829" s="202" t="str">
        <f t="shared" si="68"/>
        <v>//**Household Taxes : **</v>
      </c>
      <c r="T829" s="187" t="str">
        <f t="shared" ref="T829:T860"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87" t="s">
        <v>1777</v>
      </c>
      <c r="C830" s="144" t="s">
        <v>1398</v>
      </c>
      <c r="D830" s="144" t="s">
        <v>1404</v>
      </c>
      <c r="E830" s="144" t="s">
        <v>1413</v>
      </c>
      <c r="F830" s="3" t="s">
        <v>1418</v>
      </c>
      <c r="G830" s="3"/>
      <c r="H830" s="3" t="s">
        <v>1422</v>
      </c>
      <c r="I830" s="3"/>
      <c r="J830" s="30">
        <v>583</v>
      </c>
      <c r="K830" s="144" t="s">
        <v>46</v>
      </c>
      <c r="L830" s="257" t="s">
        <v>1908</v>
      </c>
      <c r="N830" s="198" t="s">
        <v>1775</v>
      </c>
      <c r="O830" s="198"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202" t="s">
        <v>1776</v>
      </c>
      <c r="Q830" s="202" t="s">
        <v>46</v>
      </c>
      <c r="R830" s="202" t="str">
        <f t="shared" si="67"/>
        <v xml:space="preserve">Payroll Taxes </v>
      </c>
      <c r="S830" s="202" t="str">
        <f t="shared" si="68"/>
        <v>//**Payroll Taxes : **</v>
      </c>
      <c r="T830" s="187"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87" t="s">
        <v>1777</v>
      </c>
      <c r="C831" s="144" t="s">
        <v>1398</v>
      </c>
      <c r="D831" s="144" t="s">
        <v>1404</v>
      </c>
      <c r="E831" s="144" t="s">
        <v>1413</v>
      </c>
      <c r="F831" s="3" t="s">
        <v>1419</v>
      </c>
      <c r="G831" s="3"/>
      <c r="H831" s="3" t="s">
        <v>1423</v>
      </c>
      <c r="I831" s="3"/>
      <c r="J831" s="30">
        <v>584</v>
      </c>
      <c r="K831" s="144" t="s">
        <v>46</v>
      </c>
      <c r="L831" s="257" t="s">
        <v>1908</v>
      </c>
      <c r="N831" s="198" t="s">
        <v>1775</v>
      </c>
      <c r="O831" s="198"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202" t="s">
        <v>1776</v>
      </c>
      <c r="Q831" s="202" t="s">
        <v>46</v>
      </c>
      <c r="R831" s="202" t="str">
        <f t="shared" si="67"/>
        <v xml:space="preserve">Corporate Income Taxes </v>
      </c>
      <c r="S831" s="202" t="str">
        <f t="shared" si="68"/>
        <v>//**Corporate Income Taxes : **</v>
      </c>
      <c r="T831" s="187"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206" customFormat="1" x14ac:dyDescent="0.25">
      <c r="A832" s="206" t="s">
        <v>1774</v>
      </c>
      <c r="B832" s="188"/>
      <c r="C832" s="206" t="s">
        <v>1398</v>
      </c>
      <c r="D832" s="206" t="s">
        <v>1405</v>
      </c>
      <c r="E832" s="206" t="str">
        <f>E833</f>
        <v>GRA for Remaining Government Cash Flow Changes</v>
      </c>
      <c r="M832" s="188"/>
      <c r="N832" s="208" t="s">
        <v>1775</v>
      </c>
      <c r="O832" s="208"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206" t="s">
        <v>1776</v>
      </c>
      <c r="Q832" s="206" t="s">
        <v>46</v>
      </c>
      <c r="S832" s="206" t="str">
        <f t="shared" si="68"/>
        <v/>
      </c>
      <c r="T832" s="206" t="str">
        <f t="shared" si="69"/>
        <v/>
      </c>
      <c r="U832" s="194"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5">
      <c r="A833" s="187" t="s">
        <v>1777</v>
      </c>
      <c r="C833" s="3" t="s">
        <v>1398</v>
      </c>
      <c r="D833" s="3" t="s">
        <v>1405</v>
      </c>
      <c r="E833" s="3" t="s">
        <v>1414</v>
      </c>
      <c r="F833" s="3" t="s">
        <v>1415</v>
      </c>
      <c r="G833" s="3"/>
      <c r="H833" s="3" t="s">
        <v>1420</v>
      </c>
      <c r="I833" s="3"/>
      <c r="J833" s="30">
        <v>585</v>
      </c>
      <c r="K833" s="3" t="s">
        <v>46</v>
      </c>
      <c r="L833" s="257" t="s">
        <v>1908</v>
      </c>
      <c r="N833" s="198" t="s">
        <v>1775</v>
      </c>
      <c r="O833" s="198"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202" t="s">
        <v>1776</v>
      </c>
      <c r="Q833" s="202" t="s">
        <v>46</v>
      </c>
      <c r="R833" s="202" t="str">
        <f t="shared" si="67"/>
        <v xml:space="preserve">Regular Spending </v>
      </c>
      <c r="S833" s="202" t="str">
        <f t="shared" si="68"/>
        <v>//**Regular Spending : **</v>
      </c>
      <c r="T833" s="187"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5">
      <c r="A834" s="187" t="s">
        <v>1777</v>
      </c>
      <c r="C834" s="144" t="s">
        <v>1398</v>
      </c>
      <c r="D834" s="144" t="s">
        <v>1405</v>
      </c>
      <c r="E834" s="144" t="s">
        <v>1414</v>
      </c>
      <c r="F834" s="3" t="s">
        <v>1416</v>
      </c>
      <c r="G834" s="3"/>
      <c r="H834" s="3" t="s">
        <v>1443</v>
      </c>
      <c r="I834" s="3"/>
      <c r="J834" s="30">
        <v>586</v>
      </c>
      <c r="K834" s="144" t="s">
        <v>46</v>
      </c>
      <c r="L834" s="257" t="s">
        <v>1908</v>
      </c>
      <c r="N834" s="198" t="s">
        <v>1775</v>
      </c>
      <c r="O834" s="198"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202" t="s">
        <v>1776</v>
      </c>
      <c r="Q834" s="202" t="s">
        <v>46</v>
      </c>
      <c r="R834" s="202" t="str">
        <f t="shared" si="67"/>
        <v xml:space="preserve">Budget Deficit </v>
      </c>
      <c r="S834" s="202" t="str">
        <f t="shared" si="68"/>
        <v>//**Budget Deficit : **</v>
      </c>
      <c r="T834" s="187"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205" customFormat="1" x14ac:dyDescent="0.25">
      <c r="A835" s="187" t="s">
        <v>1777</v>
      </c>
      <c r="B835" s="188"/>
      <c r="C835" s="144" t="s">
        <v>1398</v>
      </c>
      <c r="D835" s="144" t="s">
        <v>1405</v>
      </c>
      <c r="E835" s="144" t="s">
        <v>1414</v>
      </c>
      <c r="F835" s="3" t="s">
        <v>1417</v>
      </c>
      <c r="G835" s="3"/>
      <c r="H835" s="3" t="s">
        <v>1421</v>
      </c>
      <c r="I835" s="3"/>
      <c r="J835" s="30">
        <v>587</v>
      </c>
      <c r="K835" s="144" t="s">
        <v>46</v>
      </c>
      <c r="L835" s="257" t="s">
        <v>1908</v>
      </c>
      <c r="M835" s="188"/>
      <c r="N835" s="198" t="s">
        <v>1775</v>
      </c>
      <c r="O835" s="198"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202" t="s">
        <v>1776</v>
      </c>
      <c r="Q835" s="202" t="s">
        <v>46</v>
      </c>
      <c r="R835" s="202" t="str">
        <f t="shared" si="67"/>
        <v xml:space="preserve">Household Taxes </v>
      </c>
      <c r="S835" s="202" t="str">
        <f t="shared" si="68"/>
        <v>//**Household Taxes : **</v>
      </c>
      <c r="T835" s="187"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205" customFormat="1" x14ac:dyDescent="0.25">
      <c r="A836" s="187" t="s">
        <v>1777</v>
      </c>
      <c r="B836" s="188"/>
      <c r="C836" s="144" t="s">
        <v>1398</v>
      </c>
      <c r="D836" s="144" t="s">
        <v>1405</v>
      </c>
      <c r="E836" s="144" t="s">
        <v>1414</v>
      </c>
      <c r="F836" s="3" t="s">
        <v>1418</v>
      </c>
      <c r="G836" s="3"/>
      <c r="H836" s="3" t="s">
        <v>1422</v>
      </c>
      <c r="I836" s="3"/>
      <c r="J836" s="30">
        <v>588</v>
      </c>
      <c r="K836" s="144" t="s">
        <v>46</v>
      </c>
      <c r="L836" s="257" t="s">
        <v>1908</v>
      </c>
      <c r="M836" s="188"/>
      <c r="N836" s="198" t="s">
        <v>1775</v>
      </c>
      <c r="O836" s="198"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202" t="s">
        <v>1776</v>
      </c>
      <c r="Q836" s="202" t="s">
        <v>46</v>
      </c>
      <c r="R836" s="202" t="str">
        <f t="shared" si="67"/>
        <v xml:space="preserve">Payroll Taxes </v>
      </c>
      <c r="S836" s="202" t="str">
        <f t="shared" si="68"/>
        <v>//**Payroll Taxes : **</v>
      </c>
      <c r="T836" s="187"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205" customFormat="1" x14ac:dyDescent="0.25">
      <c r="A837" s="187" t="s">
        <v>1777</v>
      </c>
      <c r="B837" s="188"/>
      <c r="C837" s="144" t="s">
        <v>1398</v>
      </c>
      <c r="D837" s="144" t="s">
        <v>1405</v>
      </c>
      <c r="E837" s="144" t="s">
        <v>1414</v>
      </c>
      <c r="F837" s="3" t="s">
        <v>1419</v>
      </c>
      <c r="G837" s="3"/>
      <c r="H837" s="3" t="s">
        <v>1423</v>
      </c>
      <c r="I837" s="3"/>
      <c r="J837" s="30">
        <v>589</v>
      </c>
      <c r="K837" s="144" t="s">
        <v>46</v>
      </c>
      <c r="L837" s="257" t="s">
        <v>1908</v>
      </c>
      <c r="M837" s="188"/>
      <c r="N837" s="198" t="s">
        <v>1775</v>
      </c>
      <c r="O837" s="198"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202" t="s">
        <v>1776</v>
      </c>
      <c r="Q837" s="202" t="s">
        <v>46</v>
      </c>
      <c r="R837" s="202" t="str">
        <f t="shared" si="67"/>
        <v xml:space="preserve">Corporate Income Taxes </v>
      </c>
      <c r="S837" s="202" t="str">
        <f t="shared" si="68"/>
        <v>//**Corporate Income Taxes : **</v>
      </c>
      <c r="T837" s="187"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204" priority="55" operator="containsText" text="No">
      <formula>NOT(ISERROR(SEARCH("No",K358)))</formula>
    </cfRule>
  </conditionalFormatting>
  <conditionalFormatting sqref="K388:K390">
    <cfRule type="containsText" dxfId="203" priority="43" operator="containsText" text="No">
      <formula>NOT(ISERROR(SEARCH("No",K388)))</formula>
    </cfRule>
  </conditionalFormatting>
  <conditionalFormatting sqref="K472">
    <cfRule type="containsText" dxfId="201" priority="40" operator="containsText" text="No">
      <formula>NOT(ISERROR(SEARCH("No",K472)))</formula>
    </cfRule>
  </conditionalFormatting>
  <conditionalFormatting sqref="K4:K11 K14:K21 K26 K35:K38 K45:K48 K55:K61 K40:K41 K50:K51">
    <cfRule type="containsText" dxfId="200" priority="105" operator="containsText" text="No">
      <formula>NOT(ISERROR(SEARCH("No",K4)))</formula>
    </cfRule>
  </conditionalFormatting>
  <conditionalFormatting sqref="K24 K34 K44 K54">
    <cfRule type="containsText" dxfId="199" priority="104" operator="containsText" text="No">
      <formula>NOT(ISERROR(SEARCH("No",K24)))</formula>
    </cfRule>
  </conditionalFormatting>
  <conditionalFormatting sqref="K62:K63">
    <cfRule type="containsText" dxfId="198" priority="103" operator="containsText" text="No">
      <formula>NOT(ISERROR(SEARCH("No",K62)))</formula>
    </cfRule>
  </conditionalFormatting>
  <conditionalFormatting sqref="K52:K53">
    <cfRule type="containsText" dxfId="197" priority="102" operator="containsText" text="No">
      <formula>NOT(ISERROR(SEARCH("No",K52)))</formula>
    </cfRule>
  </conditionalFormatting>
  <conditionalFormatting sqref="K42:K43">
    <cfRule type="containsText" dxfId="196" priority="101" operator="containsText" text="No">
      <formula>NOT(ISERROR(SEARCH("No",K42)))</formula>
    </cfRule>
  </conditionalFormatting>
  <conditionalFormatting sqref="K32:K33">
    <cfRule type="containsText" dxfId="195" priority="100" operator="containsText" text="No">
      <formula>NOT(ISERROR(SEARCH("No",K32)))</formula>
    </cfRule>
  </conditionalFormatting>
  <conditionalFormatting sqref="K22:K23">
    <cfRule type="containsText" dxfId="194" priority="99" operator="containsText" text="No">
      <formula>NOT(ISERROR(SEARCH("No",K22)))</formula>
    </cfRule>
  </conditionalFormatting>
  <conditionalFormatting sqref="K12:K13">
    <cfRule type="containsText" dxfId="193" priority="98" operator="containsText" text="No">
      <formula>NOT(ISERROR(SEARCH("No",K12)))</formula>
    </cfRule>
  </conditionalFormatting>
  <conditionalFormatting sqref="K25">
    <cfRule type="containsText" dxfId="192" priority="97" operator="containsText" text="No">
      <formula>NOT(ISERROR(SEARCH("No",K25)))</formula>
    </cfRule>
  </conditionalFormatting>
  <conditionalFormatting sqref="K27:K31">
    <cfRule type="containsText" dxfId="191" priority="96" operator="containsText" text="No">
      <formula>NOT(ISERROR(SEARCH("No",K27)))</formula>
    </cfRule>
  </conditionalFormatting>
  <conditionalFormatting sqref="K39">
    <cfRule type="containsText" dxfId="190" priority="95" operator="containsText" text="No">
      <formula>NOT(ISERROR(SEARCH("No",K39)))</formula>
    </cfRule>
  </conditionalFormatting>
  <conditionalFormatting sqref="K49">
    <cfRule type="containsText" dxfId="189" priority="94" operator="containsText" text="No">
      <formula>NOT(ISERROR(SEARCH("No",K49)))</formula>
    </cfRule>
  </conditionalFormatting>
  <conditionalFormatting sqref="K65">
    <cfRule type="containsText" dxfId="188" priority="93" operator="containsText" text="No">
      <formula>NOT(ISERROR(SEARCH("No",K65)))</formula>
    </cfRule>
  </conditionalFormatting>
  <conditionalFormatting sqref="K64">
    <cfRule type="containsText" dxfId="187" priority="92" operator="containsText" text="No">
      <formula>NOT(ISERROR(SEARCH("No",K64)))</formula>
    </cfRule>
  </conditionalFormatting>
  <conditionalFormatting sqref="K67">
    <cfRule type="containsText" dxfId="186" priority="91" operator="containsText" text="No">
      <formula>NOT(ISERROR(SEARCH("No",K67)))</formula>
    </cfRule>
  </conditionalFormatting>
  <conditionalFormatting sqref="K69 K77">
    <cfRule type="containsText" dxfId="185" priority="90" operator="containsText" text="No">
      <formula>NOT(ISERROR(SEARCH("No",K69)))</formula>
    </cfRule>
  </conditionalFormatting>
  <conditionalFormatting sqref="K78">
    <cfRule type="containsText" dxfId="184" priority="89" operator="containsText" text="No">
      <formula>NOT(ISERROR(SEARCH("No",K78)))</formula>
    </cfRule>
  </conditionalFormatting>
  <conditionalFormatting sqref="K68">
    <cfRule type="containsText" dxfId="183" priority="88" operator="containsText" text="No">
      <formula>NOT(ISERROR(SEARCH("No",K68)))</formula>
    </cfRule>
  </conditionalFormatting>
  <conditionalFormatting sqref="K70:K76">
    <cfRule type="containsText" dxfId="182" priority="87" operator="containsText" text="No">
      <formula>NOT(ISERROR(SEARCH("No",K70)))</formula>
    </cfRule>
  </conditionalFormatting>
  <conditionalFormatting sqref="K80:K91">
    <cfRule type="containsText" dxfId="181" priority="86" operator="containsText" text="No">
      <formula>NOT(ISERROR(SEARCH("No",K80)))</formula>
    </cfRule>
  </conditionalFormatting>
  <conditionalFormatting sqref="K92">
    <cfRule type="containsText" dxfId="180" priority="85" operator="containsText" text="No">
      <formula>NOT(ISERROR(SEARCH("No",K92)))</formula>
    </cfRule>
  </conditionalFormatting>
  <conditionalFormatting sqref="K95:K104">
    <cfRule type="containsText" dxfId="179" priority="84" operator="containsText" text="No">
      <formula>NOT(ISERROR(SEARCH("No",K95)))</formula>
    </cfRule>
  </conditionalFormatting>
  <conditionalFormatting sqref="K94">
    <cfRule type="containsText" dxfId="178" priority="83" operator="containsText" text="No">
      <formula>NOT(ISERROR(SEARCH("No",K94)))</formula>
    </cfRule>
  </conditionalFormatting>
  <conditionalFormatting sqref="K105">
    <cfRule type="containsText" dxfId="177" priority="82" operator="containsText" text="No">
      <formula>NOT(ISERROR(SEARCH("No",K105)))</formula>
    </cfRule>
  </conditionalFormatting>
  <conditionalFormatting sqref="K107:K116">
    <cfRule type="containsText" dxfId="176" priority="81" operator="containsText" text="No">
      <formula>NOT(ISERROR(SEARCH("No",K107)))</formula>
    </cfRule>
  </conditionalFormatting>
  <conditionalFormatting sqref="K117:K118">
    <cfRule type="containsText" dxfId="175" priority="80" operator="containsText" text="No">
      <formula>NOT(ISERROR(SEARCH("No",K117)))</formula>
    </cfRule>
  </conditionalFormatting>
  <conditionalFormatting sqref="K119">
    <cfRule type="containsText" dxfId="174" priority="79" operator="containsText" text="No">
      <formula>NOT(ISERROR(SEARCH("No",K119)))</formula>
    </cfRule>
  </conditionalFormatting>
  <conditionalFormatting sqref="K122 K126:K127 K129:K132">
    <cfRule type="containsText" dxfId="173" priority="78" operator="containsText" text="No">
      <formula>NOT(ISERROR(SEARCH("No",K122)))</formula>
    </cfRule>
  </conditionalFormatting>
  <conditionalFormatting sqref="K121">
    <cfRule type="containsText" dxfId="172" priority="77" operator="containsText" text="No">
      <formula>NOT(ISERROR(SEARCH("No",K121)))</formula>
    </cfRule>
  </conditionalFormatting>
  <conditionalFormatting sqref="K125">
    <cfRule type="containsText" dxfId="171" priority="75" operator="containsText" text="No">
      <formula>NOT(ISERROR(SEARCH("No",K125)))</formula>
    </cfRule>
  </conditionalFormatting>
  <conditionalFormatting sqref="K128">
    <cfRule type="containsText" dxfId="170" priority="73" operator="containsText" text="No">
      <formula>NOT(ISERROR(SEARCH("No",K128)))</formula>
    </cfRule>
  </conditionalFormatting>
  <conditionalFormatting sqref="K124">
    <cfRule type="containsText" dxfId="169" priority="76" operator="containsText" text="No">
      <formula>NOT(ISERROR(SEARCH("No",K124)))</formula>
    </cfRule>
  </conditionalFormatting>
  <conditionalFormatting sqref="K123">
    <cfRule type="containsText" dxfId="168" priority="74" operator="containsText" text="No">
      <formula>NOT(ISERROR(SEARCH("No",K123)))</formula>
    </cfRule>
  </conditionalFormatting>
  <conditionalFormatting sqref="K134:K148">
    <cfRule type="containsText" dxfId="167" priority="72" operator="containsText" text="No">
      <formula>NOT(ISERROR(SEARCH("No",K134)))</formula>
    </cfRule>
  </conditionalFormatting>
  <conditionalFormatting sqref="K150:K167">
    <cfRule type="containsText" dxfId="166" priority="71" operator="containsText" text="No">
      <formula>NOT(ISERROR(SEARCH("No",K150)))</formula>
    </cfRule>
  </conditionalFormatting>
  <conditionalFormatting sqref="K168:K171">
    <cfRule type="containsText" dxfId="165" priority="70" operator="containsText" text="No">
      <formula>NOT(ISERROR(SEARCH("No",K168)))</formula>
    </cfRule>
  </conditionalFormatting>
  <conditionalFormatting sqref="K173:K175">
    <cfRule type="containsText" dxfId="164" priority="69" operator="containsText" text="No">
      <formula>NOT(ISERROR(SEARCH("No",K173)))</formula>
    </cfRule>
  </conditionalFormatting>
  <conditionalFormatting sqref="K177:K182">
    <cfRule type="containsText" dxfId="163" priority="68" operator="containsText" text="No">
      <formula>NOT(ISERROR(SEARCH("No",K177)))</formula>
    </cfRule>
  </conditionalFormatting>
  <conditionalFormatting sqref="K184:K199">
    <cfRule type="containsText" dxfId="162" priority="67" operator="containsText" text="No">
      <formula>NOT(ISERROR(SEARCH("No",K184)))</formula>
    </cfRule>
  </conditionalFormatting>
  <conditionalFormatting sqref="K201:K216">
    <cfRule type="containsText" dxfId="161" priority="66" operator="containsText" text="No">
      <formula>NOT(ISERROR(SEARCH("No",K201)))</formula>
    </cfRule>
  </conditionalFormatting>
  <conditionalFormatting sqref="K217:K218">
    <cfRule type="containsText" dxfId="160" priority="65" operator="containsText" text="No">
      <formula>NOT(ISERROR(SEARCH("No",K217)))</formula>
    </cfRule>
  </conditionalFormatting>
  <conditionalFormatting sqref="K220:K235">
    <cfRule type="containsText" dxfId="159" priority="64" operator="containsText" text="No">
      <formula>NOT(ISERROR(SEARCH("No",K220)))</formula>
    </cfRule>
  </conditionalFormatting>
  <conditionalFormatting sqref="K236:K237">
    <cfRule type="containsText" dxfId="158" priority="63" operator="containsText" text="No">
      <formula>NOT(ISERROR(SEARCH("No",K236)))</formula>
    </cfRule>
  </conditionalFormatting>
  <conditionalFormatting sqref="K239:K254">
    <cfRule type="containsText" dxfId="157" priority="62" operator="containsText" text="No">
      <formula>NOT(ISERROR(SEARCH("No",K239)))</formula>
    </cfRule>
  </conditionalFormatting>
  <conditionalFormatting sqref="K255:K256">
    <cfRule type="containsText" dxfId="156" priority="61" operator="containsText" text="No">
      <formula>NOT(ISERROR(SEARCH("No",K255)))</formula>
    </cfRule>
  </conditionalFormatting>
  <conditionalFormatting sqref="K290:K291">
    <cfRule type="containsText" dxfId="155" priority="60" operator="containsText" text="No">
      <formula>NOT(ISERROR(SEARCH("No",K290)))</formula>
    </cfRule>
  </conditionalFormatting>
  <conditionalFormatting sqref="K293:K337">
    <cfRule type="containsText" dxfId="154" priority="59" operator="containsText" text="No">
      <formula>NOT(ISERROR(SEARCH("No",K293)))</formula>
    </cfRule>
  </conditionalFormatting>
  <conditionalFormatting sqref="K339:K341">
    <cfRule type="containsText" dxfId="153" priority="58" operator="containsText" text="No">
      <formula>NOT(ISERROR(SEARCH("No",K339)))</formula>
    </cfRule>
  </conditionalFormatting>
  <conditionalFormatting sqref="K342">
    <cfRule type="containsText" dxfId="152" priority="57" operator="containsText" text="No">
      <formula>NOT(ISERROR(SEARCH("No",K342)))</formula>
    </cfRule>
  </conditionalFormatting>
  <conditionalFormatting sqref="K344:K356">
    <cfRule type="containsText" dxfId="151" priority="56" operator="containsText" text="No">
      <formula>NOT(ISERROR(SEARCH("No",K344)))</formula>
    </cfRule>
  </conditionalFormatting>
  <conditionalFormatting sqref="K386">
    <cfRule type="containsText" dxfId="150" priority="54" operator="containsText" text="No">
      <formula>NOT(ISERROR(SEARCH("No",K386)))</formula>
    </cfRule>
  </conditionalFormatting>
  <conditionalFormatting sqref="K373">
    <cfRule type="containsText" dxfId="149" priority="52" operator="containsText" text="No">
      <formula>NOT(ISERROR(SEARCH("No",K373)))</formula>
    </cfRule>
  </conditionalFormatting>
  <conditionalFormatting sqref="K372">
    <cfRule type="containsText" dxfId="148" priority="53" operator="containsText" text="No">
      <formula>NOT(ISERROR(SEARCH("No",K372)))</formula>
    </cfRule>
  </conditionalFormatting>
  <conditionalFormatting sqref="K374:K377">
    <cfRule type="containsText" dxfId="147" priority="51" operator="containsText" text="No">
      <formula>NOT(ISERROR(SEARCH("No",K374)))</formula>
    </cfRule>
  </conditionalFormatting>
  <conditionalFormatting sqref="K378:K379">
    <cfRule type="containsText" dxfId="146" priority="50" operator="containsText" text="No">
      <formula>NOT(ISERROR(SEARCH("No",K378)))</formula>
    </cfRule>
  </conditionalFormatting>
  <conditionalFormatting sqref="K380 K382 K384">
    <cfRule type="containsText" dxfId="145" priority="49" operator="containsText" text="No">
      <formula>NOT(ISERROR(SEARCH("No",K380)))</formula>
    </cfRule>
  </conditionalFormatting>
  <conditionalFormatting sqref="K387 K385 K383 K381">
    <cfRule type="containsText" dxfId="143" priority="47" operator="containsText" text="No">
      <formula>NOT(ISERROR(SEARCH("No",K381)))</formula>
    </cfRule>
  </conditionalFormatting>
  <conditionalFormatting sqref="K392:K471">
    <cfRule type="containsText" dxfId="139" priority="42" operator="containsText" text="No">
      <formula>NOT(ISERROR(SEARCH("No",K392)))</formula>
    </cfRule>
  </conditionalFormatting>
  <conditionalFormatting sqref="K474:K553">
    <cfRule type="containsText" dxfId="138" priority="39" operator="containsText" text="No">
      <formula>NOT(ISERROR(SEARCH("No",K474)))</formula>
    </cfRule>
  </conditionalFormatting>
  <conditionalFormatting sqref="K554:K557">
    <cfRule type="containsText" dxfId="137" priority="38" operator="containsText" text="No">
      <formula>NOT(ISERROR(SEARCH("No",K554)))</formula>
    </cfRule>
  </conditionalFormatting>
  <conditionalFormatting sqref="K559:K561">
    <cfRule type="containsText" dxfId="136" priority="37" operator="containsText" text="No">
      <formula>NOT(ISERROR(SEARCH("No",K559)))</formula>
    </cfRule>
  </conditionalFormatting>
  <conditionalFormatting sqref="K563:K565">
    <cfRule type="containsText" dxfId="135" priority="36" operator="containsText" text="No">
      <formula>NOT(ISERROR(SEARCH("No",K563)))</formula>
    </cfRule>
  </conditionalFormatting>
  <conditionalFormatting sqref="K567:K569">
    <cfRule type="containsText" dxfId="134" priority="35" operator="containsText" text="No">
      <formula>NOT(ISERROR(SEARCH("No",K567)))</formula>
    </cfRule>
  </conditionalFormatting>
  <conditionalFormatting sqref="K571:K579">
    <cfRule type="containsText" dxfId="133" priority="34" operator="containsText" text="No">
      <formula>NOT(ISERROR(SEARCH("No",K571)))</formula>
    </cfRule>
  </conditionalFormatting>
  <conditionalFormatting sqref="K580:K591">
    <cfRule type="containsText" dxfId="132" priority="33" operator="containsText" text="No">
      <formula>NOT(ISERROR(SEARCH("No",K580)))</formula>
    </cfRule>
  </conditionalFormatting>
  <conditionalFormatting sqref="K593:K598">
    <cfRule type="containsText" dxfId="131" priority="32" operator="containsText" text="No">
      <formula>NOT(ISERROR(SEARCH("No",K593)))</formula>
    </cfRule>
  </conditionalFormatting>
  <conditionalFormatting sqref="K600:K620">
    <cfRule type="containsText" dxfId="130" priority="31" operator="containsText" text="No">
      <formula>NOT(ISERROR(SEARCH("No",K600)))</formula>
    </cfRule>
  </conditionalFormatting>
  <conditionalFormatting sqref="K621:K622">
    <cfRule type="containsText" dxfId="129" priority="30" operator="containsText" text="No">
      <formula>NOT(ISERROR(SEARCH("No",K621)))</formula>
    </cfRule>
  </conditionalFormatting>
  <conditionalFormatting sqref="K624:K626">
    <cfRule type="containsText" dxfId="128" priority="29" operator="containsText" text="No">
      <formula>NOT(ISERROR(SEARCH("No",K624)))</formula>
    </cfRule>
  </conditionalFormatting>
  <conditionalFormatting sqref="K628:K639">
    <cfRule type="containsText" dxfId="127" priority="28" operator="containsText" text="No">
      <formula>NOT(ISERROR(SEARCH("No",K628)))</formula>
    </cfRule>
  </conditionalFormatting>
  <conditionalFormatting sqref="K641:K655">
    <cfRule type="containsText" dxfId="126" priority="27" operator="containsText" text="No">
      <formula>NOT(ISERROR(SEARCH("No",K641)))</formula>
    </cfRule>
  </conditionalFormatting>
  <conditionalFormatting sqref="K657:K673">
    <cfRule type="containsText" dxfId="125" priority="26" operator="containsText" text="No">
      <formula>NOT(ISERROR(SEARCH("No",K657)))</formula>
    </cfRule>
  </conditionalFormatting>
  <conditionalFormatting sqref="K691">
    <cfRule type="containsText" dxfId="124" priority="22" operator="containsText" text="No">
      <formula>NOT(ISERROR(SEARCH("No",K691)))</formula>
    </cfRule>
  </conditionalFormatting>
  <conditionalFormatting sqref="K675:K680">
    <cfRule type="containsText" dxfId="123" priority="25" operator="containsText" text="No">
      <formula>NOT(ISERROR(SEARCH("No",K675)))</formula>
    </cfRule>
  </conditionalFormatting>
  <conditionalFormatting sqref="K681">
    <cfRule type="containsText" dxfId="122" priority="24" operator="containsText" text="No">
      <formula>NOT(ISERROR(SEARCH("No",K681)))</formula>
    </cfRule>
  </conditionalFormatting>
  <conditionalFormatting sqref="K692:K693 K683:K690">
    <cfRule type="containsText" dxfId="121" priority="23" operator="containsText" text="No">
      <formula>NOT(ISERROR(SEARCH("No",K683)))</formula>
    </cfRule>
  </conditionalFormatting>
  <conditionalFormatting sqref="K695:K719">
    <cfRule type="containsText" dxfId="120" priority="21" operator="containsText" text="No">
      <formula>NOT(ISERROR(SEARCH("No",K695)))</formula>
    </cfRule>
  </conditionalFormatting>
  <conditionalFormatting sqref="K746">
    <cfRule type="containsText" dxfId="119" priority="14" operator="containsText" text="No">
      <formula>NOT(ISERROR(SEARCH("No",K746)))</formula>
    </cfRule>
  </conditionalFormatting>
  <conditionalFormatting sqref="K721:K726">
    <cfRule type="containsText" dxfId="118" priority="20" operator="containsText" text="No">
      <formula>NOT(ISERROR(SEARCH("No",K721)))</formula>
    </cfRule>
  </conditionalFormatting>
  <conditionalFormatting sqref="K727">
    <cfRule type="containsText" dxfId="117" priority="19" operator="containsText" text="No">
      <formula>NOT(ISERROR(SEARCH("No",K727)))</formula>
    </cfRule>
  </conditionalFormatting>
  <conditionalFormatting sqref="K728">
    <cfRule type="containsText" dxfId="116" priority="18" operator="containsText" text="No">
      <formula>NOT(ISERROR(SEARCH("No",K728)))</formula>
    </cfRule>
  </conditionalFormatting>
  <conditionalFormatting sqref="K730:K735">
    <cfRule type="containsText" dxfId="115" priority="17" operator="containsText" text="No">
      <formula>NOT(ISERROR(SEARCH("No",K730)))</formula>
    </cfRule>
  </conditionalFormatting>
  <conditionalFormatting sqref="K747 K738:K745">
    <cfRule type="containsText" dxfId="114" priority="16" operator="containsText" text="No">
      <formula>NOT(ISERROR(SEARCH("No",K738)))</formula>
    </cfRule>
  </conditionalFormatting>
  <conditionalFormatting sqref="K748">
    <cfRule type="containsText" dxfId="113" priority="15" operator="containsText" text="No">
      <formula>NOT(ISERROR(SEARCH("No",K748)))</formula>
    </cfRule>
  </conditionalFormatting>
  <conditionalFormatting sqref="K750:K774">
    <cfRule type="containsText" dxfId="112" priority="13" operator="containsText" text="No">
      <formula>NOT(ISERROR(SEARCH("No",K750)))</formula>
    </cfRule>
  </conditionalFormatting>
  <conditionalFormatting sqref="K776:K781">
    <cfRule type="containsText" dxfId="111" priority="12" operator="containsText" text="No">
      <formula>NOT(ISERROR(SEARCH("No",K776)))</formula>
    </cfRule>
  </conditionalFormatting>
  <conditionalFormatting sqref="K782">
    <cfRule type="containsText" dxfId="110" priority="11" operator="containsText" text="No">
      <formula>NOT(ISERROR(SEARCH("No",K782)))</formula>
    </cfRule>
  </conditionalFormatting>
  <conditionalFormatting sqref="K783">
    <cfRule type="containsText" dxfId="109" priority="10" operator="containsText" text="No">
      <formula>NOT(ISERROR(SEARCH("No",K783)))</formula>
    </cfRule>
  </conditionalFormatting>
  <conditionalFormatting sqref="K785">
    <cfRule type="containsText" dxfId="108" priority="9" operator="containsText" text="No">
      <formula>NOT(ISERROR(SEARCH("No",K785)))</formula>
    </cfRule>
  </conditionalFormatting>
  <conditionalFormatting sqref="K791">
    <cfRule type="containsText" dxfId="107" priority="8" operator="containsText" text="No">
      <formula>NOT(ISERROR(SEARCH("No",K791)))</formula>
    </cfRule>
  </conditionalFormatting>
  <conditionalFormatting sqref="K797">
    <cfRule type="containsText" dxfId="106" priority="7" operator="containsText" text="No">
      <formula>NOT(ISERROR(SEARCH("No",K797)))</formula>
    </cfRule>
  </conditionalFormatting>
  <conditionalFormatting sqref="K803">
    <cfRule type="containsText" dxfId="105" priority="6" operator="containsText" text="No">
      <formula>NOT(ISERROR(SEARCH("No",K803)))</formula>
    </cfRule>
  </conditionalFormatting>
  <conditionalFormatting sqref="K809">
    <cfRule type="containsText" dxfId="104" priority="5" operator="containsText" text="No">
      <formula>NOT(ISERROR(SEARCH("No",K809)))</formula>
    </cfRule>
  </conditionalFormatting>
  <conditionalFormatting sqref="K815">
    <cfRule type="containsText" dxfId="103" priority="4" operator="containsText" text="No">
      <formula>NOT(ISERROR(SEARCH("No",K815)))</formula>
    </cfRule>
  </conditionalFormatting>
  <conditionalFormatting sqref="K821">
    <cfRule type="containsText" dxfId="102" priority="3" operator="containsText" text="No">
      <formula>NOT(ISERROR(SEARCH("No",K821)))</formula>
    </cfRule>
  </conditionalFormatting>
  <conditionalFormatting sqref="K827">
    <cfRule type="containsText" dxfId="101" priority="2" operator="containsText" text="No">
      <formula>NOT(ISERROR(SEARCH("No",K827)))</formula>
    </cfRule>
  </conditionalFormatting>
  <conditionalFormatting sqref="K833">
    <cfRule type="containsText" dxfId="100" priority="1" operator="containsText" text="No">
      <formula>NOT(ISERROR(SEARCH("No",K833)))</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53"/>
  <sheetViews>
    <sheetView tabSelected="1" zoomScale="60" zoomScaleNormal="60" workbookViewId="0">
      <pane ySplit="1" topLeftCell="A227" activePane="bottomLeft" state="frozen"/>
      <selection pane="bottomLeft" activeCell="K244" sqref="K244"/>
    </sheetView>
  </sheetViews>
  <sheetFormatPr defaultColWidth="9.140625" defaultRowHeight="15" x14ac:dyDescent="0.25"/>
  <cols>
    <col min="1" max="1" width="18" style="160" customWidth="1"/>
    <col min="2" max="2" width="28.42578125" style="274" customWidth="1"/>
    <col min="3" max="3" width="28.42578125" style="184" customWidth="1"/>
    <col min="4" max="5" width="18.85546875" style="3" customWidth="1"/>
    <col min="6" max="7" width="23.140625" style="3" customWidth="1"/>
    <col min="8" max="8" width="19.42578125" style="185" customWidth="1"/>
    <col min="9" max="9" width="21.28515625" style="270" customWidth="1"/>
    <col min="10" max="10" width="21.28515625" style="185" customWidth="1"/>
    <col min="11" max="11" width="16.85546875" style="3" customWidth="1"/>
    <col min="12" max="12" width="19" style="3" customWidth="1"/>
    <col min="13" max="14" width="19.140625" style="186" customWidth="1"/>
    <col min="15" max="15" width="28.42578125" style="3" customWidth="1"/>
    <col min="16" max="16" width="100.140625" style="3" customWidth="1"/>
    <col min="17" max="17" width="52.42578125" style="3" customWidth="1"/>
    <col min="18" max="18" width="43.42578125" style="141" customWidth="1"/>
    <col min="19" max="19" width="47.85546875" style="156" customWidth="1"/>
    <col min="20" max="20" width="37.28515625" style="156" customWidth="1"/>
    <col min="21" max="16384" width="9.140625" style="3"/>
  </cols>
  <sheetData>
    <row r="1" spans="1:21" s="22" customFormat="1" x14ac:dyDescent="0.25">
      <c r="A1" s="259" t="s">
        <v>3</v>
      </c>
      <c r="B1" s="272" t="s">
        <v>0</v>
      </c>
      <c r="C1" s="260" t="s">
        <v>1</v>
      </c>
      <c r="D1" s="260" t="s">
        <v>38</v>
      </c>
      <c r="E1" s="260" t="s">
        <v>39</v>
      </c>
      <c r="F1" s="260" t="s">
        <v>86</v>
      </c>
      <c r="G1" s="260" t="s">
        <v>87</v>
      </c>
      <c r="H1" s="261" t="s">
        <v>506</v>
      </c>
      <c r="I1" s="265" t="s">
        <v>71</v>
      </c>
      <c r="J1" s="262" t="s">
        <v>386</v>
      </c>
      <c r="K1" s="259" t="s">
        <v>569</v>
      </c>
      <c r="L1" s="259" t="s">
        <v>72</v>
      </c>
      <c r="M1" s="259" t="s">
        <v>73</v>
      </c>
      <c r="N1" s="259" t="s">
        <v>85</v>
      </c>
      <c r="O1" s="259" t="s">
        <v>31</v>
      </c>
      <c r="P1" s="263" t="s">
        <v>2</v>
      </c>
      <c r="Q1" s="259" t="s">
        <v>490</v>
      </c>
      <c r="R1" s="259" t="s">
        <v>209</v>
      </c>
      <c r="S1" s="264" t="s">
        <v>161</v>
      </c>
      <c r="T1" s="259" t="s">
        <v>162</v>
      </c>
      <c r="U1" s="223"/>
    </row>
    <row r="2" spans="1:21" s="137" customFormat="1" x14ac:dyDescent="0.25">
      <c r="A2" s="136" t="str">
        <f>INDEX('Policy Characteristics'!A:A,MATCH(PolicyLevers!$C2,'Policy Characteristics'!$C:$C,0))</f>
        <v>Transportation</v>
      </c>
      <c r="B2" s="273" t="str">
        <f>INDEX('Policy Characteristics'!B:B,MATCH(PolicyLevers!$C2,'Policy Characteristics'!$C:$C,0))</f>
        <v>Conventional Pollutant Standards</v>
      </c>
      <c r="C2" s="136" t="s">
        <v>712</v>
      </c>
      <c r="D2" s="137" t="s">
        <v>40</v>
      </c>
      <c r="E2" s="137" t="s">
        <v>538</v>
      </c>
      <c r="F2" s="137" t="s">
        <v>40</v>
      </c>
      <c r="G2" s="137" t="s">
        <v>765</v>
      </c>
      <c r="H2" s="138">
        <v>300</v>
      </c>
      <c r="I2" s="266" t="s">
        <v>46</v>
      </c>
      <c r="J2" s="137" t="str">
        <f>INDEX('Policy Characteristics'!D:D,MATCH(PolicyLevers!$C2,'Policy Characteristics'!$C:$C,0))</f>
        <v>Conventional Pollutant Standard</v>
      </c>
      <c r="K2" s="137" t="str">
        <f>INDEX('Policy Characteristics'!E:E,MATCH(PolicyLevers!$C2,'Policy Characteristics'!$C:$C,0))</f>
        <v>trans reduce regulated pollutants</v>
      </c>
      <c r="L2" s="137">
        <f>INDEX('Policy Characteristics'!F:F,MATCH(PolicyLevers!$C2,'Policy Characteristics'!$C:$C,0))</f>
        <v>0</v>
      </c>
      <c r="M2" s="137">
        <f>INDEX('Policy Characteristics'!G:G,MATCH(PolicyLevers!$C2,'Policy Characteristics'!$C:$C,0))</f>
        <v>1</v>
      </c>
      <c r="N2" s="137">
        <f>INDEX('Policy Characteristics'!H:H,MATCH(PolicyLevers!$C2,'Policy Characteristics'!$C:$C,0))</f>
        <v>0.02</v>
      </c>
      <c r="O2" s="137" t="str">
        <f>INDEX('Policy Characteristics'!I:I,MATCH(PolicyLevers!$C2,'Policy Characteristics'!$C:$C,0))</f>
        <v>% reduction in emissions</v>
      </c>
      <c r="P2" s="13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40" t="s">
        <v>716</v>
      </c>
      <c r="R2" s="141" t="s">
        <v>715</v>
      </c>
      <c r="S2" s="142"/>
    </row>
    <row r="3" spans="1:21" s="137" customFormat="1" x14ac:dyDescent="0.25">
      <c r="A3" s="136" t="str">
        <f>INDEX('Policy Characteristics'!A:A,MATCH(PolicyLevers!$C3,'Policy Characteristics'!$C:$C,0))</f>
        <v>Transportation</v>
      </c>
      <c r="B3" s="273" t="str">
        <f>INDEX('Policy Characteristics'!B:B,MATCH(PolicyLevers!$C3,'Policy Characteristics'!$C:$C,0))</f>
        <v>Conventional Pollutant Standards</v>
      </c>
      <c r="C3" s="143" t="str">
        <f t="shared" ref="A3:C22" si="0">C$2</f>
        <v>Percentage Reduction of Separately Regulated Pollutants</v>
      </c>
      <c r="D3" s="137" t="s">
        <v>40</v>
      </c>
      <c r="E3" s="137" t="s">
        <v>532</v>
      </c>
      <c r="F3" s="137" t="s">
        <v>40</v>
      </c>
      <c r="G3" s="137" t="s">
        <v>532</v>
      </c>
      <c r="H3" s="138">
        <v>301</v>
      </c>
      <c r="I3" s="266" t="s">
        <v>46</v>
      </c>
      <c r="J3" s="137" t="str">
        <f>INDEX('Policy Characteristics'!D:D,MATCH(PolicyLevers!$C3,'Policy Characteristics'!$C:$C,0))</f>
        <v>Conventional Pollutant Standard</v>
      </c>
      <c r="K3" s="137" t="str">
        <f>INDEX('Policy Characteristics'!E:E,MATCH(PolicyLevers!$C3,'Policy Characteristics'!$C:$C,0))</f>
        <v>trans reduce regulated pollutants</v>
      </c>
      <c r="L3" s="137">
        <f>INDEX('Policy Characteristics'!F:F,MATCH(PolicyLevers!$C3,'Policy Characteristics'!$C:$C,0))</f>
        <v>0</v>
      </c>
      <c r="M3" s="137">
        <f>INDEX('Policy Characteristics'!G:G,MATCH(PolicyLevers!$C3,'Policy Characteristics'!$C:$C,0))</f>
        <v>1</v>
      </c>
      <c r="N3" s="137">
        <f>INDEX('Policy Characteristics'!H:H,MATCH(PolicyLevers!$C3,'Policy Characteristics'!$C:$C,0))</f>
        <v>0.02</v>
      </c>
      <c r="O3" s="137" t="str">
        <f>INDEX('Policy Characteristics'!I:I,MATCH(PolicyLevers!$C3,'Policy Characteristics'!$C:$C,0))</f>
        <v>% reduction in emissions</v>
      </c>
      <c r="P3" s="13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44" t="str">
        <f t="shared" ref="Q3:R59" si="1">Q$2</f>
        <v>transportation-sector-main.html#conv-pol-stds</v>
      </c>
      <c r="R3" s="145" t="str">
        <f t="shared" si="1"/>
        <v>conventional-pollutant-standards.html</v>
      </c>
      <c r="S3" s="142"/>
    </row>
    <row r="4" spans="1:21" s="137" customFormat="1" x14ac:dyDescent="0.25">
      <c r="A4" s="136" t="str">
        <f>INDEX('Policy Characteristics'!A:A,MATCH(PolicyLevers!$C4,'Policy Characteristics'!$C:$C,0))</f>
        <v>Transportation</v>
      </c>
      <c r="B4" s="273" t="str">
        <f>INDEX('Policy Characteristics'!B:B,MATCH(PolicyLevers!$C4,'Policy Characteristics'!$C:$C,0))</f>
        <v>Conventional Pollutant Standards</v>
      </c>
      <c r="C4" s="143" t="str">
        <f t="shared" si="0"/>
        <v>Percentage Reduction of Separately Regulated Pollutants</v>
      </c>
      <c r="D4" s="137" t="s">
        <v>40</v>
      </c>
      <c r="E4" s="137" t="s">
        <v>539</v>
      </c>
      <c r="F4" s="137" t="s">
        <v>40</v>
      </c>
      <c r="G4" s="137" t="s">
        <v>539</v>
      </c>
      <c r="H4" s="138">
        <v>302</v>
      </c>
      <c r="I4" s="266" t="s">
        <v>46</v>
      </c>
      <c r="J4" s="137" t="str">
        <f>INDEX('Policy Characteristics'!D:D,MATCH(PolicyLevers!$C4,'Policy Characteristics'!$C:$C,0))</f>
        <v>Conventional Pollutant Standard</v>
      </c>
      <c r="K4" s="137" t="str">
        <f>INDEX('Policy Characteristics'!E:E,MATCH(PolicyLevers!$C4,'Policy Characteristics'!$C:$C,0))</f>
        <v>trans reduce regulated pollutants</v>
      </c>
      <c r="L4" s="137">
        <f>INDEX('Policy Characteristics'!F:F,MATCH(PolicyLevers!$C4,'Policy Characteristics'!$C:$C,0))</f>
        <v>0</v>
      </c>
      <c r="M4" s="137">
        <f>INDEX('Policy Characteristics'!G:G,MATCH(PolicyLevers!$C4,'Policy Characteristics'!$C:$C,0))</f>
        <v>1</v>
      </c>
      <c r="N4" s="137">
        <f>INDEX('Policy Characteristics'!H:H,MATCH(PolicyLevers!$C4,'Policy Characteristics'!$C:$C,0))</f>
        <v>0.02</v>
      </c>
      <c r="O4" s="137" t="str">
        <f>INDEX('Policy Characteristics'!I:I,MATCH(PolicyLevers!$C4,'Policy Characteristics'!$C:$C,0))</f>
        <v>% reduction in emissions</v>
      </c>
      <c r="P4" s="13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44" t="str">
        <f t="shared" si="1"/>
        <v>transportation-sector-main.html#conv-pol-stds</v>
      </c>
      <c r="R4" s="145" t="str">
        <f t="shared" si="1"/>
        <v>conventional-pollutant-standards.html</v>
      </c>
      <c r="S4" s="142"/>
    </row>
    <row r="5" spans="1:21" s="137" customFormat="1" x14ac:dyDescent="0.25">
      <c r="A5" s="136" t="str">
        <f>INDEX('Policy Characteristics'!A:A,MATCH(PolicyLevers!$C5,'Policy Characteristics'!$C:$C,0))</f>
        <v>Transportation</v>
      </c>
      <c r="B5" s="273" t="str">
        <f>INDEX('Policy Characteristics'!B:B,MATCH(PolicyLevers!$C5,'Policy Characteristics'!$C:$C,0))</f>
        <v>Conventional Pollutant Standards</v>
      </c>
      <c r="C5" s="143" t="str">
        <f t="shared" si="0"/>
        <v>Percentage Reduction of Separately Regulated Pollutants</v>
      </c>
      <c r="D5" s="137" t="s">
        <v>40</v>
      </c>
      <c r="E5" s="137" t="s">
        <v>540</v>
      </c>
      <c r="F5" s="137" t="s">
        <v>40</v>
      </c>
      <c r="G5" s="137" t="s">
        <v>540</v>
      </c>
      <c r="H5" s="138">
        <v>303</v>
      </c>
      <c r="I5" s="266" t="s">
        <v>46</v>
      </c>
      <c r="J5" s="137" t="str">
        <f>INDEX('Policy Characteristics'!D:D,MATCH(PolicyLevers!$C5,'Policy Characteristics'!$C:$C,0))</f>
        <v>Conventional Pollutant Standard</v>
      </c>
      <c r="K5" s="137" t="str">
        <f>INDEX('Policy Characteristics'!E:E,MATCH(PolicyLevers!$C5,'Policy Characteristics'!$C:$C,0))</f>
        <v>trans reduce regulated pollutants</v>
      </c>
      <c r="L5" s="137">
        <f>INDEX('Policy Characteristics'!F:F,MATCH(PolicyLevers!$C5,'Policy Characteristics'!$C:$C,0))</f>
        <v>0</v>
      </c>
      <c r="M5" s="137">
        <f>INDEX('Policy Characteristics'!G:G,MATCH(PolicyLevers!$C5,'Policy Characteristics'!$C:$C,0))</f>
        <v>1</v>
      </c>
      <c r="N5" s="137">
        <f>INDEX('Policy Characteristics'!H:H,MATCH(PolicyLevers!$C5,'Policy Characteristics'!$C:$C,0))</f>
        <v>0.02</v>
      </c>
      <c r="O5" s="137" t="str">
        <f>INDEX('Policy Characteristics'!I:I,MATCH(PolicyLevers!$C5,'Policy Characteristics'!$C:$C,0))</f>
        <v>% reduction in emissions</v>
      </c>
      <c r="P5" s="13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44" t="str">
        <f t="shared" si="1"/>
        <v>transportation-sector-main.html#conv-pol-stds</v>
      </c>
      <c r="R5" s="145" t="str">
        <f t="shared" si="1"/>
        <v>conventional-pollutant-standards.html</v>
      </c>
      <c r="S5" s="142"/>
    </row>
    <row r="6" spans="1:21" s="137" customFormat="1" x14ac:dyDescent="0.25">
      <c r="A6" s="136" t="str">
        <f>INDEX('Policy Characteristics'!A:A,MATCH(PolicyLevers!$C6,'Policy Characteristics'!$C:$C,0))</f>
        <v>Transportation</v>
      </c>
      <c r="B6" s="273" t="str">
        <f>INDEX('Policy Characteristics'!B:B,MATCH(PolicyLevers!$C6,'Policy Characteristics'!$C:$C,0))</f>
        <v>Conventional Pollutant Standards</v>
      </c>
      <c r="C6" s="143" t="str">
        <f t="shared" si="0"/>
        <v>Percentage Reduction of Separately Regulated Pollutants</v>
      </c>
      <c r="D6" s="137" t="s">
        <v>40</v>
      </c>
      <c r="E6" s="137" t="s">
        <v>541</v>
      </c>
      <c r="F6" s="137" t="s">
        <v>40</v>
      </c>
      <c r="G6" s="137" t="s">
        <v>630</v>
      </c>
      <c r="H6" s="138">
        <v>304</v>
      </c>
      <c r="I6" s="266" t="s">
        <v>46</v>
      </c>
      <c r="J6" s="137" t="str">
        <f>INDEX('Policy Characteristics'!D:D,MATCH(PolicyLevers!$C6,'Policy Characteristics'!$C:$C,0))</f>
        <v>Conventional Pollutant Standard</v>
      </c>
      <c r="K6" s="137" t="str">
        <f>INDEX('Policy Characteristics'!E:E,MATCH(PolicyLevers!$C6,'Policy Characteristics'!$C:$C,0))</f>
        <v>trans reduce regulated pollutants</v>
      </c>
      <c r="L6" s="137">
        <f>INDEX('Policy Characteristics'!F:F,MATCH(PolicyLevers!$C6,'Policy Characteristics'!$C:$C,0))</f>
        <v>0</v>
      </c>
      <c r="M6" s="137">
        <f>INDEX('Policy Characteristics'!G:G,MATCH(PolicyLevers!$C6,'Policy Characteristics'!$C:$C,0))</f>
        <v>1</v>
      </c>
      <c r="N6" s="137">
        <f>INDEX('Policy Characteristics'!H:H,MATCH(PolicyLevers!$C6,'Policy Characteristics'!$C:$C,0))</f>
        <v>0.02</v>
      </c>
      <c r="O6" s="137" t="str">
        <f>INDEX('Policy Characteristics'!I:I,MATCH(PolicyLevers!$C6,'Policy Characteristics'!$C:$C,0))</f>
        <v>% reduction in emissions</v>
      </c>
      <c r="P6" s="13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44" t="str">
        <f t="shared" si="1"/>
        <v>transportation-sector-main.html#conv-pol-stds</v>
      </c>
      <c r="R6" s="145" t="str">
        <f t="shared" si="1"/>
        <v>conventional-pollutant-standards.html</v>
      </c>
      <c r="S6" s="142"/>
    </row>
    <row r="7" spans="1:21" s="137" customFormat="1" x14ac:dyDescent="0.25">
      <c r="A7" s="136" t="str">
        <f>INDEX('Policy Characteristics'!A:A,MATCH(PolicyLevers!$C7,'Policy Characteristics'!$C:$C,0))</f>
        <v>Transportation</v>
      </c>
      <c r="B7" s="273" t="str">
        <f>INDEX('Policy Characteristics'!B:B,MATCH(PolicyLevers!$C7,'Policy Characteristics'!$C:$C,0))</f>
        <v>Conventional Pollutant Standards</v>
      </c>
      <c r="C7" s="143" t="str">
        <f t="shared" si="0"/>
        <v>Percentage Reduction of Separately Regulated Pollutants</v>
      </c>
      <c r="D7" s="137" t="s">
        <v>40</v>
      </c>
      <c r="E7" s="137" t="s">
        <v>542</v>
      </c>
      <c r="F7" s="137" t="s">
        <v>40</v>
      </c>
      <c r="G7" s="137" t="s">
        <v>542</v>
      </c>
      <c r="H7" s="138">
        <v>305</v>
      </c>
      <c r="I7" s="266" t="s">
        <v>46</v>
      </c>
      <c r="J7" s="137" t="str">
        <f>INDEX('Policy Characteristics'!D:D,MATCH(PolicyLevers!$C7,'Policy Characteristics'!$C:$C,0))</f>
        <v>Conventional Pollutant Standard</v>
      </c>
      <c r="K7" s="137" t="str">
        <f>INDEX('Policy Characteristics'!E:E,MATCH(PolicyLevers!$C7,'Policy Characteristics'!$C:$C,0))</f>
        <v>trans reduce regulated pollutants</v>
      </c>
      <c r="L7" s="137">
        <f>INDEX('Policy Characteristics'!F:F,MATCH(PolicyLevers!$C7,'Policy Characteristics'!$C:$C,0))</f>
        <v>0</v>
      </c>
      <c r="M7" s="137">
        <f>INDEX('Policy Characteristics'!G:G,MATCH(PolicyLevers!$C7,'Policy Characteristics'!$C:$C,0))</f>
        <v>1</v>
      </c>
      <c r="N7" s="137">
        <f>INDEX('Policy Characteristics'!H:H,MATCH(PolicyLevers!$C7,'Policy Characteristics'!$C:$C,0))</f>
        <v>0.02</v>
      </c>
      <c r="O7" s="137" t="str">
        <f>INDEX('Policy Characteristics'!I:I,MATCH(PolicyLevers!$C7,'Policy Characteristics'!$C:$C,0))</f>
        <v>% reduction in emissions</v>
      </c>
      <c r="P7" s="13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44" t="str">
        <f t="shared" si="1"/>
        <v>transportation-sector-main.html#conv-pol-stds</v>
      </c>
      <c r="R7" s="145" t="str">
        <f t="shared" si="1"/>
        <v>conventional-pollutant-standards.html</v>
      </c>
      <c r="S7" s="142"/>
    </row>
    <row r="8" spans="1:21" s="137" customFormat="1" x14ac:dyDescent="0.25">
      <c r="A8" s="136" t="str">
        <f>INDEX('Policy Characteristics'!A:A,MATCH(PolicyLevers!$C8,'Policy Characteristics'!$C:$C,0))</f>
        <v>Transportation</v>
      </c>
      <c r="B8" s="273" t="str">
        <f>INDEX('Policy Characteristics'!B:B,MATCH(PolicyLevers!$C8,'Policy Characteristics'!$C:$C,0))</f>
        <v>Conventional Pollutant Standards</v>
      </c>
      <c r="C8" s="143" t="str">
        <f t="shared" si="0"/>
        <v>Percentage Reduction of Separately Regulated Pollutants</v>
      </c>
      <c r="D8" s="137" t="s">
        <v>40</v>
      </c>
      <c r="E8" s="137" t="s">
        <v>543</v>
      </c>
      <c r="F8" s="137" t="s">
        <v>40</v>
      </c>
      <c r="G8" s="137" t="s">
        <v>543</v>
      </c>
      <c r="H8" s="138">
        <v>306</v>
      </c>
      <c r="I8" s="266" t="s">
        <v>46</v>
      </c>
      <c r="J8" s="137" t="str">
        <f>INDEX('Policy Characteristics'!D:D,MATCH(PolicyLevers!$C8,'Policy Characteristics'!$C:$C,0))</f>
        <v>Conventional Pollutant Standard</v>
      </c>
      <c r="K8" s="137" t="str">
        <f>INDEX('Policy Characteristics'!E:E,MATCH(PolicyLevers!$C8,'Policy Characteristics'!$C:$C,0))</f>
        <v>trans reduce regulated pollutants</v>
      </c>
      <c r="L8" s="137">
        <f>INDEX('Policy Characteristics'!F:F,MATCH(PolicyLevers!$C8,'Policy Characteristics'!$C:$C,0))</f>
        <v>0</v>
      </c>
      <c r="M8" s="137">
        <f>INDEX('Policy Characteristics'!G:G,MATCH(PolicyLevers!$C8,'Policy Characteristics'!$C:$C,0))</f>
        <v>1</v>
      </c>
      <c r="N8" s="137">
        <f>INDEX('Policy Characteristics'!H:H,MATCH(PolicyLevers!$C8,'Policy Characteristics'!$C:$C,0))</f>
        <v>0.02</v>
      </c>
      <c r="O8" s="137" t="str">
        <f>INDEX('Policy Characteristics'!I:I,MATCH(PolicyLevers!$C8,'Policy Characteristics'!$C:$C,0))</f>
        <v>% reduction in emissions</v>
      </c>
      <c r="P8" s="13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44" t="str">
        <f t="shared" si="1"/>
        <v>transportation-sector-main.html#conv-pol-stds</v>
      </c>
      <c r="R8" s="145" t="str">
        <f t="shared" si="1"/>
        <v>conventional-pollutant-standards.html</v>
      </c>
      <c r="S8" s="142"/>
    </row>
    <row r="9" spans="1:21" s="137" customFormat="1" x14ac:dyDescent="0.25">
      <c r="A9" s="136" t="str">
        <f>INDEX('Policy Characteristics'!A:A,MATCH(PolicyLevers!$C9,'Policy Characteristics'!$C:$C,0))</f>
        <v>Transportation</v>
      </c>
      <c r="B9" s="273" t="str">
        <f>INDEX('Policy Characteristics'!B:B,MATCH(PolicyLevers!$C9,'Policy Characteristics'!$C:$C,0))</f>
        <v>Conventional Pollutant Standards</v>
      </c>
      <c r="C9" s="143" t="str">
        <f t="shared" si="0"/>
        <v>Percentage Reduction of Separately Regulated Pollutants</v>
      </c>
      <c r="D9" s="137" t="s">
        <v>40</v>
      </c>
      <c r="E9" s="137" t="s">
        <v>544</v>
      </c>
      <c r="F9" s="137" t="s">
        <v>40</v>
      </c>
      <c r="G9" s="137" t="s">
        <v>544</v>
      </c>
      <c r="H9" s="138">
        <v>307</v>
      </c>
      <c r="I9" s="266" t="s">
        <v>46</v>
      </c>
      <c r="J9" s="137" t="str">
        <f>INDEX('Policy Characteristics'!D:D,MATCH(PolicyLevers!$C9,'Policy Characteristics'!$C:$C,0))</f>
        <v>Conventional Pollutant Standard</v>
      </c>
      <c r="K9" s="137" t="str">
        <f>INDEX('Policy Characteristics'!E:E,MATCH(PolicyLevers!$C9,'Policy Characteristics'!$C:$C,0))</f>
        <v>trans reduce regulated pollutants</v>
      </c>
      <c r="L9" s="137">
        <f>INDEX('Policy Characteristics'!F:F,MATCH(PolicyLevers!$C9,'Policy Characteristics'!$C:$C,0))</f>
        <v>0</v>
      </c>
      <c r="M9" s="137">
        <f>INDEX('Policy Characteristics'!G:G,MATCH(PolicyLevers!$C9,'Policy Characteristics'!$C:$C,0))</f>
        <v>1</v>
      </c>
      <c r="N9" s="137">
        <f>INDEX('Policy Characteristics'!H:H,MATCH(PolicyLevers!$C9,'Policy Characteristics'!$C:$C,0))</f>
        <v>0.02</v>
      </c>
      <c r="O9" s="137" t="str">
        <f>INDEX('Policy Characteristics'!I:I,MATCH(PolicyLevers!$C9,'Policy Characteristics'!$C:$C,0))</f>
        <v>% reduction in emissions</v>
      </c>
      <c r="P9" s="13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44" t="str">
        <f t="shared" si="1"/>
        <v>transportation-sector-main.html#conv-pol-stds</v>
      </c>
      <c r="R9" s="145" t="str">
        <f t="shared" si="1"/>
        <v>conventional-pollutant-standards.html</v>
      </c>
      <c r="S9" s="142"/>
    </row>
    <row r="10" spans="1:21" s="137" customFormat="1" x14ac:dyDescent="0.25">
      <c r="A10" s="136" t="str">
        <f>INDEX('Policy Characteristics'!A:A,MATCH(PolicyLevers!$C10,'Policy Characteristics'!$C:$C,0))</f>
        <v>Transportation</v>
      </c>
      <c r="B10" s="273" t="str">
        <f>INDEX('Policy Characteristics'!B:B,MATCH(PolicyLevers!$C10,'Policy Characteristics'!$C:$C,0))</f>
        <v>Conventional Pollutant Standards</v>
      </c>
      <c r="C10" s="143" t="str">
        <f t="shared" si="0"/>
        <v>Percentage Reduction of Separately Regulated Pollutants</v>
      </c>
      <c r="D10" s="137" t="s">
        <v>40</v>
      </c>
      <c r="E10" s="137" t="s">
        <v>545</v>
      </c>
      <c r="F10" s="137" t="s">
        <v>40</v>
      </c>
      <c r="G10" s="137" t="s">
        <v>545</v>
      </c>
      <c r="H10" s="138">
        <v>308</v>
      </c>
      <c r="I10" s="267" t="s">
        <v>47</v>
      </c>
      <c r="J10" s="137" t="str">
        <f>INDEX('Policy Characteristics'!D:D,MATCH(PolicyLevers!$C10,'Policy Characteristics'!$C:$C,0))</f>
        <v>Conventional Pollutant Standard</v>
      </c>
      <c r="K10" s="137" t="str">
        <f>INDEX('Policy Characteristics'!E:E,MATCH(PolicyLevers!$C10,'Policy Characteristics'!$C:$C,0))</f>
        <v>trans reduce regulated pollutants</v>
      </c>
      <c r="L10" s="137">
        <f>INDEX('Policy Characteristics'!F:F,MATCH(PolicyLevers!$C10,'Policy Characteristics'!$C:$C,0))</f>
        <v>0</v>
      </c>
      <c r="M10" s="137">
        <f>INDEX('Policy Characteristics'!G:G,MATCH(PolicyLevers!$C10,'Policy Characteristics'!$C:$C,0))</f>
        <v>1</v>
      </c>
      <c r="N10" s="137">
        <f>INDEX('Policy Characteristics'!H:H,MATCH(PolicyLevers!$C10,'Policy Characteristics'!$C:$C,0))</f>
        <v>0.02</v>
      </c>
      <c r="O10" s="137" t="str">
        <f>INDEX('Policy Characteristics'!I:I,MATCH(PolicyLevers!$C10,'Policy Characteristics'!$C:$C,0))</f>
        <v>% reduction in emissions</v>
      </c>
      <c r="P10" s="13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44"/>
      <c r="R10" s="145"/>
      <c r="S10" s="142"/>
    </row>
    <row r="11" spans="1:21" s="137" customFormat="1" x14ac:dyDescent="0.25">
      <c r="A11" s="136" t="str">
        <f>INDEX('Policy Characteristics'!A:A,MATCH(PolicyLevers!$C11,'Policy Characteristics'!$C:$C,0))</f>
        <v>Transportation</v>
      </c>
      <c r="B11" s="273" t="str">
        <f>INDEX('Policy Characteristics'!B:B,MATCH(PolicyLevers!$C11,'Policy Characteristics'!$C:$C,0))</f>
        <v>Conventional Pollutant Standards</v>
      </c>
      <c r="C11" s="143" t="str">
        <f t="shared" si="0"/>
        <v>Percentage Reduction of Separately Regulated Pollutants</v>
      </c>
      <c r="D11" s="137" t="s">
        <v>40</v>
      </c>
      <c r="E11" s="137" t="s">
        <v>546</v>
      </c>
      <c r="F11" s="137" t="s">
        <v>40</v>
      </c>
      <c r="G11" s="137" t="s">
        <v>546</v>
      </c>
      <c r="H11" s="138">
        <v>309</v>
      </c>
      <c r="I11" s="267" t="s">
        <v>47</v>
      </c>
      <c r="J11" s="137" t="str">
        <f>INDEX('Policy Characteristics'!D:D,MATCH(PolicyLevers!$C11,'Policy Characteristics'!$C:$C,0))</f>
        <v>Conventional Pollutant Standard</v>
      </c>
      <c r="K11" s="137" t="str">
        <f>INDEX('Policy Characteristics'!E:E,MATCH(PolicyLevers!$C11,'Policy Characteristics'!$C:$C,0))</f>
        <v>trans reduce regulated pollutants</v>
      </c>
      <c r="L11" s="137">
        <f>INDEX('Policy Characteristics'!F:F,MATCH(PolicyLevers!$C11,'Policy Characteristics'!$C:$C,0))</f>
        <v>0</v>
      </c>
      <c r="M11" s="137">
        <f>INDEX('Policy Characteristics'!G:G,MATCH(PolicyLevers!$C11,'Policy Characteristics'!$C:$C,0))</f>
        <v>1</v>
      </c>
      <c r="N11" s="137">
        <f>INDEX('Policy Characteristics'!H:H,MATCH(PolicyLevers!$C11,'Policy Characteristics'!$C:$C,0))</f>
        <v>0.02</v>
      </c>
      <c r="O11" s="137" t="str">
        <f>INDEX('Policy Characteristics'!I:I,MATCH(PolicyLevers!$C11,'Policy Characteristics'!$C:$C,0))</f>
        <v>% reduction in emissions</v>
      </c>
      <c r="P11" s="13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44"/>
      <c r="R11" s="145"/>
      <c r="S11" s="142"/>
    </row>
    <row r="12" spans="1:21" s="137" customFormat="1" x14ac:dyDescent="0.25">
      <c r="A12" s="136" t="str">
        <f>INDEX('Policy Characteristics'!A:A,MATCH(PolicyLevers!$C12,'Policy Characteristics'!$C:$C,0))</f>
        <v>Transportation</v>
      </c>
      <c r="B12" s="273" t="str">
        <f>INDEX('Policy Characteristics'!B:B,MATCH(PolicyLevers!$C12,'Policy Characteristics'!$C:$C,0))</f>
        <v>Conventional Pollutant Standards</v>
      </c>
      <c r="C12" s="143" t="str">
        <f t="shared" si="0"/>
        <v>Percentage Reduction of Separately Regulated Pollutants</v>
      </c>
      <c r="D12" s="147" t="s">
        <v>41</v>
      </c>
      <c r="E12" s="137" t="s">
        <v>538</v>
      </c>
      <c r="F12" s="147" t="s">
        <v>41</v>
      </c>
      <c r="G12" s="137" t="s">
        <v>765</v>
      </c>
      <c r="H12" s="138">
        <v>310</v>
      </c>
      <c r="I12" s="266" t="s">
        <v>46</v>
      </c>
      <c r="J12" s="137" t="str">
        <f>INDEX('Policy Characteristics'!D:D,MATCH(PolicyLevers!$C12,'Policy Characteristics'!$C:$C,0))</f>
        <v>Conventional Pollutant Standard</v>
      </c>
      <c r="K12" s="137" t="str">
        <f>INDEX('Policy Characteristics'!E:E,MATCH(PolicyLevers!$C12,'Policy Characteristics'!$C:$C,0))</f>
        <v>trans reduce regulated pollutants</v>
      </c>
      <c r="L12" s="137">
        <f>INDEX('Policy Characteristics'!F:F,MATCH(PolicyLevers!$C12,'Policy Characteristics'!$C:$C,0))</f>
        <v>0</v>
      </c>
      <c r="M12" s="137">
        <f>INDEX('Policy Characteristics'!G:G,MATCH(PolicyLevers!$C12,'Policy Characteristics'!$C:$C,0))</f>
        <v>1</v>
      </c>
      <c r="N12" s="137">
        <f>INDEX('Policy Characteristics'!H:H,MATCH(PolicyLevers!$C12,'Policy Characteristics'!$C:$C,0))</f>
        <v>0.02</v>
      </c>
      <c r="O12" s="137" t="str">
        <f>INDEX('Policy Characteristics'!I:I,MATCH(PolicyLevers!$C12,'Policy Characteristics'!$C:$C,0))</f>
        <v>% reduction in emissions</v>
      </c>
      <c r="P12" s="13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44" t="str">
        <f t="shared" si="1"/>
        <v>transportation-sector-main.html#conv-pol-stds</v>
      </c>
      <c r="R12" s="145" t="str">
        <f t="shared" si="1"/>
        <v>conventional-pollutant-standards.html</v>
      </c>
      <c r="S12" s="142"/>
    </row>
    <row r="13" spans="1:21" s="137" customFormat="1" x14ac:dyDescent="0.25">
      <c r="A13" s="136" t="str">
        <f>INDEX('Policy Characteristics'!A:A,MATCH(PolicyLevers!$C13,'Policy Characteristics'!$C:$C,0))</f>
        <v>Transportation</v>
      </c>
      <c r="B13" s="273" t="str">
        <f>INDEX('Policy Characteristics'!B:B,MATCH(PolicyLevers!$C13,'Policy Characteristics'!$C:$C,0))</f>
        <v>Conventional Pollutant Standards</v>
      </c>
      <c r="C13" s="143" t="str">
        <f t="shared" si="0"/>
        <v>Percentage Reduction of Separately Regulated Pollutants</v>
      </c>
      <c r="D13" s="147" t="s">
        <v>41</v>
      </c>
      <c r="E13" s="137" t="s">
        <v>532</v>
      </c>
      <c r="F13" s="147" t="s">
        <v>41</v>
      </c>
      <c r="G13" s="137" t="s">
        <v>532</v>
      </c>
      <c r="H13" s="138">
        <v>311</v>
      </c>
      <c r="I13" s="266" t="s">
        <v>46</v>
      </c>
      <c r="J13" s="137" t="str">
        <f>INDEX('Policy Characteristics'!D:D,MATCH(PolicyLevers!$C13,'Policy Characteristics'!$C:$C,0))</f>
        <v>Conventional Pollutant Standard</v>
      </c>
      <c r="K13" s="137" t="str">
        <f>INDEX('Policy Characteristics'!E:E,MATCH(PolicyLevers!$C13,'Policy Characteristics'!$C:$C,0))</f>
        <v>trans reduce regulated pollutants</v>
      </c>
      <c r="L13" s="137">
        <f>INDEX('Policy Characteristics'!F:F,MATCH(PolicyLevers!$C13,'Policy Characteristics'!$C:$C,0))</f>
        <v>0</v>
      </c>
      <c r="M13" s="137">
        <f>INDEX('Policy Characteristics'!G:G,MATCH(PolicyLevers!$C13,'Policy Characteristics'!$C:$C,0))</f>
        <v>1</v>
      </c>
      <c r="N13" s="137">
        <f>INDEX('Policy Characteristics'!H:H,MATCH(PolicyLevers!$C13,'Policy Characteristics'!$C:$C,0))</f>
        <v>0.02</v>
      </c>
      <c r="O13" s="137" t="str">
        <f>INDEX('Policy Characteristics'!I:I,MATCH(PolicyLevers!$C13,'Policy Characteristics'!$C:$C,0))</f>
        <v>% reduction in emissions</v>
      </c>
      <c r="P13" s="13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44" t="str">
        <f t="shared" si="1"/>
        <v>transportation-sector-main.html#conv-pol-stds</v>
      </c>
      <c r="R13" s="145" t="str">
        <f t="shared" si="1"/>
        <v>conventional-pollutant-standards.html</v>
      </c>
      <c r="S13" s="142"/>
    </row>
    <row r="14" spans="1:21" s="137" customFormat="1" x14ac:dyDescent="0.25">
      <c r="A14" s="136" t="str">
        <f>INDEX('Policy Characteristics'!A:A,MATCH(PolicyLevers!$C14,'Policy Characteristics'!$C:$C,0))</f>
        <v>Transportation</v>
      </c>
      <c r="B14" s="273" t="str">
        <f>INDEX('Policy Characteristics'!B:B,MATCH(PolicyLevers!$C14,'Policy Characteristics'!$C:$C,0))</f>
        <v>Conventional Pollutant Standards</v>
      </c>
      <c r="C14" s="143" t="str">
        <f t="shared" si="0"/>
        <v>Percentage Reduction of Separately Regulated Pollutants</v>
      </c>
      <c r="D14" s="147" t="s">
        <v>41</v>
      </c>
      <c r="E14" s="137" t="s">
        <v>539</v>
      </c>
      <c r="F14" s="147" t="s">
        <v>41</v>
      </c>
      <c r="G14" s="137" t="s">
        <v>539</v>
      </c>
      <c r="H14" s="138">
        <v>312</v>
      </c>
      <c r="I14" s="266" t="s">
        <v>46</v>
      </c>
      <c r="J14" s="137" t="str">
        <f>INDEX('Policy Characteristics'!D:D,MATCH(PolicyLevers!$C14,'Policy Characteristics'!$C:$C,0))</f>
        <v>Conventional Pollutant Standard</v>
      </c>
      <c r="K14" s="137" t="str">
        <f>INDEX('Policy Characteristics'!E:E,MATCH(PolicyLevers!$C14,'Policy Characteristics'!$C:$C,0))</f>
        <v>trans reduce regulated pollutants</v>
      </c>
      <c r="L14" s="137">
        <f>INDEX('Policy Characteristics'!F:F,MATCH(PolicyLevers!$C14,'Policy Characteristics'!$C:$C,0))</f>
        <v>0</v>
      </c>
      <c r="M14" s="137">
        <f>INDEX('Policy Characteristics'!G:G,MATCH(PolicyLevers!$C14,'Policy Characteristics'!$C:$C,0))</f>
        <v>1</v>
      </c>
      <c r="N14" s="137">
        <f>INDEX('Policy Characteristics'!H:H,MATCH(PolicyLevers!$C14,'Policy Characteristics'!$C:$C,0))</f>
        <v>0.02</v>
      </c>
      <c r="O14" s="137" t="str">
        <f>INDEX('Policy Characteristics'!I:I,MATCH(PolicyLevers!$C14,'Policy Characteristics'!$C:$C,0))</f>
        <v>% reduction in emissions</v>
      </c>
      <c r="P14" s="13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44" t="str">
        <f t="shared" si="1"/>
        <v>transportation-sector-main.html#conv-pol-stds</v>
      </c>
      <c r="R14" s="145" t="str">
        <f t="shared" si="1"/>
        <v>conventional-pollutant-standards.html</v>
      </c>
      <c r="S14" s="142"/>
    </row>
    <row r="15" spans="1:21" s="137" customFormat="1" x14ac:dyDescent="0.25">
      <c r="A15" s="136" t="str">
        <f>INDEX('Policy Characteristics'!A:A,MATCH(PolicyLevers!$C15,'Policy Characteristics'!$C:$C,0))</f>
        <v>Transportation</v>
      </c>
      <c r="B15" s="273" t="str">
        <f>INDEX('Policy Characteristics'!B:B,MATCH(PolicyLevers!$C15,'Policy Characteristics'!$C:$C,0))</f>
        <v>Conventional Pollutant Standards</v>
      </c>
      <c r="C15" s="143" t="str">
        <f t="shared" si="0"/>
        <v>Percentage Reduction of Separately Regulated Pollutants</v>
      </c>
      <c r="D15" s="147" t="s">
        <v>41</v>
      </c>
      <c r="E15" s="137" t="s">
        <v>540</v>
      </c>
      <c r="F15" s="147" t="s">
        <v>41</v>
      </c>
      <c r="G15" s="137" t="s">
        <v>540</v>
      </c>
      <c r="H15" s="138">
        <v>313</v>
      </c>
      <c r="I15" s="266" t="s">
        <v>46</v>
      </c>
      <c r="J15" s="137" t="str">
        <f>INDEX('Policy Characteristics'!D:D,MATCH(PolicyLevers!$C15,'Policy Characteristics'!$C:$C,0))</f>
        <v>Conventional Pollutant Standard</v>
      </c>
      <c r="K15" s="137" t="str">
        <f>INDEX('Policy Characteristics'!E:E,MATCH(PolicyLevers!$C15,'Policy Characteristics'!$C:$C,0))</f>
        <v>trans reduce regulated pollutants</v>
      </c>
      <c r="L15" s="137">
        <f>INDEX('Policy Characteristics'!F:F,MATCH(PolicyLevers!$C15,'Policy Characteristics'!$C:$C,0))</f>
        <v>0</v>
      </c>
      <c r="M15" s="137">
        <f>INDEX('Policy Characteristics'!G:G,MATCH(PolicyLevers!$C15,'Policy Characteristics'!$C:$C,0))</f>
        <v>1</v>
      </c>
      <c r="N15" s="137">
        <f>INDEX('Policy Characteristics'!H:H,MATCH(PolicyLevers!$C15,'Policy Characteristics'!$C:$C,0))</f>
        <v>0.02</v>
      </c>
      <c r="O15" s="137" t="str">
        <f>INDEX('Policy Characteristics'!I:I,MATCH(PolicyLevers!$C15,'Policy Characteristics'!$C:$C,0))</f>
        <v>% reduction in emissions</v>
      </c>
      <c r="P15" s="13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44" t="str">
        <f t="shared" si="1"/>
        <v>transportation-sector-main.html#conv-pol-stds</v>
      </c>
      <c r="R15" s="145" t="str">
        <f t="shared" si="1"/>
        <v>conventional-pollutant-standards.html</v>
      </c>
      <c r="S15" s="142"/>
    </row>
    <row r="16" spans="1:21" s="137" customFormat="1" x14ac:dyDescent="0.25">
      <c r="A16" s="136" t="str">
        <f>INDEX('Policy Characteristics'!A:A,MATCH(PolicyLevers!$C16,'Policy Characteristics'!$C:$C,0))</f>
        <v>Transportation</v>
      </c>
      <c r="B16" s="273" t="str">
        <f>INDEX('Policy Characteristics'!B:B,MATCH(PolicyLevers!$C16,'Policy Characteristics'!$C:$C,0))</f>
        <v>Conventional Pollutant Standards</v>
      </c>
      <c r="C16" s="143" t="str">
        <f t="shared" si="0"/>
        <v>Percentage Reduction of Separately Regulated Pollutants</v>
      </c>
      <c r="D16" s="147" t="s">
        <v>41</v>
      </c>
      <c r="E16" s="137" t="s">
        <v>541</v>
      </c>
      <c r="F16" s="147" t="s">
        <v>41</v>
      </c>
      <c r="G16" s="137" t="s">
        <v>630</v>
      </c>
      <c r="H16" s="138">
        <v>314</v>
      </c>
      <c r="I16" s="266" t="s">
        <v>46</v>
      </c>
      <c r="J16" s="137" t="str">
        <f>INDEX('Policy Characteristics'!D:D,MATCH(PolicyLevers!$C16,'Policy Characteristics'!$C:$C,0))</f>
        <v>Conventional Pollutant Standard</v>
      </c>
      <c r="K16" s="137" t="str">
        <f>INDEX('Policy Characteristics'!E:E,MATCH(PolicyLevers!$C16,'Policy Characteristics'!$C:$C,0))</f>
        <v>trans reduce regulated pollutants</v>
      </c>
      <c r="L16" s="137">
        <f>INDEX('Policy Characteristics'!F:F,MATCH(PolicyLevers!$C16,'Policy Characteristics'!$C:$C,0))</f>
        <v>0</v>
      </c>
      <c r="M16" s="137">
        <f>INDEX('Policy Characteristics'!G:G,MATCH(PolicyLevers!$C16,'Policy Characteristics'!$C:$C,0))</f>
        <v>1</v>
      </c>
      <c r="N16" s="137">
        <f>INDEX('Policy Characteristics'!H:H,MATCH(PolicyLevers!$C16,'Policy Characteristics'!$C:$C,0))</f>
        <v>0.02</v>
      </c>
      <c r="O16" s="137" t="str">
        <f>INDEX('Policy Characteristics'!I:I,MATCH(PolicyLevers!$C16,'Policy Characteristics'!$C:$C,0))</f>
        <v>% reduction in emissions</v>
      </c>
      <c r="P16" s="13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44" t="str">
        <f t="shared" si="1"/>
        <v>transportation-sector-main.html#conv-pol-stds</v>
      </c>
      <c r="R16" s="145" t="str">
        <f t="shared" si="1"/>
        <v>conventional-pollutant-standards.html</v>
      </c>
      <c r="S16" s="142"/>
    </row>
    <row r="17" spans="1:19" s="137" customFormat="1" x14ac:dyDescent="0.25">
      <c r="A17" s="136" t="str">
        <f>INDEX('Policy Characteristics'!A:A,MATCH(PolicyLevers!$C17,'Policy Characteristics'!$C:$C,0))</f>
        <v>Transportation</v>
      </c>
      <c r="B17" s="273" t="str">
        <f>INDEX('Policy Characteristics'!B:B,MATCH(PolicyLevers!$C17,'Policy Characteristics'!$C:$C,0))</f>
        <v>Conventional Pollutant Standards</v>
      </c>
      <c r="C17" s="143" t="str">
        <f t="shared" si="0"/>
        <v>Percentage Reduction of Separately Regulated Pollutants</v>
      </c>
      <c r="D17" s="147" t="s">
        <v>41</v>
      </c>
      <c r="E17" s="137" t="s">
        <v>542</v>
      </c>
      <c r="F17" s="147" t="s">
        <v>41</v>
      </c>
      <c r="G17" s="137" t="s">
        <v>542</v>
      </c>
      <c r="H17" s="138">
        <v>315</v>
      </c>
      <c r="I17" s="266" t="s">
        <v>46</v>
      </c>
      <c r="J17" s="137" t="str">
        <f>INDEX('Policy Characteristics'!D:D,MATCH(PolicyLevers!$C17,'Policy Characteristics'!$C:$C,0))</f>
        <v>Conventional Pollutant Standard</v>
      </c>
      <c r="K17" s="137" t="str">
        <f>INDEX('Policy Characteristics'!E:E,MATCH(PolicyLevers!$C17,'Policy Characteristics'!$C:$C,0))</f>
        <v>trans reduce regulated pollutants</v>
      </c>
      <c r="L17" s="137">
        <f>INDEX('Policy Characteristics'!F:F,MATCH(PolicyLevers!$C17,'Policy Characteristics'!$C:$C,0))</f>
        <v>0</v>
      </c>
      <c r="M17" s="137">
        <f>INDEX('Policy Characteristics'!G:G,MATCH(PolicyLevers!$C17,'Policy Characteristics'!$C:$C,0))</f>
        <v>1</v>
      </c>
      <c r="N17" s="137">
        <f>INDEX('Policy Characteristics'!H:H,MATCH(PolicyLevers!$C17,'Policy Characteristics'!$C:$C,0))</f>
        <v>0.02</v>
      </c>
      <c r="O17" s="137" t="str">
        <f>INDEX('Policy Characteristics'!I:I,MATCH(PolicyLevers!$C17,'Policy Characteristics'!$C:$C,0))</f>
        <v>% reduction in emissions</v>
      </c>
      <c r="P17" s="13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44" t="str">
        <f t="shared" si="1"/>
        <v>transportation-sector-main.html#conv-pol-stds</v>
      </c>
      <c r="R17" s="145" t="str">
        <f t="shared" si="1"/>
        <v>conventional-pollutant-standards.html</v>
      </c>
      <c r="S17" s="142"/>
    </row>
    <row r="18" spans="1:19" s="137" customFormat="1" x14ac:dyDescent="0.25">
      <c r="A18" s="136" t="str">
        <f>INDEX('Policy Characteristics'!A:A,MATCH(PolicyLevers!$C18,'Policy Characteristics'!$C:$C,0))</f>
        <v>Transportation</v>
      </c>
      <c r="B18" s="273" t="str">
        <f>INDEX('Policy Characteristics'!B:B,MATCH(PolicyLevers!$C18,'Policy Characteristics'!$C:$C,0))</f>
        <v>Conventional Pollutant Standards</v>
      </c>
      <c r="C18" s="143" t="str">
        <f t="shared" si="0"/>
        <v>Percentage Reduction of Separately Regulated Pollutants</v>
      </c>
      <c r="D18" s="147" t="s">
        <v>41</v>
      </c>
      <c r="E18" s="137" t="s">
        <v>543</v>
      </c>
      <c r="F18" s="147" t="s">
        <v>41</v>
      </c>
      <c r="G18" s="137" t="s">
        <v>543</v>
      </c>
      <c r="H18" s="138">
        <v>316</v>
      </c>
      <c r="I18" s="266" t="s">
        <v>46</v>
      </c>
      <c r="J18" s="137" t="str">
        <f>INDEX('Policy Characteristics'!D:D,MATCH(PolicyLevers!$C18,'Policy Characteristics'!$C:$C,0))</f>
        <v>Conventional Pollutant Standard</v>
      </c>
      <c r="K18" s="137" t="str">
        <f>INDEX('Policy Characteristics'!E:E,MATCH(PolicyLevers!$C18,'Policy Characteristics'!$C:$C,0))</f>
        <v>trans reduce regulated pollutants</v>
      </c>
      <c r="L18" s="137">
        <f>INDEX('Policy Characteristics'!F:F,MATCH(PolicyLevers!$C18,'Policy Characteristics'!$C:$C,0))</f>
        <v>0</v>
      </c>
      <c r="M18" s="137">
        <f>INDEX('Policy Characteristics'!G:G,MATCH(PolicyLevers!$C18,'Policy Characteristics'!$C:$C,0))</f>
        <v>1</v>
      </c>
      <c r="N18" s="137">
        <f>INDEX('Policy Characteristics'!H:H,MATCH(PolicyLevers!$C18,'Policy Characteristics'!$C:$C,0))</f>
        <v>0.02</v>
      </c>
      <c r="O18" s="137" t="str">
        <f>INDEX('Policy Characteristics'!I:I,MATCH(PolicyLevers!$C18,'Policy Characteristics'!$C:$C,0))</f>
        <v>% reduction in emissions</v>
      </c>
      <c r="P18" s="13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44" t="str">
        <f t="shared" si="1"/>
        <v>transportation-sector-main.html#conv-pol-stds</v>
      </c>
      <c r="R18" s="145" t="str">
        <f t="shared" si="1"/>
        <v>conventional-pollutant-standards.html</v>
      </c>
      <c r="S18" s="142"/>
    </row>
    <row r="19" spans="1:19" s="137" customFormat="1" x14ac:dyDescent="0.25">
      <c r="A19" s="136" t="str">
        <f>INDEX('Policy Characteristics'!A:A,MATCH(PolicyLevers!$C19,'Policy Characteristics'!$C:$C,0))</f>
        <v>Transportation</v>
      </c>
      <c r="B19" s="273" t="str">
        <f>INDEX('Policy Characteristics'!B:B,MATCH(PolicyLevers!$C19,'Policy Characteristics'!$C:$C,0))</f>
        <v>Conventional Pollutant Standards</v>
      </c>
      <c r="C19" s="143" t="str">
        <f t="shared" si="0"/>
        <v>Percentage Reduction of Separately Regulated Pollutants</v>
      </c>
      <c r="D19" s="147" t="s">
        <v>41</v>
      </c>
      <c r="E19" s="137" t="s">
        <v>544</v>
      </c>
      <c r="F19" s="147" t="s">
        <v>41</v>
      </c>
      <c r="G19" s="137" t="s">
        <v>544</v>
      </c>
      <c r="H19" s="138">
        <v>317</v>
      </c>
      <c r="I19" s="266" t="s">
        <v>46</v>
      </c>
      <c r="J19" s="137" t="str">
        <f>INDEX('Policy Characteristics'!D:D,MATCH(PolicyLevers!$C19,'Policy Characteristics'!$C:$C,0))</f>
        <v>Conventional Pollutant Standard</v>
      </c>
      <c r="K19" s="137" t="str">
        <f>INDEX('Policy Characteristics'!E:E,MATCH(PolicyLevers!$C19,'Policy Characteristics'!$C:$C,0))</f>
        <v>trans reduce regulated pollutants</v>
      </c>
      <c r="L19" s="137">
        <f>INDEX('Policy Characteristics'!F:F,MATCH(PolicyLevers!$C19,'Policy Characteristics'!$C:$C,0))</f>
        <v>0</v>
      </c>
      <c r="M19" s="137">
        <f>INDEX('Policy Characteristics'!G:G,MATCH(PolicyLevers!$C19,'Policy Characteristics'!$C:$C,0))</f>
        <v>1</v>
      </c>
      <c r="N19" s="137">
        <f>INDEX('Policy Characteristics'!H:H,MATCH(PolicyLevers!$C19,'Policy Characteristics'!$C:$C,0))</f>
        <v>0.02</v>
      </c>
      <c r="O19" s="137" t="str">
        <f>INDEX('Policy Characteristics'!I:I,MATCH(PolicyLevers!$C19,'Policy Characteristics'!$C:$C,0))</f>
        <v>% reduction in emissions</v>
      </c>
      <c r="P19" s="13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44" t="str">
        <f t="shared" si="1"/>
        <v>transportation-sector-main.html#conv-pol-stds</v>
      </c>
      <c r="R19" s="145" t="str">
        <f t="shared" si="1"/>
        <v>conventional-pollutant-standards.html</v>
      </c>
      <c r="S19" s="142"/>
    </row>
    <row r="20" spans="1:19" s="137" customFormat="1" x14ac:dyDescent="0.25">
      <c r="A20" s="136" t="str">
        <f>INDEX('Policy Characteristics'!A:A,MATCH(PolicyLevers!$C20,'Policy Characteristics'!$C:$C,0))</f>
        <v>Transportation</v>
      </c>
      <c r="B20" s="273" t="str">
        <f>INDEX('Policy Characteristics'!B:B,MATCH(PolicyLevers!$C20,'Policy Characteristics'!$C:$C,0))</f>
        <v>Conventional Pollutant Standards</v>
      </c>
      <c r="C20" s="143" t="str">
        <f t="shared" si="0"/>
        <v>Percentage Reduction of Separately Regulated Pollutants</v>
      </c>
      <c r="D20" s="147" t="s">
        <v>41</v>
      </c>
      <c r="E20" s="137" t="s">
        <v>545</v>
      </c>
      <c r="F20" s="147" t="s">
        <v>41</v>
      </c>
      <c r="G20" s="137" t="s">
        <v>545</v>
      </c>
      <c r="H20" s="138">
        <v>318</v>
      </c>
      <c r="I20" s="267" t="s">
        <v>47</v>
      </c>
      <c r="J20" s="137" t="str">
        <f>INDEX('Policy Characteristics'!D:D,MATCH(PolicyLevers!$C20,'Policy Characteristics'!$C:$C,0))</f>
        <v>Conventional Pollutant Standard</v>
      </c>
      <c r="K20" s="137" t="str">
        <f>INDEX('Policy Characteristics'!E:E,MATCH(PolicyLevers!$C20,'Policy Characteristics'!$C:$C,0))</f>
        <v>trans reduce regulated pollutants</v>
      </c>
      <c r="L20" s="137">
        <f>INDEX('Policy Characteristics'!F:F,MATCH(PolicyLevers!$C20,'Policy Characteristics'!$C:$C,0))</f>
        <v>0</v>
      </c>
      <c r="M20" s="137">
        <f>INDEX('Policy Characteristics'!G:G,MATCH(PolicyLevers!$C20,'Policy Characteristics'!$C:$C,0))</f>
        <v>1</v>
      </c>
      <c r="N20" s="137">
        <f>INDEX('Policy Characteristics'!H:H,MATCH(PolicyLevers!$C20,'Policy Characteristics'!$C:$C,0))</f>
        <v>0.02</v>
      </c>
      <c r="O20" s="137" t="str">
        <f>INDEX('Policy Characteristics'!I:I,MATCH(PolicyLevers!$C20,'Policy Characteristics'!$C:$C,0))</f>
        <v>% reduction in emissions</v>
      </c>
      <c r="P20" s="13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44"/>
      <c r="R20" s="145"/>
      <c r="S20" s="142"/>
    </row>
    <row r="21" spans="1:19" s="137" customFormat="1" x14ac:dyDescent="0.25">
      <c r="A21" s="136" t="str">
        <f>INDEX('Policy Characteristics'!A:A,MATCH(PolicyLevers!$C21,'Policy Characteristics'!$C:$C,0))</f>
        <v>Transportation</v>
      </c>
      <c r="B21" s="273" t="str">
        <f>INDEX('Policy Characteristics'!B:B,MATCH(PolicyLevers!$C21,'Policy Characteristics'!$C:$C,0))</f>
        <v>Conventional Pollutant Standards</v>
      </c>
      <c r="C21" s="143" t="str">
        <f t="shared" si="0"/>
        <v>Percentage Reduction of Separately Regulated Pollutants</v>
      </c>
      <c r="D21" s="147" t="s">
        <v>41</v>
      </c>
      <c r="E21" s="137" t="s">
        <v>546</v>
      </c>
      <c r="F21" s="147" t="s">
        <v>41</v>
      </c>
      <c r="G21" s="137" t="s">
        <v>546</v>
      </c>
      <c r="H21" s="138">
        <v>319</v>
      </c>
      <c r="I21" s="267" t="s">
        <v>47</v>
      </c>
      <c r="J21" s="137" t="str">
        <f>INDEX('Policy Characteristics'!D:D,MATCH(PolicyLevers!$C21,'Policy Characteristics'!$C:$C,0))</f>
        <v>Conventional Pollutant Standard</v>
      </c>
      <c r="K21" s="137" t="str">
        <f>INDEX('Policy Characteristics'!E:E,MATCH(PolicyLevers!$C21,'Policy Characteristics'!$C:$C,0))</f>
        <v>trans reduce regulated pollutants</v>
      </c>
      <c r="L21" s="137">
        <f>INDEX('Policy Characteristics'!F:F,MATCH(PolicyLevers!$C21,'Policy Characteristics'!$C:$C,0))</f>
        <v>0</v>
      </c>
      <c r="M21" s="137">
        <f>INDEX('Policy Characteristics'!G:G,MATCH(PolicyLevers!$C21,'Policy Characteristics'!$C:$C,0))</f>
        <v>1</v>
      </c>
      <c r="N21" s="137">
        <f>INDEX('Policy Characteristics'!H:H,MATCH(PolicyLevers!$C21,'Policy Characteristics'!$C:$C,0))</f>
        <v>0.02</v>
      </c>
      <c r="O21" s="137" t="str">
        <f>INDEX('Policy Characteristics'!I:I,MATCH(PolicyLevers!$C21,'Policy Characteristics'!$C:$C,0))</f>
        <v>% reduction in emissions</v>
      </c>
      <c r="P21" s="13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44"/>
      <c r="R21" s="145"/>
      <c r="S21" s="142"/>
    </row>
    <row r="22" spans="1:19" s="137" customFormat="1" x14ac:dyDescent="0.25">
      <c r="A22" s="136" t="str">
        <f>INDEX('Policy Characteristics'!A:A,MATCH(PolicyLevers!$C22,'Policy Characteristics'!$C:$C,0))</f>
        <v>Transportation</v>
      </c>
      <c r="B22" s="273" t="str">
        <f>INDEX('Policy Characteristics'!B:B,MATCH(PolicyLevers!$C22,'Policy Characteristics'!$C:$C,0))</f>
        <v>Conventional Pollutant Standards</v>
      </c>
      <c r="C22" s="143" t="str">
        <f t="shared" si="0"/>
        <v>Percentage Reduction of Separately Regulated Pollutants</v>
      </c>
      <c r="D22" s="137" t="s">
        <v>42</v>
      </c>
      <c r="E22" s="137" t="s">
        <v>538</v>
      </c>
      <c r="F22" s="137" t="s">
        <v>42</v>
      </c>
      <c r="G22" s="137" t="s">
        <v>765</v>
      </c>
      <c r="H22" s="138">
        <v>320</v>
      </c>
      <c r="I22" s="266" t="s">
        <v>46</v>
      </c>
      <c r="J22" s="137" t="str">
        <f>INDEX('Policy Characteristics'!D:D,MATCH(PolicyLevers!$C22,'Policy Characteristics'!$C:$C,0))</f>
        <v>Conventional Pollutant Standard</v>
      </c>
      <c r="K22" s="137" t="str">
        <f>INDEX('Policy Characteristics'!E:E,MATCH(PolicyLevers!$C22,'Policy Characteristics'!$C:$C,0))</f>
        <v>trans reduce regulated pollutants</v>
      </c>
      <c r="L22" s="137">
        <f>INDEX('Policy Characteristics'!F:F,MATCH(PolicyLevers!$C22,'Policy Characteristics'!$C:$C,0))</f>
        <v>0</v>
      </c>
      <c r="M22" s="137">
        <f>INDEX('Policy Characteristics'!G:G,MATCH(PolicyLevers!$C22,'Policy Characteristics'!$C:$C,0))</f>
        <v>1</v>
      </c>
      <c r="N22" s="137">
        <f>INDEX('Policy Characteristics'!H:H,MATCH(PolicyLevers!$C22,'Policy Characteristics'!$C:$C,0))</f>
        <v>0.02</v>
      </c>
      <c r="O22" s="137" t="str">
        <f>INDEX('Policy Characteristics'!I:I,MATCH(PolicyLevers!$C22,'Policy Characteristics'!$C:$C,0))</f>
        <v>% reduction in emissions</v>
      </c>
      <c r="P22" s="13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44" t="str">
        <f t="shared" si="1"/>
        <v>transportation-sector-main.html#conv-pol-stds</v>
      </c>
      <c r="R22" s="145" t="str">
        <f t="shared" si="1"/>
        <v>conventional-pollutant-standards.html</v>
      </c>
      <c r="S22" s="142"/>
    </row>
    <row r="23" spans="1:19" s="137" customFormat="1" x14ac:dyDescent="0.25">
      <c r="A23" s="136" t="str">
        <f>INDEX('Policy Characteristics'!A:A,MATCH(PolicyLevers!$C23,'Policy Characteristics'!$C:$C,0))</f>
        <v>Transportation</v>
      </c>
      <c r="B23" s="273" t="str">
        <f>INDEX('Policy Characteristics'!B:B,MATCH(PolicyLevers!$C23,'Policy Characteristics'!$C:$C,0))</f>
        <v>Conventional Pollutant Standards</v>
      </c>
      <c r="C23" s="143" t="str">
        <f t="shared" ref="A13:C32" si="2">C$2</f>
        <v>Percentage Reduction of Separately Regulated Pollutants</v>
      </c>
      <c r="D23" s="137" t="s">
        <v>42</v>
      </c>
      <c r="E23" s="137" t="s">
        <v>532</v>
      </c>
      <c r="F23" s="137" t="s">
        <v>42</v>
      </c>
      <c r="G23" s="137" t="s">
        <v>532</v>
      </c>
      <c r="H23" s="138">
        <v>321</v>
      </c>
      <c r="I23" s="267" t="s">
        <v>47</v>
      </c>
      <c r="J23" s="137" t="str">
        <f>INDEX('Policy Characteristics'!D:D,MATCH(PolicyLevers!$C23,'Policy Characteristics'!$C:$C,0))</f>
        <v>Conventional Pollutant Standard</v>
      </c>
      <c r="K23" s="137" t="str">
        <f>INDEX('Policy Characteristics'!E:E,MATCH(PolicyLevers!$C23,'Policy Characteristics'!$C:$C,0))</f>
        <v>trans reduce regulated pollutants</v>
      </c>
      <c r="L23" s="137">
        <f>INDEX('Policy Characteristics'!F:F,MATCH(PolicyLevers!$C23,'Policy Characteristics'!$C:$C,0))</f>
        <v>0</v>
      </c>
      <c r="M23" s="137">
        <f>INDEX('Policy Characteristics'!G:G,MATCH(PolicyLevers!$C23,'Policy Characteristics'!$C:$C,0))</f>
        <v>1</v>
      </c>
      <c r="N23" s="137">
        <f>INDEX('Policy Characteristics'!H:H,MATCH(PolicyLevers!$C23,'Policy Characteristics'!$C:$C,0))</f>
        <v>0.02</v>
      </c>
      <c r="O23" s="137" t="str">
        <f>INDEX('Policy Characteristics'!I:I,MATCH(PolicyLevers!$C23,'Policy Characteristics'!$C:$C,0))</f>
        <v>% reduction in emissions</v>
      </c>
      <c r="P23" s="13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44"/>
      <c r="R23" s="145"/>
      <c r="S23" s="142"/>
    </row>
    <row r="24" spans="1:19" s="137" customFormat="1" x14ac:dyDescent="0.25">
      <c r="A24" s="136" t="str">
        <f>INDEX('Policy Characteristics'!A:A,MATCH(PolicyLevers!$C24,'Policy Characteristics'!$C:$C,0))</f>
        <v>Transportation</v>
      </c>
      <c r="B24" s="273" t="str">
        <f>INDEX('Policy Characteristics'!B:B,MATCH(PolicyLevers!$C24,'Policy Characteristics'!$C:$C,0))</f>
        <v>Conventional Pollutant Standards</v>
      </c>
      <c r="C24" s="143" t="str">
        <f t="shared" si="2"/>
        <v>Percentage Reduction of Separately Regulated Pollutants</v>
      </c>
      <c r="D24" s="137" t="s">
        <v>42</v>
      </c>
      <c r="E24" s="137" t="s">
        <v>539</v>
      </c>
      <c r="F24" s="137" t="s">
        <v>42</v>
      </c>
      <c r="G24" s="137" t="s">
        <v>539</v>
      </c>
      <c r="H24" s="138">
        <v>322</v>
      </c>
      <c r="I24" s="266" t="s">
        <v>46</v>
      </c>
      <c r="J24" s="137" t="str">
        <f>INDEX('Policy Characteristics'!D:D,MATCH(PolicyLevers!$C24,'Policy Characteristics'!$C:$C,0))</f>
        <v>Conventional Pollutant Standard</v>
      </c>
      <c r="K24" s="137" t="str">
        <f>INDEX('Policy Characteristics'!E:E,MATCH(PolicyLevers!$C24,'Policy Characteristics'!$C:$C,0))</f>
        <v>trans reduce regulated pollutants</v>
      </c>
      <c r="L24" s="137">
        <f>INDEX('Policy Characteristics'!F:F,MATCH(PolicyLevers!$C24,'Policy Characteristics'!$C:$C,0))</f>
        <v>0</v>
      </c>
      <c r="M24" s="137">
        <f>INDEX('Policy Characteristics'!G:G,MATCH(PolicyLevers!$C24,'Policy Characteristics'!$C:$C,0))</f>
        <v>1</v>
      </c>
      <c r="N24" s="137">
        <f>INDEX('Policy Characteristics'!H:H,MATCH(PolicyLevers!$C24,'Policy Characteristics'!$C:$C,0))</f>
        <v>0.02</v>
      </c>
      <c r="O24" s="137" t="str">
        <f>INDEX('Policy Characteristics'!I:I,MATCH(PolicyLevers!$C24,'Policy Characteristics'!$C:$C,0))</f>
        <v>% reduction in emissions</v>
      </c>
      <c r="P24" s="13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44" t="str">
        <f t="shared" si="1"/>
        <v>transportation-sector-main.html#conv-pol-stds</v>
      </c>
      <c r="R24" s="145" t="str">
        <f t="shared" si="1"/>
        <v>conventional-pollutant-standards.html</v>
      </c>
      <c r="S24" s="142"/>
    </row>
    <row r="25" spans="1:19" s="137" customFormat="1" x14ac:dyDescent="0.25">
      <c r="A25" s="136" t="str">
        <f>INDEX('Policy Characteristics'!A:A,MATCH(PolicyLevers!$C25,'Policy Characteristics'!$C:$C,0))</f>
        <v>Transportation</v>
      </c>
      <c r="B25" s="273" t="str">
        <f>INDEX('Policy Characteristics'!B:B,MATCH(PolicyLevers!$C25,'Policy Characteristics'!$C:$C,0))</f>
        <v>Conventional Pollutant Standards</v>
      </c>
      <c r="C25" s="143" t="str">
        <f t="shared" si="2"/>
        <v>Percentage Reduction of Separately Regulated Pollutants</v>
      </c>
      <c r="D25" s="137" t="s">
        <v>42</v>
      </c>
      <c r="E25" s="137" t="s">
        <v>540</v>
      </c>
      <c r="F25" s="137" t="s">
        <v>42</v>
      </c>
      <c r="G25" s="137" t="s">
        <v>540</v>
      </c>
      <c r="H25" s="138">
        <v>323</v>
      </c>
      <c r="I25" s="267" t="s">
        <v>47</v>
      </c>
      <c r="J25" s="137" t="str">
        <f>INDEX('Policy Characteristics'!D:D,MATCH(PolicyLevers!$C25,'Policy Characteristics'!$C:$C,0))</f>
        <v>Conventional Pollutant Standard</v>
      </c>
      <c r="K25" s="137" t="str">
        <f>INDEX('Policy Characteristics'!E:E,MATCH(PolicyLevers!$C25,'Policy Characteristics'!$C:$C,0))</f>
        <v>trans reduce regulated pollutants</v>
      </c>
      <c r="L25" s="137">
        <f>INDEX('Policy Characteristics'!F:F,MATCH(PolicyLevers!$C25,'Policy Characteristics'!$C:$C,0))</f>
        <v>0</v>
      </c>
      <c r="M25" s="137">
        <f>INDEX('Policy Characteristics'!G:G,MATCH(PolicyLevers!$C25,'Policy Characteristics'!$C:$C,0))</f>
        <v>1</v>
      </c>
      <c r="N25" s="137">
        <f>INDEX('Policy Characteristics'!H:H,MATCH(PolicyLevers!$C25,'Policy Characteristics'!$C:$C,0))</f>
        <v>0.02</v>
      </c>
      <c r="O25" s="137" t="str">
        <f>INDEX('Policy Characteristics'!I:I,MATCH(PolicyLevers!$C25,'Policy Characteristics'!$C:$C,0))</f>
        <v>% reduction in emissions</v>
      </c>
      <c r="P25" s="13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44"/>
      <c r="R25" s="145"/>
      <c r="S25" s="142"/>
    </row>
    <row r="26" spans="1:19" s="137" customFormat="1" x14ac:dyDescent="0.25">
      <c r="A26" s="136" t="str">
        <f>INDEX('Policy Characteristics'!A:A,MATCH(PolicyLevers!$C26,'Policy Characteristics'!$C:$C,0))</f>
        <v>Transportation</v>
      </c>
      <c r="B26" s="273" t="str">
        <f>INDEX('Policy Characteristics'!B:B,MATCH(PolicyLevers!$C26,'Policy Characteristics'!$C:$C,0))</f>
        <v>Conventional Pollutant Standards</v>
      </c>
      <c r="C26" s="143" t="str">
        <f t="shared" si="2"/>
        <v>Percentage Reduction of Separately Regulated Pollutants</v>
      </c>
      <c r="D26" s="137" t="s">
        <v>42</v>
      </c>
      <c r="E26" s="137" t="s">
        <v>541</v>
      </c>
      <c r="F26" s="137" t="s">
        <v>42</v>
      </c>
      <c r="G26" s="137" t="s">
        <v>630</v>
      </c>
      <c r="H26" s="138">
        <v>324</v>
      </c>
      <c r="I26" s="267" t="s">
        <v>47</v>
      </c>
      <c r="J26" s="137" t="str">
        <f>INDEX('Policy Characteristics'!D:D,MATCH(PolicyLevers!$C26,'Policy Characteristics'!$C:$C,0))</f>
        <v>Conventional Pollutant Standard</v>
      </c>
      <c r="K26" s="137" t="str">
        <f>INDEX('Policy Characteristics'!E:E,MATCH(PolicyLevers!$C26,'Policy Characteristics'!$C:$C,0))</f>
        <v>trans reduce regulated pollutants</v>
      </c>
      <c r="L26" s="137">
        <f>INDEX('Policy Characteristics'!F:F,MATCH(PolicyLevers!$C26,'Policy Characteristics'!$C:$C,0))</f>
        <v>0</v>
      </c>
      <c r="M26" s="137">
        <f>INDEX('Policy Characteristics'!G:G,MATCH(PolicyLevers!$C26,'Policy Characteristics'!$C:$C,0))</f>
        <v>1</v>
      </c>
      <c r="N26" s="137">
        <f>INDEX('Policy Characteristics'!H:H,MATCH(PolicyLevers!$C26,'Policy Characteristics'!$C:$C,0))</f>
        <v>0.02</v>
      </c>
      <c r="O26" s="137" t="str">
        <f>INDEX('Policy Characteristics'!I:I,MATCH(PolicyLevers!$C26,'Policy Characteristics'!$C:$C,0))</f>
        <v>% reduction in emissions</v>
      </c>
      <c r="P26" s="13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44"/>
      <c r="R26" s="145"/>
      <c r="S26" s="142"/>
    </row>
    <row r="27" spans="1:19" s="137" customFormat="1" x14ac:dyDescent="0.25">
      <c r="A27" s="136" t="str">
        <f>INDEX('Policy Characteristics'!A:A,MATCH(PolicyLevers!$C27,'Policy Characteristics'!$C:$C,0))</f>
        <v>Transportation</v>
      </c>
      <c r="B27" s="273" t="str">
        <f>INDEX('Policy Characteristics'!B:B,MATCH(PolicyLevers!$C27,'Policy Characteristics'!$C:$C,0))</f>
        <v>Conventional Pollutant Standards</v>
      </c>
      <c r="C27" s="143" t="str">
        <f t="shared" si="2"/>
        <v>Percentage Reduction of Separately Regulated Pollutants</v>
      </c>
      <c r="D27" s="137" t="s">
        <v>42</v>
      </c>
      <c r="E27" s="137" t="s">
        <v>542</v>
      </c>
      <c r="F27" s="137" t="s">
        <v>42</v>
      </c>
      <c r="G27" s="137" t="s">
        <v>542</v>
      </c>
      <c r="H27" s="138">
        <v>325</v>
      </c>
      <c r="I27" s="267" t="s">
        <v>47</v>
      </c>
      <c r="J27" s="137" t="str">
        <f>INDEX('Policy Characteristics'!D:D,MATCH(PolicyLevers!$C27,'Policy Characteristics'!$C:$C,0))</f>
        <v>Conventional Pollutant Standard</v>
      </c>
      <c r="K27" s="137" t="str">
        <f>INDEX('Policy Characteristics'!E:E,MATCH(PolicyLevers!$C27,'Policy Characteristics'!$C:$C,0))</f>
        <v>trans reduce regulated pollutants</v>
      </c>
      <c r="L27" s="137">
        <f>INDEX('Policy Characteristics'!F:F,MATCH(PolicyLevers!$C27,'Policy Characteristics'!$C:$C,0))</f>
        <v>0</v>
      </c>
      <c r="M27" s="137">
        <f>INDEX('Policy Characteristics'!G:G,MATCH(PolicyLevers!$C27,'Policy Characteristics'!$C:$C,0))</f>
        <v>1</v>
      </c>
      <c r="N27" s="137">
        <f>INDEX('Policy Characteristics'!H:H,MATCH(PolicyLevers!$C27,'Policy Characteristics'!$C:$C,0))</f>
        <v>0.02</v>
      </c>
      <c r="O27" s="137" t="str">
        <f>INDEX('Policy Characteristics'!I:I,MATCH(PolicyLevers!$C27,'Policy Characteristics'!$C:$C,0))</f>
        <v>% reduction in emissions</v>
      </c>
      <c r="P27" s="13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44"/>
      <c r="R27" s="145"/>
      <c r="S27" s="142"/>
    </row>
    <row r="28" spans="1:19" s="137" customFormat="1" x14ac:dyDescent="0.25">
      <c r="A28" s="136" t="str">
        <f>INDEX('Policy Characteristics'!A:A,MATCH(PolicyLevers!$C28,'Policy Characteristics'!$C:$C,0))</f>
        <v>Transportation</v>
      </c>
      <c r="B28" s="273" t="str">
        <f>INDEX('Policy Characteristics'!B:B,MATCH(PolicyLevers!$C28,'Policy Characteristics'!$C:$C,0))</f>
        <v>Conventional Pollutant Standards</v>
      </c>
      <c r="C28" s="143" t="str">
        <f t="shared" si="2"/>
        <v>Percentage Reduction of Separately Regulated Pollutants</v>
      </c>
      <c r="D28" s="137" t="s">
        <v>42</v>
      </c>
      <c r="E28" s="137" t="s">
        <v>543</v>
      </c>
      <c r="F28" s="137" t="s">
        <v>42</v>
      </c>
      <c r="G28" s="137" t="s">
        <v>543</v>
      </c>
      <c r="H28" s="138">
        <v>326</v>
      </c>
      <c r="I28" s="267" t="s">
        <v>47</v>
      </c>
      <c r="J28" s="137" t="str">
        <f>INDEX('Policy Characteristics'!D:D,MATCH(PolicyLevers!$C28,'Policy Characteristics'!$C:$C,0))</f>
        <v>Conventional Pollutant Standard</v>
      </c>
      <c r="K28" s="137" t="str">
        <f>INDEX('Policy Characteristics'!E:E,MATCH(PolicyLevers!$C28,'Policy Characteristics'!$C:$C,0))</f>
        <v>trans reduce regulated pollutants</v>
      </c>
      <c r="L28" s="137">
        <f>INDEX('Policy Characteristics'!F:F,MATCH(PolicyLevers!$C28,'Policy Characteristics'!$C:$C,0))</f>
        <v>0</v>
      </c>
      <c r="M28" s="137">
        <f>INDEX('Policy Characteristics'!G:G,MATCH(PolicyLevers!$C28,'Policy Characteristics'!$C:$C,0))</f>
        <v>1</v>
      </c>
      <c r="N28" s="137">
        <f>INDEX('Policy Characteristics'!H:H,MATCH(PolicyLevers!$C28,'Policy Characteristics'!$C:$C,0))</f>
        <v>0.02</v>
      </c>
      <c r="O28" s="137" t="str">
        <f>INDEX('Policy Characteristics'!I:I,MATCH(PolicyLevers!$C28,'Policy Characteristics'!$C:$C,0))</f>
        <v>% reduction in emissions</v>
      </c>
      <c r="P28" s="13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44"/>
      <c r="R28" s="145"/>
      <c r="S28" s="142"/>
    </row>
    <row r="29" spans="1:19" s="137" customFormat="1" x14ac:dyDescent="0.25">
      <c r="A29" s="136" t="str">
        <f>INDEX('Policy Characteristics'!A:A,MATCH(PolicyLevers!$C29,'Policy Characteristics'!$C:$C,0))</f>
        <v>Transportation</v>
      </c>
      <c r="B29" s="273" t="str">
        <f>INDEX('Policy Characteristics'!B:B,MATCH(PolicyLevers!$C29,'Policy Characteristics'!$C:$C,0))</f>
        <v>Conventional Pollutant Standards</v>
      </c>
      <c r="C29" s="143" t="str">
        <f t="shared" si="2"/>
        <v>Percentage Reduction of Separately Regulated Pollutants</v>
      </c>
      <c r="D29" s="137" t="s">
        <v>42</v>
      </c>
      <c r="E29" s="137" t="s">
        <v>544</v>
      </c>
      <c r="F29" s="137" t="s">
        <v>42</v>
      </c>
      <c r="G29" s="137" t="s">
        <v>544</v>
      </c>
      <c r="H29" s="138">
        <v>327</v>
      </c>
      <c r="I29" s="267" t="s">
        <v>47</v>
      </c>
      <c r="J29" s="137" t="str">
        <f>INDEX('Policy Characteristics'!D:D,MATCH(PolicyLevers!$C29,'Policy Characteristics'!$C:$C,0))</f>
        <v>Conventional Pollutant Standard</v>
      </c>
      <c r="K29" s="137" t="str">
        <f>INDEX('Policy Characteristics'!E:E,MATCH(PolicyLevers!$C29,'Policy Characteristics'!$C:$C,0))</f>
        <v>trans reduce regulated pollutants</v>
      </c>
      <c r="L29" s="137">
        <f>INDEX('Policy Characteristics'!F:F,MATCH(PolicyLevers!$C29,'Policy Characteristics'!$C:$C,0))</f>
        <v>0</v>
      </c>
      <c r="M29" s="137">
        <f>INDEX('Policy Characteristics'!G:G,MATCH(PolicyLevers!$C29,'Policy Characteristics'!$C:$C,0))</f>
        <v>1</v>
      </c>
      <c r="N29" s="137">
        <f>INDEX('Policy Characteristics'!H:H,MATCH(PolicyLevers!$C29,'Policy Characteristics'!$C:$C,0))</f>
        <v>0.02</v>
      </c>
      <c r="O29" s="137" t="str">
        <f>INDEX('Policy Characteristics'!I:I,MATCH(PolicyLevers!$C29,'Policy Characteristics'!$C:$C,0))</f>
        <v>% reduction in emissions</v>
      </c>
      <c r="P29" s="13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44"/>
      <c r="R29" s="145"/>
      <c r="S29" s="142"/>
    </row>
    <row r="30" spans="1:19" s="137" customFormat="1" x14ac:dyDescent="0.25">
      <c r="A30" s="136" t="str">
        <f>INDEX('Policy Characteristics'!A:A,MATCH(PolicyLevers!$C30,'Policy Characteristics'!$C:$C,0))</f>
        <v>Transportation</v>
      </c>
      <c r="B30" s="273" t="str">
        <f>INDEX('Policy Characteristics'!B:B,MATCH(PolicyLevers!$C30,'Policy Characteristics'!$C:$C,0))</f>
        <v>Conventional Pollutant Standards</v>
      </c>
      <c r="C30" s="143" t="str">
        <f t="shared" si="2"/>
        <v>Percentage Reduction of Separately Regulated Pollutants</v>
      </c>
      <c r="D30" s="137" t="s">
        <v>42</v>
      </c>
      <c r="E30" s="137" t="s">
        <v>545</v>
      </c>
      <c r="F30" s="137" t="s">
        <v>42</v>
      </c>
      <c r="G30" s="137" t="s">
        <v>545</v>
      </c>
      <c r="H30" s="138">
        <v>328</v>
      </c>
      <c r="I30" s="267" t="s">
        <v>47</v>
      </c>
      <c r="J30" s="137" t="str">
        <f>INDEX('Policy Characteristics'!D:D,MATCH(PolicyLevers!$C30,'Policy Characteristics'!$C:$C,0))</f>
        <v>Conventional Pollutant Standard</v>
      </c>
      <c r="K30" s="137" t="str">
        <f>INDEX('Policy Characteristics'!E:E,MATCH(PolicyLevers!$C30,'Policy Characteristics'!$C:$C,0))</f>
        <v>trans reduce regulated pollutants</v>
      </c>
      <c r="L30" s="137">
        <f>INDEX('Policy Characteristics'!F:F,MATCH(PolicyLevers!$C30,'Policy Characteristics'!$C:$C,0))</f>
        <v>0</v>
      </c>
      <c r="M30" s="137">
        <f>INDEX('Policy Characteristics'!G:G,MATCH(PolicyLevers!$C30,'Policy Characteristics'!$C:$C,0))</f>
        <v>1</v>
      </c>
      <c r="N30" s="137">
        <f>INDEX('Policy Characteristics'!H:H,MATCH(PolicyLevers!$C30,'Policy Characteristics'!$C:$C,0))</f>
        <v>0.02</v>
      </c>
      <c r="O30" s="137" t="str">
        <f>INDEX('Policy Characteristics'!I:I,MATCH(PolicyLevers!$C30,'Policy Characteristics'!$C:$C,0))</f>
        <v>% reduction in emissions</v>
      </c>
      <c r="P30" s="13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44"/>
      <c r="R30" s="145"/>
      <c r="S30" s="142"/>
    </row>
    <row r="31" spans="1:19" s="137" customFormat="1" x14ac:dyDescent="0.25">
      <c r="A31" s="136" t="str">
        <f>INDEX('Policy Characteristics'!A:A,MATCH(PolicyLevers!$C31,'Policy Characteristics'!$C:$C,0))</f>
        <v>Transportation</v>
      </c>
      <c r="B31" s="273" t="str">
        <f>INDEX('Policy Characteristics'!B:B,MATCH(PolicyLevers!$C31,'Policy Characteristics'!$C:$C,0))</f>
        <v>Conventional Pollutant Standards</v>
      </c>
      <c r="C31" s="143" t="str">
        <f t="shared" si="2"/>
        <v>Percentage Reduction of Separately Regulated Pollutants</v>
      </c>
      <c r="D31" s="137" t="s">
        <v>42</v>
      </c>
      <c r="E31" s="137" t="s">
        <v>546</v>
      </c>
      <c r="F31" s="137" t="s">
        <v>42</v>
      </c>
      <c r="G31" s="137" t="s">
        <v>546</v>
      </c>
      <c r="H31" s="138">
        <v>329</v>
      </c>
      <c r="I31" s="267" t="s">
        <v>47</v>
      </c>
      <c r="J31" s="137" t="str">
        <f>INDEX('Policy Characteristics'!D:D,MATCH(PolicyLevers!$C31,'Policy Characteristics'!$C:$C,0))</f>
        <v>Conventional Pollutant Standard</v>
      </c>
      <c r="K31" s="137" t="str">
        <f>INDEX('Policy Characteristics'!E:E,MATCH(PolicyLevers!$C31,'Policy Characteristics'!$C:$C,0))</f>
        <v>trans reduce regulated pollutants</v>
      </c>
      <c r="L31" s="137">
        <f>INDEX('Policy Characteristics'!F:F,MATCH(PolicyLevers!$C31,'Policy Characteristics'!$C:$C,0))</f>
        <v>0</v>
      </c>
      <c r="M31" s="137">
        <f>INDEX('Policy Characteristics'!G:G,MATCH(PolicyLevers!$C31,'Policy Characteristics'!$C:$C,0))</f>
        <v>1</v>
      </c>
      <c r="N31" s="137">
        <f>INDEX('Policy Characteristics'!H:H,MATCH(PolicyLevers!$C31,'Policy Characteristics'!$C:$C,0))</f>
        <v>0.02</v>
      </c>
      <c r="O31" s="137" t="str">
        <f>INDEX('Policy Characteristics'!I:I,MATCH(PolicyLevers!$C31,'Policy Characteristics'!$C:$C,0))</f>
        <v>% reduction in emissions</v>
      </c>
      <c r="P31" s="13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44"/>
      <c r="R31" s="145"/>
      <c r="S31" s="142"/>
    </row>
    <row r="32" spans="1:19" s="137" customFormat="1" x14ac:dyDescent="0.25">
      <c r="A32" s="136" t="str">
        <f>INDEX('Policy Characteristics'!A:A,MATCH(PolicyLevers!$C32,'Policy Characteristics'!$C:$C,0))</f>
        <v>Transportation</v>
      </c>
      <c r="B32" s="273" t="str">
        <f>INDEX('Policy Characteristics'!B:B,MATCH(PolicyLevers!$C32,'Policy Characteristics'!$C:$C,0))</f>
        <v>Conventional Pollutant Standards</v>
      </c>
      <c r="C32" s="143" t="str">
        <f t="shared" si="2"/>
        <v>Percentage Reduction of Separately Regulated Pollutants</v>
      </c>
      <c r="D32" s="137" t="s">
        <v>43</v>
      </c>
      <c r="E32" s="137" t="s">
        <v>538</v>
      </c>
      <c r="F32" s="137" t="s">
        <v>43</v>
      </c>
      <c r="G32" s="137" t="s">
        <v>765</v>
      </c>
      <c r="H32" s="138">
        <v>330</v>
      </c>
      <c r="I32" s="266" t="s">
        <v>46</v>
      </c>
      <c r="J32" s="137" t="str">
        <f>INDEX('Policy Characteristics'!D:D,MATCH(PolicyLevers!$C32,'Policy Characteristics'!$C:$C,0))</f>
        <v>Conventional Pollutant Standard</v>
      </c>
      <c r="K32" s="137" t="str">
        <f>INDEX('Policy Characteristics'!E:E,MATCH(PolicyLevers!$C32,'Policy Characteristics'!$C:$C,0))</f>
        <v>trans reduce regulated pollutants</v>
      </c>
      <c r="L32" s="137">
        <f>INDEX('Policy Characteristics'!F:F,MATCH(PolicyLevers!$C32,'Policy Characteristics'!$C:$C,0))</f>
        <v>0</v>
      </c>
      <c r="M32" s="137">
        <f>INDEX('Policy Characteristics'!G:G,MATCH(PolicyLevers!$C32,'Policy Characteristics'!$C:$C,0))</f>
        <v>1</v>
      </c>
      <c r="N32" s="137">
        <f>INDEX('Policy Characteristics'!H:H,MATCH(PolicyLevers!$C32,'Policy Characteristics'!$C:$C,0))</f>
        <v>0.02</v>
      </c>
      <c r="O32" s="137" t="str">
        <f>INDEX('Policy Characteristics'!I:I,MATCH(PolicyLevers!$C32,'Policy Characteristics'!$C:$C,0))</f>
        <v>% reduction in emissions</v>
      </c>
      <c r="P32" s="13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44" t="str">
        <f t="shared" si="1"/>
        <v>transportation-sector-main.html#conv-pol-stds</v>
      </c>
      <c r="R32" s="145" t="str">
        <f t="shared" si="1"/>
        <v>conventional-pollutant-standards.html</v>
      </c>
      <c r="S32" s="142"/>
    </row>
    <row r="33" spans="1:19" s="137" customFormat="1" x14ac:dyDescent="0.25">
      <c r="A33" s="136" t="str">
        <f>INDEX('Policy Characteristics'!A:A,MATCH(PolicyLevers!$C33,'Policy Characteristics'!$C:$C,0))</f>
        <v>Transportation</v>
      </c>
      <c r="B33" s="273" t="str">
        <f>INDEX('Policy Characteristics'!B:B,MATCH(PolicyLevers!$C33,'Policy Characteristics'!$C:$C,0))</f>
        <v>Conventional Pollutant Standards</v>
      </c>
      <c r="C33" s="143" t="str">
        <f t="shared" ref="A33:C61" si="3">C$2</f>
        <v>Percentage Reduction of Separately Regulated Pollutants</v>
      </c>
      <c r="D33" s="137" t="s">
        <v>43</v>
      </c>
      <c r="E33" s="137" t="s">
        <v>532</v>
      </c>
      <c r="F33" s="137" t="s">
        <v>43</v>
      </c>
      <c r="G33" s="137" t="s">
        <v>532</v>
      </c>
      <c r="H33" s="138">
        <v>331</v>
      </c>
      <c r="I33" s="266" t="s">
        <v>46</v>
      </c>
      <c r="J33" s="137" t="str">
        <f>INDEX('Policy Characteristics'!D:D,MATCH(PolicyLevers!$C33,'Policy Characteristics'!$C:$C,0))</f>
        <v>Conventional Pollutant Standard</v>
      </c>
      <c r="K33" s="137" t="str">
        <f>INDEX('Policy Characteristics'!E:E,MATCH(PolicyLevers!$C33,'Policy Characteristics'!$C:$C,0))</f>
        <v>trans reduce regulated pollutants</v>
      </c>
      <c r="L33" s="137">
        <f>INDEX('Policy Characteristics'!F:F,MATCH(PolicyLevers!$C33,'Policy Characteristics'!$C:$C,0))</f>
        <v>0</v>
      </c>
      <c r="M33" s="137">
        <f>INDEX('Policy Characteristics'!G:G,MATCH(PolicyLevers!$C33,'Policy Characteristics'!$C:$C,0))</f>
        <v>1</v>
      </c>
      <c r="N33" s="137">
        <f>INDEX('Policy Characteristics'!H:H,MATCH(PolicyLevers!$C33,'Policy Characteristics'!$C:$C,0))</f>
        <v>0.02</v>
      </c>
      <c r="O33" s="137" t="str">
        <f>INDEX('Policy Characteristics'!I:I,MATCH(PolicyLevers!$C33,'Policy Characteristics'!$C:$C,0))</f>
        <v>% reduction in emissions</v>
      </c>
      <c r="P33" s="13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44" t="str">
        <f t="shared" si="1"/>
        <v>transportation-sector-main.html#conv-pol-stds</v>
      </c>
      <c r="R33" s="145" t="str">
        <f t="shared" si="1"/>
        <v>conventional-pollutant-standards.html</v>
      </c>
      <c r="S33" s="142"/>
    </row>
    <row r="34" spans="1:19" s="137" customFormat="1" x14ac:dyDescent="0.25">
      <c r="A34" s="136" t="str">
        <f>INDEX('Policy Characteristics'!A:A,MATCH(PolicyLevers!$C34,'Policy Characteristics'!$C:$C,0))</f>
        <v>Transportation</v>
      </c>
      <c r="B34" s="273" t="str">
        <f>INDEX('Policy Characteristics'!B:B,MATCH(PolicyLevers!$C34,'Policy Characteristics'!$C:$C,0))</f>
        <v>Conventional Pollutant Standards</v>
      </c>
      <c r="C34" s="143" t="str">
        <f t="shared" si="3"/>
        <v>Percentage Reduction of Separately Regulated Pollutants</v>
      </c>
      <c r="D34" s="137" t="s">
        <v>43</v>
      </c>
      <c r="E34" s="137" t="s">
        <v>539</v>
      </c>
      <c r="F34" s="137" t="s">
        <v>43</v>
      </c>
      <c r="G34" s="137" t="s">
        <v>539</v>
      </c>
      <c r="H34" s="138">
        <v>332</v>
      </c>
      <c r="I34" s="266" t="s">
        <v>46</v>
      </c>
      <c r="J34" s="137" t="str">
        <f>INDEX('Policy Characteristics'!D:D,MATCH(PolicyLevers!$C34,'Policy Characteristics'!$C:$C,0))</f>
        <v>Conventional Pollutant Standard</v>
      </c>
      <c r="K34" s="137" t="str">
        <f>INDEX('Policy Characteristics'!E:E,MATCH(PolicyLevers!$C34,'Policy Characteristics'!$C:$C,0))</f>
        <v>trans reduce regulated pollutants</v>
      </c>
      <c r="L34" s="137">
        <f>INDEX('Policy Characteristics'!F:F,MATCH(PolicyLevers!$C34,'Policy Characteristics'!$C:$C,0))</f>
        <v>0</v>
      </c>
      <c r="M34" s="137">
        <f>INDEX('Policy Characteristics'!G:G,MATCH(PolicyLevers!$C34,'Policy Characteristics'!$C:$C,0))</f>
        <v>1</v>
      </c>
      <c r="N34" s="137">
        <f>INDEX('Policy Characteristics'!H:H,MATCH(PolicyLevers!$C34,'Policy Characteristics'!$C:$C,0))</f>
        <v>0.02</v>
      </c>
      <c r="O34" s="137" t="str">
        <f>INDEX('Policy Characteristics'!I:I,MATCH(PolicyLevers!$C34,'Policy Characteristics'!$C:$C,0))</f>
        <v>% reduction in emissions</v>
      </c>
      <c r="P34" s="13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44" t="str">
        <f t="shared" si="1"/>
        <v>transportation-sector-main.html#conv-pol-stds</v>
      </c>
      <c r="R34" s="145" t="str">
        <f t="shared" si="1"/>
        <v>conventional-pollutant-standards.html</v>
      </c>
      <c r="S34" s="142"/>
    </row>
    <row r="35" spans="1:19" s="137" customFormat="1" x14ac:dyDescent="0.25">
      <c r="A35" s="136" t="str">
        <f>INDEX('Policy Characteristics'!A:A,MATCH(PolicyLevers!$C35,'Policy Characteristics'!$C:$C,0))</f>
        <v>Transportation</v>
      </c>
      <c r="B35" s="273" t="str">
        <f>INDEX('Policy Characteristics'!B:B,MATCH(PolicyLevers!$C35,'Policy Characteristics'!$C:$C,0))</f>
        <v>Conventional Pollutant Standards</v>
      </c>
      <c r="C35" s="143" t="str">
        <f t="shared" si="3"/>
        <v>Percentage Reduction of Separately Regulated Pollutants</v>
      </c>
      <c r="D35" s="137" t="s">
        <v>43</v>
      </c>
      <c r="E35" s="137" t="s">
        <v>540</v>
      </c>
      <c r="F35" s="137" t="s">
        <v>43</v>
      </c>
      <c r="G35" s="137" t="s">
        <v>540</v>
      </c>
      <c r="H35" s="138">
        <v>333</v>
      </c>
      <c r="I35" s="266" t="s">
        <v>46</v>
      </c>
      <c r="J35" s="137" t="str">
        <f>INDEX('Policy Characteristics'!D:D,MATCH(PolicyLevers!$C35,'Policy Characteristics'!$C:$C,0))</f>
        <v>Conventional Pollutant Standard</v>
      </c>
      <c r="K35" s="137" t="str">
        <f>INDEX('Policy Characteristics'!E:E,MATCH(PolicyLevers!$C35,'Policy Characteristics'!$C:$C,0))</f>
        <v>trans reduce regulated pollutants</v>
      </c>
      <c r="L35" s="137">
        <f>INDEX('Policy Characteristics'!F:F,MATCH(PolicyLevers!$C35,'Policy Characteristics'!$C:$C,0))</f>
        <v>0</v>
      </c>
      <c r="M35" s="137">
        <f>INDEX('Policy Characteristics'!G:G,MATCH(PolicyLevers!$C35,'Policy Characteristics'!$C:$C,0))</f>
        <v>1</v>
      </c>
      <c r="N35" s="137">
        <f>INDEX('Policy Characteristics'!H:H,MATCH(PolicyLevers!$C35,'Policy Characteristics'!$C:$C,0))</f>
        <v>0.02</v>
      </c>
      <c r="O35" s="137" t="str">
        <f>INDEX('Policy Characteristics'!I:I,MATCH(PolicyLevers!$C35,'Policy Characteristics'!$C:$C,0))</f>
        <v>% reduction in emissions</v>
      </c>
      <c r="P35" s="13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44" t="str">
        <f t="shared" si="1"/>
        <v>transportation-sector-main.html#conv-pol-stds</v>
      </c>
      <c r="R35" s="145" t="str">
        <f t="shared" si="1"/>
        <v>conventional-pollutant-standards.html</v>
      </c>
      <c r="S35" s="142"/>
    </row>
    <row r="36" spans="1:19" s="137" customFormat="1" x14ac:dyDescent="0.25">
      <c r="A36" s="136" t="str">
        <f>INDEX('Policy Characteristics'!A:A,MATCH(PolicyLevers!$C36,'Policy Characteristics'!$C:$C,0))</f>
        <v>Transportation</v>
      </c>
      <c r="B36" s="273" t="str">
        <f>INDEX('Policy Characteristics'!B:B,MATCH(PolicyLevers!$C36,'Policy Characteristics'!$C:$C,0))</f>
        <v>Conventional Pollutant Standards</v>
      </c>
      <c r="C36" s="143" t="str">
        <f t="shared" si="3"/>
        <v>Percentage Reduction of Separately Regulated Pollutants</v>
      </c>
      <c r="D36" s="137" t="s">
        <v>43</v>
      </c>
      <c r="E36" s="137" t="s">
        <v>541</v>
      </c>
      <c r="F36" s="137" t="s">
        <v>43</v>
      </c>
      <c r="G36" s="137" t="s">
        <v>630</v>
      </c>
      <c r="H36" s="138">
        <v>334</v>
      </c>
      <c r="I36" s="266" t="s">
        <v>46</v>
      </c>
      <c r="J36" s="137" t="str">
        <f>INDEX('Policy Characteristics'!D:D,MATCH(PolicyLevers!$C36,'Policy Characteristics'!$C:$C,0))</f>
        <v>Conventional Pollutant Standard</v>
      </c>
      <c r="K36" s="137" t="str">
        <f>INDEX('Policy Characteristics'!E:E,MATCH(PolicyLevers!$C36,'Policy Characteristics'!$C:$C,0))</f>
        <v>trans reduce regulated pollutants</v>
      </c>
      <c r="L36" s="137">
        <f>INDEX('Policy Characteristics'!F:F,MATCH(PolicyLevers!$C36,'Policy Characteristics'!$C:$C,0))</f>
        <v>0</v>
      </c>
      <c r="M36" s="137">
        <f>INDEX('Policy Characteristics'!G:G,MATCH(PolicyLevers!$C36,'Policy Characteristics'!$C:$C,0))</f>
        <v>1</v>
      </c>
      <c r="N36" s="137">
        <f>INDEX('Policy Characteristics'!H:H,MATCH(PolicyLevers!$C36,'Policy Characteristics'!$C:$C,0))</f>
        <v>0.02</v>
      </c>
      <c r="O36" s="137" t="str">
        <f>INDEX('Policy Characteristics'!I:I,MATCH(PolicyLevers!$C36,'Policy Characteristics'!$C:$C,0))</f>
        <v>% reduction in emissions</v>
      </c>
      <c r="P36" s="13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44" t="str">
        <f t="shared" si="1"/>
        <v>transportation-sector-main.html#conv-pol-stds</v>
      </c>
      <c r="R36" s="145" t="str">
        <f t="shared" si="1"/>
        <v>conventional-pollutant-standards.html</v>
      </c>
      <c r="S36" s="142"/>
    </row>
    <row r="37" spans="1:19" s="137" customFormat="1" x14ac:dyDescent="0.25">
      <c r="A37" s="136" t="str">
        <f>INDEX('Policy Characteristics'!A:A,MATCH(PolicyLevers!$C37,'Policy Characteristics'!$C:$C,0))</f>
        <v>Transportation</v>
      </c>
      <c r="B37" s="273" t="str">
        <f>INDEX('Policy Characteristics'!B:B,MATCH(PolicyLevers!$C37,'Policy Characteristics'!$C:$C,0))</f>
        <v>Conventional Pollutant Standards</v>
      </c>
      <c r="C37" s="143" t="str">
        <f t="shared" si="3"/>
        <v>Percentage Reduction of Separately Regulated Pollutants</v>
      </c>
      <c r="D37" s="137" t="s">
        <v>43</v>
      </c>
      <c r="E37" s="137" t="s">
        <v>542</v>
      </c>
      <c r="F37" s="137" t="s">
        <v>43</v>
      </c>
      <c r="G37" s="137" t="s">
        <v>542</v>
      </c>
      <c r="H37" s="138">
        <v>335</v>
      </c>
      <c r="I37" s="267" t="s">
        <v>47</v>
      </c>
      <c r="J37" s="137" t="str">
        <f>INDEX('Policy Characteristics'!D:D,MATCH(PolicyLevers!$C37,'Policy Characteristics'!$C:$C,0))</f>
        <v>Conventional Pollutant Standard</v>
      </c>
      <c r="K37" s="137" t="str">
        <f>INDEX('Policy Characteristics'!E:E,MATCH(PolicyLevers!$C37,'Policy Characteristics'!$C:$C,0))</f>
        <v>trans reduce regulated pollutants</v>
      </c>
      <c r="L37" s="137">
        <f>INDEX('Policy Characteristics'!F:F,MATCH(PolicyLevers!$C37,'Policy Characteristics'!$C:$C,0))</f>
        <v>0</v>
      </c>
      <c r="M37" s="137">
        <f>INDEX('Policy Characteristics'!G:G,MATCH(PolicyLevers!$C37,'Policy Characteristics'!$C:$C,0))</f>
        <v>1</v>
      </c>
      <c r="N37" s="137">
        <f>INDEX('Policy Characteristics'!H:H,MATCH(PolicyLevers!$C37,'Policy Characteristics'!$C:$C,0))</f>
        <v>0.02</v>
      </c>
      <c r="O37" s="137" t="str">
        <f>INDEX('Policy Characteristics'!I:I,MATCH(PolicyLevers!$C37,'Policy Characteristics'!$C:$C,0))</f>
        <v>% reduction in emissions</v>
      </c>
      <c r="P37" s="13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44"/>
      <c r="R37" s="145"/>
      <c r="S37" s="142"/>
    </row>
    <row r="38" spans="1:19" s="137" customFormat="1" x14ac:dyDescent="0.25">
      <c r="A38" s="136" t="str">
        <f>INDEX('Policy Characteristics'!A:A,MATCH(PolicyLevers!$C38,'Policy Characteristics'!$C:$C,0))</f>
        <v>Transportation</v>
      </c>
      <c r="B38" s="273" t="str">
        <f>INDEX('Policy Characteristics'!B:B,MATCH(PolicyLevers!$C38,'Policy Characteristics'!$C:$C,0))</f>
        <v>Conventional Pollutant Standards</v>
      </c>
      <c r="C38" s="143" t="str">
        <f t="shared" si="3"/>
        <v>Percentage Reduction of Separately Regulated Pollutants</v>
      </c>
      <c r="D38" s="137" t="s">
        <v>43</v>
      </c>
      <c r="E38" s="137" t="s">
        <v>543</v>
      </c>
      <c r="F38" s="137" t="s">
        <v>43</v>
      </c>
      <c r="G38" s="137" t="s">
        <v>543</v>
      </c>
      <c r="H38" s="138">
        <v>336</v>
      </c>
      <c r="I38" s="266" t="s">
        <v>46</v>
      </c>
      <c r="J38" s="137" t="str">
        <f>INDEX('Policy Characteristics'!D:D,MATCH(PolicyLevers!$C38,'Policy Characteristics'!$C:$C,0))</f>
        <v>Conventional Pollutant Standard</v>
      </c>
      <c r="K38" s="137" t="str">
        <f>INDEX('Policy Characteristics'!E:E,MATCH(PolicyLevers!$C38,'Policy Characteristics'!$C:$C,0))</f>
        <v>trans reduce regulated pollutants</v>
      </c>
      <c r="L38" s="137">
        <f>INDEX('Policy Characteristics'!F:F,MATCH(PolicyLevers!$C38,'Policy Characteristics'!$C:$C,0))</f>
        <v>0</v>
      </c>
      <c r="M38" s="137">
        <f>INDEX('Policy Characteristics'!G:G,MATCH(PolicyLevers!$C38,'Policy Characteristics'!$C:$C,0))</f>
        <v>1</v>
      </c>
      <c r="N38" s="137">
        <f>INDEX('Policy Characteristics'!H:H,MATCH(PolicyLevers!$C38,'Policy Characteristics'!$C:$C,0))</f>
        <v>0.02</v>
      </c>
      <c r="O38" s="137" t="str">
        <f>INDEX('Policy Characteristics'!I:I,MATCH(PolicyLevers!$C38,'Policy Characteristics'!$C:$C,0))</f>
        <v>% reduction in emissions</v>
      </c>
      <c r="P38" s="13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44" t="str">
        <f t="shared" si="1"/>
        <v>transportation-sector-main.html#conv-pol-stds</v>
      </c>
      <c r="R38" s="145" t="str">
        <f t="shared" si="1"/>
        <v>conventional-pollutant-standards.html</v>
      </c>
      <c r="S38" s="142"/>
    </row>
    <row r="39" spans="1:19" s="137" customFormat="1" x14ac:dyDescent="0.25">
      <c r="A39" s="136" t="str">
        <f>INDEX('Policy Characteristics'!A:A,MATCH(PolicyLevers!$C39,'Policy Characteristics'!$C:$C,0))</f>
        <v>Transportation</v>
      </c>
      <c r="B39" s="273" t="str">
        <f>INDEX('Policy Characteristics'!B:B,MATCH(PolicyLevers!$C39,'Policy Characteristics'!$C:$C,0))</f>
        <v>Conventional Pollutant Standards</v>
      </c>
      <c r="C39" s="143" t="str">
        <f t="shared" si="3"/>
        <v>Percentage Reduction of Separately Regulated Pollutants</v>
      </c>
      <c r="D39" s="137" t="s">
        <v>43</v>
      </c>
      <c r="E39" s="137" t="s">
        <v>544</v>
      </c>
      <c r="F39" s="137" t="s">
        <v>43</v>
      </c>
      <c r="G39" s="137" t="s">
        <v>544</v>
      </c>
      <c r="H39" s="138">
        <v>337</v>
      </c>
      <c r="I39" s="266" t="s">
        <v>46</v>
      </c>
      <c r="J39" s="137" t="str">
        <f>INDEX('Policy Characteristics'!D:D,MATCH(PolicyLevers!$C39,'Policy Characteristics'!$C:$C,0))</f>
        <v>Conventional Pollutant Standard</v>
      </c>
      <c r="K39" s="137" t="str">
        <f>INDEX('Policy Characteristics'!E:E,MATCH(PolicyLevers!$C39,'Policy Characteristics'!$C:$C,0))</f>
        <v>trans reduce regulated pollutants</v>
      </c>
      <c r="L39" s="137">
        <f>INDEX('Policy Characteristics'!F:F,MATCH(PolicyLevers!$C39,'Policy Characteristics'!$C:$C,0))</f>
        <v>0</v>
      </c>
      <c r="M39" s="137">
        <f>INDEX('Policy Characteristics'!G:G,MATCH(PolicyLevers!$C39,'Policy Characteristics'!$C:$C,0))</f>
        <v>1</v>
      </c>
      <c r="N39" s="137">
        <f>INDEX('Policy Characteristics'!H:H,MATCH(PolicyLevers!$C39,'Policy Characteristics'!$C:$C,0))</f>
        <v>0.02</v>
      </c>
      <c r="O39" s="137" t="str">
        <f>INDEX('Policy Characteristics'!I:I,MATCH(PolicyLevers!$C39,'Policy Characteristics'!$C:$C,0))</f>
        <v>% reduction in emissions</v>
      </c>
      <c r="P39" s="13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44" t="str">
        <f t="shared" si="1"/>
        <v>transportation-sector-main.html#conv-pol-stds</v>
      </c>
      <c r="R39" s="145" t="str">
        <f t="shared" si="1"/>
        <v>conventional-pollutant-standards.html</v>
      </c>
      <c r="S39" s="142"/>
    </row>
    <row r="40" spans="1:19" s="137" customFormat="1" x14ac:dyDescent="0.25">
      <c r="A40" s="136" t="str">
        <f>INDEX('Policy Characteristics'!A:A,MATCH(PolicyLevers!$C40,'Policy Characteristics'!$C:$C,0))</f>
        <v>Transportation</v>
      </c>
      <c r="B40" s="273" t="str">
        <f>INDEX('Policy Characteristics'!B:B,MATCH(PolicyLevers!$C40,'Policy Characteristics'!$C:$C,0))</f>
        <v>Conventional Pollutant Standards</v>
      </c>
      <c r="C40" s="143" t="str">
        <f t="shared" si="3"/>
        <v>Percentage Reduction of Separately Regulated Pollutants</v>
      </c>
      <c r="D40" s="137" t="s">
        <v>43</v>
      </c>
      <c r="E40" s="137" t="s">
        <v>545</v>
      </c>
      <c r="F40" s="137" t="s">
        <v>43</v>
      </c>
      <c r="G40" s="137" t="s">
        <v>545</v>
      </c>
      <c r="H40" s="138">
        <v>338</v>
      </c>
      <c r="I40" s="267" t="s">
        <v>47</v>
      </c>
      <c r="J40" s="137" t="str">
        <f>INDEX('Policy Characteristics'!D:D,MATCH(PolicyLevers!$C40,'Policy Characteristics'!$C:$C,0))</f>
        <v>Conventional Pollutant Standard</v>
      </c>
      <c r="K40" s="137" t="str">
        <f>INDEX('Policy Characteristics'!E:E,MATCH(PolicyLevers!$C40,'Policy Characteristics'!$C:$C,0))</f>
        <v>trans reduce regulated pollutants</v>
      </c>
      <c r="L40" s="137">
        <f>INDEX('Policy Characteristics'!F:F,MATCH(PolicyLevers!$C40,'Policy Characteristics'!$C:$C,0))</f>
        <v>0</v>
      </c>
      <c r="M40" s="137">
        <f>INDEX('Policy Characteristics'!G:G,MATCH(PolicyLevers!$C40,'Policy Characteristics'!$C:$C,0))</f>
        <v>1</v>
      </c>
      <c r="N40" s="137">
        <f>INDEX('Policy Characteristics'!H:H,MATCH(PolicyLevers!$C40,'Policy Characteristics'!$C:$C,0))</f>
        <v>0.02</v>
      </c>
      <c r="O40" s="137" t="str">
        <f>INDEX('Policy Characteristics'!I:I,MATCH(PolicyLevers!$C40,'Policy Characteristics'!$C:$C,0))</f>
        <v>% reduction in emissions</v>
      </c>
      <c r="P40" s="13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44"/>
      <c r="R40" s="145"/>
      <c r="S40" s="142"/>
    </row>
    <row r="41" spans="1:19" s="137" customFormat="1" x14ac:dyDescent="0.25">
      <c r="A41" s="136" t="str">
        <f>INDEX('Policy Characteristics'!A:A,MATCH(PolicyLevers!$C41,'Policy Characteristics'!$C:$C,0))</f>
        <v>Transportation</v>
      </c>
      <c r="B41" s="273" t="str">
        <f>INDEX('Policy Characteristics'!B:B,MATCH(PolicyLevers!$C41,'Policy Characteristics'!$C:$C,0))</f>
        <v>Conventional Pollutant Standards</v>
      </c>
      <c r="C41" s="143" t="str">
        <f t="shared" si="3"/>
        <v>Percentage Reduction of Separately Regulated Pollutants</v>
      </c>
      <c r="D41" s="137" t="s">
        <v>43</v>
      </c>
      <c r="E41" s="137" t="s">
        <v>546</v>
      </c>
      <c r="F41" s="137" t="s">
        <v>43</v>
      </c>
      <c r="G41" s="137" t="s">
        <v>546</v>
      </c>
      <c r="H41" s="138">
        <v>339</v>
      </c>
      <c r="I41" s="267" t="s">
        <v>47</v>
      </c>
      <c r="J41" s="137" t="str">
        <f>INDEX('Policy Characteristics'!D:D,MATCH(PolicyLevers!$C41,'Policy Characteristics'!$C:$C,0))</f>
        <v>Conventional Pollutant Standard</v>
      </c>
      <c r="K41" s="137" t="str">
        <f>INDEX('Policy Characteristics'!E:E,MATCH(PolicyLevers!$C41,'Policy Characteristics'!$C:$C,0))</f>
        <v>trans reduce regulated pollutants</v>
      </c>
      <c r="L41" s="137">
        <f>INDEX('Policy Characteristics'!F:F,MATCH(PolicyLevers!$C41,'Policy Characteristics'!$C:$C,0))</f>
        <v>0</v>
      </c>
      <c r="M41" s="137">
        <f>INDEX('Policy Characteristics'!G:G,MATCH(PolicyLevers!$C41,'Policy Characteristics'!$C:$C,0))</f>
        <v>1</v>
      </c>
      <c r="N41" s="137">
        <f>INDEX('Policy Characteristics'!H:H,MATCH(PolicyLevers!$C41,'Policy Characteristics'!$C:$C,0))</f>
        <v>0.02</v>
      </c>
      <c r="O41" s="137" t="str">
        <f>INDEX('Policy Characteristics'!I:I,MATCH(PolicyLevers!$C41,'Policy Characteristics'!$C:$C,0))</f>
        <v>% reduction in emissions</v>
      </c>
      <c r="P41" s="13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44"/>
      <c r="R41" s="145"/>
      <c r="S41" s="142"/>
    </row>
    <row r="42" spans="1:19" s="137" customFormat="1" x14ac:dyDescent="0.25">
      <c r="A42" s="136" t="str">
        <f>INDEX('Policy Characteristics'!A:A,MATCH(PolicyLevers!$C42,'Policy Characteristics'!$C:$C,0))</f>
        <v>Transportation</v>
      </c>
      <c r="B42" s="273" t="str">
        <f>INDEX('Policy Characteristics'!B:B,MATCH(PolicyLevers!$C42,'Policy Characteristics'!$C:$C,0))</f>
        <v>Conventional Pollutant Standards</v>
      </c>
      <c r="C42" s="143" t="str">
        <f t="shared" si="3"/>
        <v>Percentage Reduction of Separately Regulated Pollutants</v>
      </c>
      <c r="D42" s="137" t="s">
        <v>44</v>
      </c>
      <c r="E42" s="137" t="s">
        <v>538</v>
      </c>
      <c r="F42" s="137" t="s">
        <v>44</v>
      </c>
      <c r="G42" s="137" t="s">
        <v>765</v>
      </c>
      <c r="H42" s="138">
        <v>340</v>
      </c>
      <c r="I42" s="266" t="s">
        <v>46</v>
      </c>
      <c r="J42" s="137" t="str">
        <f>INDEX('Policy Characteristics'!D:D,MATCH(PolicyLevers!$C42,'Policy Characteristics'!$C:$C,0))</f>
        <v>Conventional Pollutant Standard</v>
      </c>
      <c r="K42" s="137" t="str">
        <f>INDEX('Policy Characteristics'!E:E,MATCH(PolicyLevers!$C42,'Policy Characteristics'!$C:$C,0))</f>
        <v>trans reduce regulated pollutants</v>
      </c>
      <c r="L42" s="137">
        <f>INDEX('Policy Characteristics'!F:F,MATCH(PolicyLevers!$C42,'Policy Characteristics'!$C:$C,0))</f>
        <v>0</v>
      </c>
      <c r="M42" s="137">
        <f>INDEX('Policy Characteristics'!G:G,MATCH(PolicyLevers!$C42,'Policy Characteristics'!$C:$C,0))</f>
        <v>1</v>
      </c>
      <c r="N42" s="137">
        <f>INDEX('Policy Characteristics'!H:H,MATCH(PolicyLevers!$C42,'Policy Characteristics'!$C:$C,0))</f>
        <v>0.02</v>
      </c>
      <c r="O42" s="137" t="str">
        <f>INDEX('Policy Characteristics'!I:I,MATCH(PolicyLevers!$C42,'Policy Characteristics'!$C:$C,0))</f>
        <v>% reduction in emissions</v>
      </c>
      <c r="P42" s="13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44" t="str">
        <f t="shared" si="1"/>
        <v>transportation-sector-main.html#conv-pol-stds</v>
      </c>
      <c r="R42" s="145" t="str">
        <f t="shared" si="1"/>
        <v>conventional-pollutant-standards.html</v>
      </c>
      <c r="S42" s="142"/>
    </row>
    <row r="43" spans="1:19" s="137" customFormat="1" x14ac:dyDescent="0.25">
      <c r="A43" s="136" t="str">
        <f>INDEX('Policy Characteristics'!A:A,MATCH(PolicyLevers!$C43,'Policy Characteristics'!$C:$C,0))</f>
        <v>Transportation</v>
      </c>
      <c r="B43" s="273" t="str">
        <f>INDEX('Policy Characteristics'!B:B,MATCH(PolicyLevers!$C43,'Policy Characteristics'!$C:$C,0))</f>
        <v>Conventional Pollutant Standards</v>
      </c>
      <c r="C43" s="143" t="str">
        <f t="shared" si="3"/>
        <v>Percentage Reduction of Separately Regulated Pollutants</v>
      </c>
      <c r="D43" s="137" t="s">
        <v>44</v>
      </c>
      <c r="E43" s="137" t="s">
        <v>532</v>
      </c>
      <c r="F43" s="137" t="s">
        <v>44</v>
      </c>
      <c r="G43" s="137" t="s">
        <v>532</v>
      </c>
      <c r="H43" s="138">
        <v>341</v>
      </c>
      <c r="I43" s="266" t="s">
        <v>46</v>
      </c>
      <c r="J43" s="137" t="str">
        <f>INDEX('Policy Characteristics'!D:D,MATCH(PolicyLevers!$C43,'Policy Characteristics'!$C:$C,0))</f>
        <v>Conventional Pollutant Standard</v>
      </c>
      <c r="K43" s="137" t="str">
        <f>INDEX('Policy Characteristics'!E:E,MATCH(PolicyLevers!$C43,'Policy Characteristics'!$C:$C,0))</f>
        <v>trans reduce regulated pollutants</v>
      </c>
      <c r="L43" s="137">
        <f>INDEX('Policy Characteristics'!F:F,MATCH(PolicyLevers!$C43,'Policy Characteristics'!$C:$C,0))</f>
        <v>0</v>
      </c>
      <c r="M43" s="137">
        <f>INDEX('Policy Characteristics'!G:G,MATCH(PolicyLevers!$C43,'Policy Characteristics'!$C:$C,0))</f>
        <v>1</v>
      </c>
      <c r="N43" s="137">
        <f>INDEX('Policy Characteristics'!H:H,MATCH(PolicyLevers!$C43,'Policy Characteristics'!$C:$C,0))</f>
        <v>0.02</v>
      </c>
      <c r="O43" s="137" t="str">
        <f>INDEX('Policy Characteristics'!I:I,MATCH(PolicyLevers!$C43,'Policy Characteristics'!$C:$C,0))</f>
        <v>% reduction in emissions</v>
      </c>
      <c r="P43" s="13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44" t="str">
        <f t="shared" si="1"/>
        <v>transportation-sector-main.html#conv-pol-stds</v>
      </c>
      <c r="R43" s="145" t="str">
        <f t="shared" si="1"/>
        <v>conventional-pollutant-standards.html</v>
      </c>
      <c r="S43" s="142"/>
    </row>
    <row r="44" spans="1:19" s="137" customFormat="1" x14ac:dyDescent="0.25">
      <c r="A44" s="136" t="str">
        <f>INDEX('Policy Characteristics'!A:A,MATCH(PolicyLevers!$C44,'Policy Characteristics'!$C:$C,0))</f>
        <v>Transportation</v>
      </c>
      <c r="B44" s="273" t="str">
        <f>INDEX('Policy Characteristics'!B:B,MATCH(PolicyLevers!$C44,'Policy Characteristics'!$C:$C,0))</f>
        <v>Conventional Pollutant Standards</v>
      </c>
      <c r="C44" s="143" t="str">
        <f t="shared" si="3"/>
        <v>Percentage Reduction of Separately Regulated Pollutants</v>
      </c>
      <c r="D44" s="137" t="s">
        <v>44</v>
      </c>
      <c r="E44" s="137" t="s">
        <v>539</v>
      </c>
      <c r="F44" s="137" t="s">
        <v>44</v>
      </c>
      <c r="G44" s="137" t="s">
        <v>539</v>
      </c>
      <c r="H44" s="138">
        <v>342</v>
      </c>
      <c r="I44" s="266" t="s">
        <v>46</v>
      </c>
      <c r="J44" s="137" t="str">
        <f>INDEX('Policy Characteristics'!D:D,MATCH(PolicyLevers!$C44,'Policy Characteristics'!$C:$C,0))</f>
        <v>Conventional Pollutant Standard</v>
      </c>
      <c r="K44" s="137" t="str">
        <f>INDEX('Policy Characteristics'!E:E,MATCH(PolicyLevers!$C44,'Policy Characteristics'!$C:$C,0))</f>
        <v>trans reduce regulated pollutants</v>
      </c>
      <c r="L44" s="137">
        <f>INDEX('Policy Characteristics'!F:F,MATCH(PolicyLevers!$C44,'Policy Characteristics'!$C:$C,0))</f>
        <v>0</v>
      </c>
      <c r="M44" s="137">
        <f>INDEX('Policy Characteristics'!G:G,MATCH(PolicyLevers!$C44,'Policy Characteristics'!$C:$C,0))</f>
        <v>1</v>
      </c>
      <c r="N44" s="137">
        <f>INDEX('Policy Characteristics'!H:H,MATCH(PolicyLevers!$C44,'Policy Characteristics'!$C:$C,0))</f>
        <v>0.02</v>
      </c>
      <c r="O44" s="137" t="str">
        <f>INDEX('Policy Characteristics'!I:I,MATCH(PolicyLevers!$C44,'Policy Characteristics'!$C:$C,0))</f>
        <v>% reduction in emissions</v>
      </c>
      <c r="P44" s="13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44" t="str">
        <f t="shared" si="1"/>
        <v>transportation-sector-main.html#conv-pol-stds</v>
      </c>
      <c r="R44" s="145" t="str">
        <f t="shared" si="1"/>
        <v>conventional-pollutant-standards.html</v>
      </c>
      <c r="S44" s="142"/>
    </row>
    <row r="45" spans="1:19" s="137" customFormat="1" x14ac:dyDescent="0.25">
      <c r="A45" s="136" t="str">
        <f>INDEX('Policy Characteristics'!A:A,MATCH(PolicyLevers!$C45,'Policy Characteristics'!$C:$C,0))</f>
        <v>Transportation</v>
      </c>
      <c r="B45" s="273" t="str">
        <f>INDEX('Policy Characteristics'!B:B,MATCH(PolicyLevers!$C45,'Policy Characteristics'!$C:$C,0))</f>
        <v>Conventional Pollutant Standards</v>
      </c>
      <c r="C45" s="143" t="str">
        <f t="shared" si="3"/>
        <v>Percentage Reduction of Separately Regulated Pollutants</v>
      </c>
      <c r="D45" s="137" t="s">
        <v>44</v>
      </c>
      <c r="E45" s="137" t="s">
        <v>540</v>
      </c>
      <c r="F45" s="137" t="s">
        <v>44</v>
      </c>
      <c r="G45" s="137" t="s">
        <v>540</v>
      </c>
      <c r="H45" s="138">
        <v>343</v>
      </c>
      <c r="I45" s="266" t="s">
        <v>46</v>
      </c>
      <c r="J45" s="137" t="str">
        <f>INDEX('Policy Characteristics'!D:D,MATCH(PolicyLevers!$C45,'Policy Characteristics'!$C:$C,0))</f>
        <v>Conventional Pollutant Standard</v>
      </c>
      <c r="K45" s="137" t="str">
        <f>INDEX('Policy Characteristics'!E:E,MATCH(PolicyLevers!$C45,'Policy Characteristics'!$C:$C,0))</f>
        <v>trans reduce regulated pollutants</v>
      </c>
      <c r="L45" s="137">
        <f>INDEX('Policy Characteristics'!F:F,MATCH(PolicyLevers!$C45,'Policy Characteristics'!$C:$C,0))</f>
        <v>0</v>
      </c>
      <c r="M45" s="137">
        <f>INDEX('Policy Characteristics'!G:G,MATCH(PolicyLevers!$C45,'Policy Characteristics'!$C:$C,0))</f>
        <v>1</v>
      </c>
      <c r="N45" s="137">
        <f>INDEX('Policy Characteristics'!H:H,MATCH(PolicyLevers!$C45,'Policy Characteristics'!$C:$C,0))</f>
        <v>0.02</v>
      </c>
      <c r="O45" s="137" t="str">
        <f>INDEX('Policy Characteristics'!I:I,MATCH(PolicyLevers!$C45,'Policy Characteristics'!$C:$C,0))</f>
        <v>% reduction in emissions</v>
      </c>
      <c r="P45" s="13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44" t="str">
        <f t="shared" si="1"/>
        <v>transportation-sector-main.html#conv-pol-stds</v>
      </c>
      <c r="R45" s="145" t="str">
        <f t="shared" si="1"/>
        <v>conventional-pollutant-standards.html</v>
      </c>
      <c r="S45" s="142"/>
    </row>
    <row r="46" spans="1:19" s="137" customFormat="1" x14ac:dyDescent="0.25">
      <c r="A46" s="136" t="str">
        <f>INDEX('Policy Characteristics'!A:A,MATCH(PolicyLevers!$C46,'Policy Characteristics'!$C:$C,0))</f>
        <v>Transportation</v>
      </c>
      <c r="B46" s="273" t="str">
        <f>INDEX('Policy Characteristics'!B:B,MATCH(PolicyLevers!$C46,'Policy Characteristics'!$C:$C,0))</f>
        <v>Conventional Pollutant Standards</v>
      </c>
      <c r="C46" s="143" t="str">
        <f t="shared" si="3"/>
        <v>Percentage Reduction of Separately Regulated Pollutants</v>
      </c>
      <c r="D46" s="137" t="s">
        <v>44</v>
      </c>
      <c r="E46" s="137" t="s">
        <v>541</v>
      </c>
      <c r="F46" s="137" t="s">
        <v>44</v>
      </c>
      <c r="G46" s="137" t="s">
        <v>630</v>
      </c>
      <c r="H46" s="138">
        <v>344</v>
      </c>
      <c r="I46" s="266" t="s">
        <v>46</v>
      </c>
      <c r="J46" s="137" t="str">
        <f>INDEX('Policy Characteristics'!D:D,MATCH(PolicyLevers!$C46,'Policy Characteristics'!$C:$C,0))</f>
        <v>Conventional Pollutant Standard</v>
      </c>
      <c r="K46" s="137" t="str">
        <f>INDEX('Policy Characteristics'!E:E,MATCH(PolicyLevers!$C46,'Policy Characteristics'!$C:$C,0))</f>
        <v>trans reduce regulated pollutants</v>
      </c>
      <c r="L46" s="137">
        <f>INDEX('Policy Characteristics'!F:F,MATCH(PolicyLevers!$C46,'Policy Characteristics'!$C:$C,0))</f>
        <v>0</v>
      </c>
      <c r="M46" s="137">
        <f>INDEX('Policy Characteristics'!G:G,MATCH(PolicyLevers!$C46,'Policy Characteristics'!$C:$C,0))</f>
        <v>1</v>
      </c>
      <c r="N46" s="137">
        <f>INDEX('Policy Characteristics'!H:H,MATCH(PolicyLevers!$C46,'Policy Characteristics'!$C:$C,0))</f>
        <v>0.02</v>
      </c>
      <c r="O46" s="137" t="str">
        <f>INDEX('Policy Characteristics'!I:I,MATCH(PolicyLevers!$C46,'Policy Characteristics'!$C:$C,0))</f>
        <v>% reduction in emissions</v>
      </c>
      <c r="P46" s="13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44" t="str">
        <f t="shared" si="1"/>
        <v>transportation-sector-main.html#conv-pol-stds</v>
      </c>
      <c r="R46" s="145" t="str">
        <f t="shared" si="1"/>
        <v>conventional-pollutant-standards.html</v>
      </c>
      <c r="S46" s="142"/>
    </row>
    <row r="47" spans="1:19" s="137" customFormat="1" x14ac:dyDescent="0.25">
      <c r="A47" s="136" t="str">
        <f>INDEX('Policy Characteristics'!A:A,MATCH(PolicyLevers!$C47,'Policy Characteristics'!$C:$C,0))</f>
        <v>Transportation</v>
      </c>
      <c r="B47" s="273" t="str">
        <f>INDEX('Policy Characteristics'!B:B,MATCH(PolicyLevers!$C47,'Policy Characteristics'!$C:$C,0))</f>
        <v>Conventional Pollutant Standards</v>
      </c>
      <c r="C47" s="143" t="str">
        <f t="shared" si="3"/>
        <v>Percentage Reduction of Separately Regulated Pollutants</v>
      </c>
      <c r="D47" s="137" t="s">
        <v>44</v>
      </c>
      <c r="E47" s="137" t="s">
        <v>542</v>
      </c>
      <c r="F47" s="137" t="s">
        <v>44</v>
      </c>
      <c r="G47" s="137" t="s">
        <v>542</v>
      </c>
      <c r="H47" s="138">
        <v>345</v>
      </c>
      <c r="I47" s="267" t="s">
        <v>47</v>
      </c>
      <c r="J47" s="137" t="str">
        <f>INDEX('Policy Characteristics'!D:D,MATCH(PolicyLevers!$C47,'Policy Characteristics'!$C:$C,0))</f>
        <v>Conventional Pollutant Standard</v>
      </c>
      <c r="K47" s="137" t="str">
        <f>INDEX('Policy Characteristics'!E:E,MATCH(PolicyLevers!$C47,'Policy Characteristics'!$C:$C,0))</f>
        <v>trans reduce regulated pollutants</v>
      </c>
      <c r="L47" s="137">
        <f>INDEX('Policy Characteristics'!F:F,MATCH(PolicyLevers!$C47,'Policy Characteristics'!$C:$C,0))</f>
        <v>0</v>
      </c>
      <c r="M47" s="137">
        <f>INDEX('Policy Characteristics'!G:G,MATCH(PolicyLevers!$C47,'Policy Characteristics'!$C:$C,0))</f>
        <v>1</v>
      </c>
      <c r="N47" s="137">
        <f>INDEX('Policy Characteristics'!H:H,MATCH(PolicyLevers!$C47,'Policy Characteristics'!$C:$C,0))</f>
        <v>0.02</v>
      </c>
      <c r="O47" s="137" t="str">
        <f>INDEX('Policy Characteristics'!I:I,MATCH(PolicyLevers!$C47,'Policy Characteristics'!$C:$C,0))</f>
        <v>% reduction in emissions</v>
      </c>
      <c r="P47" s="13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44"/>
      <c r="R47" s="145"/>
      <c r="S47" s="142"/>
    </row>
    <row r="48" spans="1:19" s="137" customFormat="1" x14ac:dyDescent="0.25">
      <c r="A48" s="136" t="str">
        <f>INDEX('Policy Characteristics'!A:A,MATCH(PolicyLevers!$C48,'Policy Characteristics'!$C:$C,0))</f>
        <v>Transportation</v>
      </c>
      <c r="B48" s="273" t="str">
        <f>INDEX('Policy Characteristics'!B:B,MATCH(PolicyLevers!$C48,'Policy Characteristics'!$C:$C,0))</f>
        <v>Conventional Pollutant Standards</v>
      </c>
      <c r="C48" s="143" t="str">
        <f t="shared" si="3"/>
        <v>Percentage Reduction of Separately Regulated Pollutants</v>
      </c>
      <c r="D48" s="137" t="s">
        <v>44</v>
      </c>
      <c r="E48" s="137" t="s">
        <v>543</v>
      </c>
      <c r="F48" s="137" t="s">
        <v>44</v>
      </c>
      <c r="G48" s="137" t="s">
        <v>543</v>
      </c>
      <c r="H48" s="138">
        <v>346</v>
      </c>
      <c r="I48" s="266" t="s">
        <v>46</v>
      </c>
      <c r="J48" s="137" t="str">
        <f>INDEX('Policy Characteristics'!D:D,MATCH(PolicyLevers!$C48,'Policy Characteristics'!$C:$C,0))</f>
        <v>Conventional Pollutant Standard</v>
      </c>
      <c r="K48" s="137" t="str">
        <f>INDEX('Policy Characteristics'!E:E,MATCH(PolicyLevers!$C48,'Policy Characteristics'!$C:$C,0))</f>
        <v>trans reduce regulated pollutants</v>
      </c>
      <c r="L48" s="137">
        <f>INDEX('Policy Characteristics'!F:F,MATCH(PolicyLevers!$C48,'Policy Characteristics'!$C:$C,0))</f>
        <v>0</v>
      </c>
      <c r="M48" s="137">
        <f>INDEX('Policy Characteristics'!G:G,MATCH(PolicyLevers!$C48,'Policy Characteristics'!$C:$C,0))</f>
        <v>1</v>
      </c>
      <c r="N48" s="137">
        <f>INDEX('Policy Characteristics'!H:H,MATCH(PolicyLevers!$C48,'Policy Characteristics'!$C:$C,0))</f>
        <v>0.02</v>
      </c>
      <c r="O48" s="137" t="str">
        <f>INDEX('Policy Characteristics'!I:I,MATCH(PolicyLevers!$C48,'Policy Characteristics'!$C:$C,0))</f>
        <v>% reduction in emissions</v>
      </c>
      <c r="P48" s="13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44" t="str">
        <f t="shared" si="1"/>
        <v>transportation-sector-main.html#conv-pol-stds</v>
      </c>
      <c r="R48" s="145" t="str">
        <f t="shared" si="1"/>
        <v>conventional-pollutant-standards.html</v>
      </c>
      <c r="S48" s="142"/>
    </row>
    <row r="49" spans="1:20" s="137" customFormat="1" x14ac:dyDescent="0.25">
      <c r="A49" s="136" t="str">
        <f>INDEX('Policy Characteristics'!A:A,MATCH(PolicyLevers!$C49,'Policy Characteristics'!$C:$C,0))</f>
        <v>Transportation</v>
      </c>
      <c r="B49" s="273" t="str">
        <f>INDEX('Policy Characteristics'!B:B,MATCH(PolicyLevers!$C49,'Policy Characteristics'!$C:$C,0))</f>
        <v>Conventional Pollutant Standards</v>
      </c>
      <c r="C49" s="143" t="str">
        <f t="shared" si="3"/>
        <v>Percentage Reduction of Separately Regulated Pollutants</v>
      </c>
      <c r="D49" s="137" t="s">
        <v>44</v>
      </c>
      <c r="E49" s="137" t="s">
        <v>544</v>
      </c>
      <c r="F49" s="137" t="s">
        <v>44</v>
      </c>
      <c r="G49" s="137" t="s">
        <v>544</v>
      </c>
      <c r="H49" s="138">
        <v>347</v>
      </c>
      <c r="I49" s="266" t="s">
        <v>46</v>
      </c>
      <c r="J49" s="137" t="str">
        <f>INDEX('Policy Characteristics'!D:D,MATCH(PolicyLevers!$C49,'Policy Characteristics'!$C:$C,0))</f>
        <v>Conventional Pollutant Standard</v>
      </c>
      <c r="K49" s="137" t="str">
        <f>INDEX('Policy Characteristics'!E:E,MATCH(PolicyLevers!$C49,'Policy Characteristics'!$C:$C,0))</f>
        <v>trans reduce regulated pollutants</v>
      </c>
      <c r="L49" s="137">
        <f>INDEX('Policy Characteristics'!F:F,MATCH(PolicyLevers!$C49,'Policy Characteristics'!$C:$C,0))</f>
        <v>0</v>
      </c>
      <c r="M49" s="137">
        <f>INDEX('Policy Characteristics'!G:G,MATCH(PolicyLevers!$C49,'Policy Characteristics'!$C:$C,0))</f>
        <v>1</v>
      </c>
      <c r="N49" s="137">
        <f>INDEX('Policy Characteristics'!H:H,MATCH(PolicyLevers!$C49,'Policy Characteristics'!$C:$C,0))</f>
        <v>0.02</v>
      </c>
      <c r="O49" s="137" t="str">
        <f>INDEX('Policy Characteristics'!I:I,MATCH(PolicyLevers!$C49,'Policy Characteristics'!$C:$C,0))</f>
        <v>% reduction in emissions</v>
      </c>
      <c r="P49" s="13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44" t="str">
        <f t="shared" si="1"/>
        <v>transportation-sector-main.html#conv-pol-stds</v>
      </c>
      <c r="R49" s="145" t="str">
        <f t="shared" si="1"/>
        <v>conventional-pollutant-standards.html</v>
      </c>
      <c r="S49" s="142"/>
    </row>
    <row r="50" spans="1:20" s="137" customFormat="1" x14ac:dyDescent="0.25">
      <c r="A50" s="136" t="str">
        <f>INDEX('Policy Characteristics'!A:A,MATCH(PolicyLevers!$C50,'Policy Characteristics'!$C:$C,0))</f>
        <v>Transportation</v>
      </c>
      <c r="B50" s="273" t="str">
        <f>INDEX('Policy Characteristics'!B:B,MATCH(PolicyLevers!$C50,'Policy Characteristics'!$C:$C,0))</f>
        <v>Conventional Pollutant Standards</v>
      </c>
      <c r="C50" s="143" t="str">
        <f t="shared" si="3"/>
        <v>Percentage Reduction of Separately Regulated Pollutants</v>
      </c>
      <c r="D50" s="137" t="s">
        <v>44</v>
      </c>
      <c r="E50" s="137" t="s">
        <v>545</v>
      </c>
      <c r="F50" s="137" t="s">
        <v>44</v>
      </c>
      <c r="G50" s="137" t="s">
        <v>545</v>
      </c>
      <c r="H50" s="138">
        <v>348</v>
      </c>
      <c r="I50" s="267" t="s">
        <v>47</v>
      </c>
      <c r="J50" s="137" t="str">
        <f>INDEX('Policy Characteristics'!D:D,MATCH(PolicyLevers!$C50,'Policy Characteristics'!$C:$C,0))</f>
        <v>Conventional Pollutant Standard</v>
      </c>
      <c r="K50" s="137" t="str">
        <f>INDEX('Policy Characteristics'!E:E,MATCH(PolicyLevers!$C50,'Policy Characteristics'!$C:$C,0))</f>
        <v>trans reduce regulated pollutants</v>
      </c>
      <c r="L50" s="137">
        <f>INDEX('Policy Characteristics'!F:F,MATCH(PolicyLevers!$C50,'Policy Characteristics'!$C:$C,0))</f>
        <v>0</v>
      </c>
      <c r="M50" s="137">
        <f>INDEX('Policy Characteristics'!G:G,MATCH(PolicyLevers!$C50,'Policy Characteristics'!$C:$C,0))</f>
        <v>1</v>
      </c>
      <c r="N50" s="137">
        <f>INDEX('Policy Characteristics'!H:H,MATCH(PolicyLevers!$C50,'Policy Characteristics'!$C:$C,0))</f>
        <v>0.02</v>
      </c>
      <c r="O50" s="137" t="str">
        <f>INDEX('Policy Characteristics'!I:I,MATCH(PolicyLevers!$C50,'Policy Characteristics'!$C:$C,0))</f>
        <v>% reduction in emissions</v>
      </c>
      <c r="P50" s="13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44"/>
      <c r="R50" s="145"/>
      <c r="S50" s="142"/>
    </row>
    <row r="51" spans="1:20" s="137" customFormat="1" x14ac:dyDescent="0.25">
      <c r="A51" s="136" t="str">
        <f>INDEX('Policy Characteristics'!A:A,MATCH(PolicyLevers!$C51,'Policy Characteristics'!$C:$C,0))</f>
        <v>Transportation</v>
      </c>
      <c r="B51" s="273" t="str">
        <f>INDEX('Policy Characteristics'!B:B,MATCH(PolicyLevers!$C51,'Policy Characteristics'!$C:$C,0))</f>
        <v>Conventional Pollutant Standards</v>
      </c>
      <c r="C51" s="143" t="str">
        <f t="shared" si="3"/>
        <v>Percentage Reduction of Separately Regulated Pollutants</v>
      </c>
      <c r="D51" s="137" t="s">
        <v>44</v>
      </c>
      <c r="E51" s="137" t="s">
        <v>546</v>
      </c>
      <c r="F51" s="137" t="s">
        <v>44</v>
      </c>
      <c r="G51" s="137" t="s">
        <v>546</v>
      </c>
      <c r="H51" s="138">
        <v>349</v>
      </c>
      <c r="I51" s="267" t="s">
        <v>47</v>
      </c>
      <c r="J51" s="137" t="str">
        <f>INDEX('Policy Characteristics'!D:D,MATCH(PolicyLevers!$C51,'Policy Characteristics'!$C:$C,0))</f>
        <v>Conventional Pollutant Standard</v>
      </c>
      <c r="K51" s="137" t="str">
        <f>INDEX('Policy Characteristics'!E:E,MATCH(PolicyLevers!$C51,'Policy Characteristics'!$C:$C,0))</f>
        <v>trans reduce regulated pollutants</v>
      </c>
      <c r="L51" s="137">
        <f>INDEX('Policy Characteristics'!F:F,MATCH(PolicyLevers!$C51,'Policy Characteristics'!$C:$C,0))</f>
        <v>0</v>
      </c>
      <c r="M51" s="137">
        <f>INDEX('Policy Characteristics'!G:G,MATCH(PolicyLevers!$C51,'Policy Characteristics'!$C:$C,0))</f>
        <v>1</v>
      </c>
      <c r="N51" s="137">
        <f>INDEX('Policy Characteristics'!H:H,MATCH(PolicyLevers!$C51,'Policy Characteristics'!$C:$C,0))</f>
        <v>0.02</v>
      </c>
      <c r="O51" s="137" t="str">
        <f>INDEX('Policy Characteristics'!I:I,MATCH(PolicyLevers!$C51,'Policy Characteristics'!$C:$C,0))</f>
        <v>% reduction in emissions</v>
      </c>
      <c r="P51" s="13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44"/>
      <c r="R51" s="145"/>
      <c r="S51" s="142"/>
    </row>
    <row r="52" spans="1:20" s="137" customFormat="1" x14ac:dyDescent="0.25">
      <c r="A52" s="136" t="str">
        <f>INDEX('Policy Characteristics'!A:A,MATCH(PolicyLevers!$C52,'Policy Characteristics'!$C:$C,0))</f>
        <v>Transportation</v>
      </c>
      <c r="B52" s="273" t="str">
        <f>INDEX('Policy Characteristics'!B:B,MATCH(PolicyLevers!$C52,'Policy Characteristics'!$C:$C,0))</f>
        <v>Conventional Pollutant Standards</v>
      </c>
      <c r="C52" s="143" t="str">
        <f t="shared" si="3"/>
        <v>Percentage Reduction of Separately Regulated Pollutants</v>
      </c>
      <c r="D52" s="137" t="s">
        <v>119</v>
      </c>
      <c r="E52" s="137" t="s">
        <v>538</v>
      </c>
      <c r="F52" s="137" t="s">
        <v>119</v>
      </c>
      <c r="G52" s="137" t="s">
        <v>765</v>
      </c>
      <c r="H52" s="138">
        <v>350</v>
      </c>
      <c r="I52" s="266" t="s">
        <v>46</v>
      </c>
      <c r="J52" s="137" t="str">
        <f>INDEX('Policy Characteristics'!D:D,MATCH(PolicyLevers!$C52,'Policy Characteristics'!$C:$C,0))</f>
        <v>Conventional Pollutant Standard</v>
      </c>
      <c r="K52" s="137" t="str">
        <f>INDEX('Policy Characteristics'!E:E,MATCH(PolicyLevers!$C52,'Policy Characteristics'!$C:$C,0))</f>
        <v>trans reduce regulated pollutants</v>
      </c>
      <c r="L52" s="137">
        <f>INDEX('Policy Characteristics'!F:F,MATCH(PolicyLevers!$C52,'Policy Characteristics'!$C:$C,0))</f>
        <v>0</v>
      </c>
      <c r="M52" s="137">
        <f>INDEX('Policy Characteristics'!G:G,MATCH(PolicyLevers!$C52,'Policy Characteristics'!$C:$C,0))</f>
        <v>1</v>
      </c>
      <c r="N52" s="137">
        <f>INDEX('Policy Characteristics'!H:H,MATCH(PolicyLevers!$C52,'Policy Characteristics'!$C:$C,0))</f>
        <v>0.02</v>
      </c>
      <c r="O52" s="137" t="str">
        <f>INDEX('Policy Characteristics'!I:I,MATCH(PolicyLevers!$C52,'Policy Characteristics'!$C:$C,0))</f>
        <v>% reduction in emissions</v>
      </c>
      <c r="P52" s="13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44" t="str">
        <f t="shared" si="1"/>
        <v>transportation-sector-main.html#conv-pol-stds</v>
      </c>
      <c r="R52" s="145" t="str">
        <f t="shared" si="1"/>
        <v>conventional-pollutant-standards.html</v>
      </c>
      <c r="S52" s="142"/>
    </row>
    <row r="53" spans="1:20" s="137" customFormat="1" x14ac:dyDescent="0.25">
      <c r="A53" s="136" t="str">
        <f>INDEX('Policy Characteristics'!A:A,MATCH(PolicyLevers!$C53,'Policy Characteristics'!$C:$C,0))</f>
        <v>Transportation</v>
      </c>
      <c r="B53" s="273" t="str">
        <f>INDEX('Policy Characteristics'!B:B,MATCH(PolicyLevers!$C53,'Policy Characteristics'!$C:$C,0))</f>
        <v>Conventional Pollutant Standards</v>
      </c>
      <c r="C53" s="143" t="str">
        <f t="shared" si="3"/>
        <v>Percentage Reduction of Separately Regulated Pollutants</v>
      </c>
      <c r="D53" s="137" t="s">
        <v>119</v>
      </c>
      <c r="E53" s="137" t="s">
        <v>532</v>
      </c>
      <c r="F53" s="137" t="s">
        <v>119</v>
      </c>
      <c r="G53" s="137" t="s">
        <v>532</v>
      </c>
      <c r="H53" s="138">
        <v>351</v>
      </c>
      <c r="I53" s="266" t="s">
        <v>46</v>
      </c>
      <c r="J53" s="137" t="str">
        <f>INDEX('Policy Characteristics'!D:D,MATCH(PolicyLevers!$C53,'Policy Characteristics'!$C:$C,0))</f>
        <v>Conventional Pollutant Standard</v>
      </c>
      <c r="K53" s="137" t="str">
        <f>INDEX('Policy Characteristics'!E:E,MATCH(PolicyLevers!$C53,'Policy Characteristics'!$C:$C,0))</f>
        <v>trans reduce regulated pollutants</v>
      </c>
      <c r="L53" s="137">
        <f>INDEX('Policy Characteristics'!F:F,MATCH(PolicyLevers!$C53,'Policy Characteristics'!$C:$C,0))</f>
        <v>0</v>
      </c>
      <c r="M53" s="137">
        <f>INDEX('Policy Characteristics'!G:G,MATCH(PolicyLevers!$C53,'Policy Characteristics'!$C:$C,0))</f>
        <v>1</v>
      </c>
      <c r="N53" s="137">
        <f>INDEX('Policy Characteristics'!H:H,MATCH(PolicyLevers!$C53,'Policy Characteristics'!$C:$C,0))</f>
        <v>0.02</v>
      </c>
      <c r="O53" s="137" t="str">
        <f>INDEX('Policy Characteristics'!I:I,MATCH(PolicyLevers!$C53,'Policy Characteristics'!$C:$C,0))</f>
        <v>% reduction in emissions</v>
      </c>
      <c r="P53" s="13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44" t="str">
        <f t="shared" si="1"/>
        <v>transportation-sector-main.html#conv-pol-stds</v>
      </c>
      <c r="R53" s="145" t="str">
        <f t="shared" si="1"/>
        <v>conventional-pollutant-standards.html</v>
      </c>
      <c r="S53" s="142"/>
    </row>
    <row r="54" spans="1:20" s="137" customFormat="1" x14ac:dyDescent="0.25">
      <c r="A54" s="136" t="str">
        <f>INDEX('Policy Characteristics'!A:A,MATCH(PolicyLevers!$C54,'Policy Characteristics'!$C:$C,0))</f>
        <v>Transportation</v>
      </c>
      <c r="B54" s="273" t="str">
        <f>INDEX('Policy Characteristics'!B:B,MATCH(PolicyLevers!$C54,'Policy Characteristics'!$C:$C,0))</f>
        <v>Conventional Pollutant Standards</v>
      </c>
      <c r="C54" s="143" t="str">
        <f t="shared" si="3"/>
        <v>Percentage Reduction of Separately Regulated Pollutants</v>
      </c>
      <c r="D54" s="137" t="s">
        <v>119</v>
      </c>
      <c r="E54" s="137" t="s">
        <v>539</v>
      </c>
      <c r="F54" s="137" t="s">
        <v>119</v>
      </c>
      <c r="G54" s="137" t="s">
        <v>539</v>
      </c>
      <c r="H54" s="138">
        <v>352</v>
      </c>
      <c r="I54" s="266" t="s">
        <v>46</v>
      </c>
      <c r="J54" s="137" t="str">
        <f>INDEX('Policy Characteristics'!D:D,MATCH(PolicyLevers!$C54,'Policy Characteristics'!$C:$C,0))</f>
        <v>Conventional Pollutant Standard</v>
      </c>
      <c r="K54" s="137" t="str">
        <f>INDEX('Policy Characteristics'!E:E,MATCH(PolicyLevers!$C54,'Policy Characteristics'!$C:$C,0))</f>
        <v>trans reduce regulated pollutants</v>
      </c>
      <c r="L54" s="137">
        <f>INDEX('Policy Characteristics'!F:F,MATCH(PolicyLevers!$C54,'Policy Characteristics'!$C:$C,0))</f>
        <v>0</v>
      </c>
      <c r="M54" s="137">
        <f>INDEX('Policy Characteristics'!G:G,MATCH(PolicyLevers!$C54,'Policy Characteristics'!$C:$C,0))</f>
        <v>1</v>
      </c>
      <c r="N54" s="137">
        <f>INDEX('Policy Characteristics'!H:H,MATCH(PolicyLevers!$C54,'Policy Characteristics'!$C:$C,0))</f>
        <v>0.02</v>
      </c>
      <c r="O54" s="137" t="str">
        <f>INDEX('Policy Characteristics'!I:I,MATCH(PolicyLevers!$C54,'Policy Characteristics'!$C:$C,0))</f>
        <v>% reduction in emissions</v>
      </c>
      <c r="P54" s="13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44" t="str">
        <f t="shared" si="1"/>
        <v>transportation-sector-main.html#conv-pol-stds</v>
      </c>
      <c r="R54" s="145" t="str">
        <f t="shared" si="1"/>
        <v>conventional-pollutant-standards.html</v>
      </c>
      <c r="S54" s="142"/>
    </row>
    <row r="55" spans="1:20" s="137" customFormat="1" x14ac:dyDescent="0.25">
      <c r="A55" s="136" t="str">
        <f>INDEX('Policy Characteristics'!A:A,MATCH(PolicyLevers!$C55,'Policy Characteristics'!$C:$C,0))</f>
        <v>Transportation</v>
      </c>
      <c r="B55" s="273" t="str">
        <f>INDEX('Policy Characteristics'!B:B,MATCH(PolicyLevers!$C55,'Policy Characteristics'!$C:$C,0))</f>
        <v>Conventional Pollutant Standards</v>
      </c>
      <c r="C55" s="143" t="str">
        <f t="shared" si="3"/>
        <v>Percentage Reduction of Separately Regulated Pollutants</v>
      </c>
      <c r="D55" s="137" t="s">
        <v>119</v>
      </c>
      <c r="E55" s="137" t="s">
        <v>540</v>
      </c>
      <c r="F55" s="137" t="s">
        <v>119</v>
      </c>
      <c r="G55" s="137" t="s">
        <v>540</v>
      </c>
      <c r="H55" s="138">
        <v>353</v>
      </c>
      <c r="I55" s="266" t="s">
        <v>46</v>
      </c>
      <c r="J55" s="137" t="str">
        <f>INDEX('Policy Characteristics'!D:D,MATCH(PolicyLevers!$C55,'Policy Characteristics'!$C:$C,0))</f>
        <v>Conventional Pollutant Standard</v>
      </c>
      <c r="K55" s="137" t="str">
        <f>INDEX('Policy Characteristics'!E:E,MATCH(PolicyLevers!$C55,'Policy Characteristics'!$C:$C,0))</f>
        <v>trans reduce regulated pollutants</v>
      </c>
      <c r="L55" s="137">
        <f>INDEX('Policy Characteristics'!F:F,MATCH(PolicyLevers!$C55,'Policy Characteristics'!$C:$C,0))</f>
        <v>0</v>
      </c>
      <c r="M55" s="137">
        <f>INDEX('Policy Characteristics'!G:G,MATCH(PolicyLevers!$C55,'Policy Characteristics'!$C:$C,0))</f>
        <v>1</v>
      </c>
      <c r="N55" s="137">
        <f>INDEX('Policy Characteristics'!H:H,MATCH(PolicyLevers!$C55,'Policy Characteristics'!$C:$C,0))</f>
        <v>0.02</v>
      </c>
      <c r="O55" s="137" t="str">
        <f>INDEX('Policy Characteristics'!I:I,MATCH(PolicyLevers!$C55,'Policy Characteristics'!$C:$C,0))</f>
        <v>% reduction in emissions</v>
      </c>
      <c r="P55" s="13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44" t="str">
        <f t="shared" si="1"/>
        <v>transportation-sector-main.html#conv-pol-stds</v>
      </c>
      <c r="R55" s="145" t="str">
        <f t="shared" si="1"/>
        <v>conventional-pollutant-standards.html</v>
      </c>
      <c r="S55" s="142"/>
    </row>
    <row r="56" spans="1:20" s="137" customFormat="1" x14ac:dyDescent="0.25">
      <c r="A56" s="136" t="str">
        <f>INDEX('Policy Characteristics'!A:A,MATCH(PolicyLevers!$C56,'Policy Characteristics'!$C:$C,0))</f>
        <v>Transportation</v>
      </c>
      <c r="B56" s="273" t="str">
        <f>INDEX('Policy Characteristics'!B:B,MATCH(PolicyLevers!$C56,'Policy Characteristics'!$C:$C,0))</f>
        <v>Conventional Pollutant Standards</v>
      </c>
      <c r="C56" s="143" t="str">
        <f t="shared" si="3"/>
        <v>Percentage Reduction of Separately Regulated Pollutants</v>
      </c>
      <c r="D56" s="137" t="s">
        <v>119</v>
      </c>
      <c r="E56" s="137" t="s">
        <v>541</v>
      </c>
      <c r="F56" s="137" t="s">
        <v>119</v>
      </c>
      <c r="G56" s="137" t="s">
        <v>630</v>
      </c>
      <c r="H56" s="138">
        <v>354</v>
      </c>
      <c r="I56" s="266" t="s">
        <v>46</v>
      </c>
      <c r="J56" s="137" t="str">
        <f>INDEX('Policy Characteristics'!D:D,MATCH(PolicyLevers!$C56,'Policy Characteristics'!$C:$C,0))</f>
        <v>Conventional Pollutant Standard</v>
      </c>
      <c r="K56" s="137" t="str">
        <f>INDEX('Policy Characteristics'!E:E,MATCH(PolicyLevers!$C56,'Policy Characteristics'!$C:$C,0))</f>
        <v>trans reduce regulated pollutants</v>
      </c>
      <c r="L56" s="137">
        <f>INDEX('Policy Characteristics'!F:F,MATCH(PolicyLevers!$C56,'Policy Characteristics'!$C:$C,0))</f>
        <v>0</v>
      </c>
      <c r="M56" s="137">
        <f>INDEX('Policy Characteristics'!G:G,MATCH(PolicyLevers!$C56,'Policy Characteristics'!$C:$C,0))</f>
        <v>1</v>
      </c>
      <c r="N56" s="137">
        <f>INDEX('Policy Characteristics'!H:H,MATCH(PolicyLevers!$C56,'Policy Characteristics'!$C:$C,0))</f>
        <v>0.02</v>
      </c>
      <c r="O56" s="137" t="str">
        <f>INDEX('Policy Characteristics'!I:I,MATCH(PolicyLevers!$C56,'Policy Characteristics'!$C:$C,0))</f>
        <v>% reduction in emissions</v>
      </c>
      <c r="P56" s="13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44" t="str">
        <f t="shared" si="1"/>
        <v>transportation-sector-main.html#conv-pol-stds</v>
      </c>
      <c r="R56" s="145" t="str">
        <f t="shared" si="1"/>
        <v>conventional-pollutant-standards.html</v>
      </c>
      <c r="S56" s="142"/>
    </row>
    <row r="57" spans="1:20" s="137" customFormat="1" x14ac:dyDescent="0.25">
      <c r="A57" s="136" t="str">
        <f>INDEX('Policy Characteristics'!A:A,MATCH(PolicyLevers!$C57,'Policy Characteristics'!$C:$C,0))</f>
        <v>Transportation</v>
      </c>
      <c r="B57" s="273" t="str">
        <f>INDEX('Policy Characteristics'!B:B,MATCH(PolicyLevers!$C57,'Policy Characteristics'!$C:$C,0))</f>
        <v>Conventional Pollutant Standards</v>
      </c>
      <c r="C57" s="143" t="str">
        <f t="shared" si="3"/>
        <v>Percentage Reduction of Separately Regulated Pollutants</v>
      </c>
      <c r="D57" s="137" t="s">
        <v>119</v>
      </c>
      <c r="E57" s="137" t="s">
        <v>542</v>
      </c>
      <c r="F57" s="137" t="s">
        <v>119</v>
      </c>
      <c r="G57" s="137" t="s">
        <v>542</v>
      </c>
      <c r="H57" s="138">
        <v>355</v>
      </c>
      <c r="I57" s="266" t="s">
        <v>46</v>
      </c>
      <c r="J57" s="137" t="str">
        <f>INDEX('Policy Characteristics'!D:D,MATCH(PolicyLevers!$C57,'Policy Characteristics'!$C:$C,0))</f>
        <v>Conventional Pollutant Standard</v>
      </c>
      <c r="K57" s="137" t="str">
        <f>INDEX('Policy Characteristics'!E:E,MATCH(PolicyLevers!$C57,'Policy Characteristics'!$C:$C,0))</f>
        <v>trans reduce regulated pollutants</v>
      </c>
      <c r="L57" s="137">
        <f>INDEX('Policy Characteristics'!F:F,MATCH(PolicyLevers!$C57,'Policy Characteristics'!$C:$C,0))</f>
        <v>0</v>
      </c>
      <c r="M57" s="137">
        <f>INDEX('Policy Characteristics'!G:G,MATCH(PolicyLevers!$C57,'Policy Characteristics'!$C:$C,0))</f>
        <v>1</v>
      </c>
      <c r="N57" s="137">
        <f>INDEX('Policy Characteristics'!H:H,MATCH(PolicyLevers!$C57,'Policy Characteristics'!$C:$C,0))</f>
        <v>0.02</v>
      </c>
      <c r="O57" s="137" t="str">
        <f>INDEX('Policy Characteristics'!I:I,MATCH(PolicyLevers!$C57,'Policy Characteristics'!$C:$C,0))</f>
        <v>% reduction in emissions</v>
      </c>
      <c r="P57" s="13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44" t="str">
        <f t="shared" si="1"/>
        <v>transportation-sector-main.html#conv-pol-stds</v>
      </c>
      <c r="R57" s="145" t="str">
        <f t="shared" si="1"/>
        <v>conventional-pollutant-standards.html</v>
      </c>
      <c r="S57" s="142"/>
    </row>
    <row r="58" spans="1:20" s="137" customFormat="1" x14ac:dyDescent="0.25">
      <c r="A58" s="136" t="str">
        <f>INDEX('Policy Characteristics'!A:A,MATCH(PolicyLevers!$C58,'Policy Characteristics'!$C:$C,0))</f>
        <v>Transportation</v>
      </c>
      <c r="B58" s="273" t="str">
        <f>INDEX('Policy Characteristics'!B:B,MATCH(PolicyLevers!$C58,'Policy Characteristics'!$C:$C,0))</f>
        <v>Conventional Pollutant Standards</v>
      </c>
      <c r="C58" s="143" t="str">
        <f t="shared" si="3"/>
        <v>Percentage Reduction of Separately Regulated Pollutants</v>
      </c>
      <c r="D58" s="137" t="s">
        <v>119</v>
      </c>
      <c r="E58" s="137" t="s">
        <v>543</v>
      </c>
      <c r="F58" s="137" t="s">
        <v>119</v>
      </c>
      <c r="G58" s="137" t="s">
        <v>543</v>
      </c>
      <c r="H58" s="138">
        <v>356</v>
      </c>
      <c r="I58" s="266" t="s">
        <v>46</v>
      </c>
      <c r="J58" s="137" t="str">
        <f>INDEX('Policy Characteristics'!D:D,MATCH(PolicyLevers!$C58,'Policy Characteristics'!$C:$C,0))</f>
        <v>Conventional Pollutant Standard</v>
      </c>
      <c r="K58" s="137" t="str">
        <f>INDEX('Policy Characteristics'!E:E,MATCH(PolicyLevers!$C58,'Policy Characteristics'!$C:$C,0))</f>
        <v>trans reduce regulated pollutants</v>
      </c>
      <c r="L58" s="137">
        <f>INDEX('Policy Characteristics'!F:F,MATCH(PolicyLevers!$C58,'Policy Characteristics'!$C:$C,0))</f>
        <v>0</v>
      </c>
      <c r="M58" s="137">
        <f>INDEX('Policy Characteristics'!G:G,MATCH(PolicyLevers!$C58,'Policy Characteristics'!$C:$C,0))</f>
        <v>1</v>
      </c>
      <c r="N58" s="137">
        <f>INDEX('Policy Characteristics'!H:H,MATCH(PolicyLevers!$C58,'Policy Characteristics'!$C:$C,0))</f>
        <v>0.02</v>
      </c>
      <c r="O58" s="137" t="str">
        <f>INDEX('Policy Characteristics'!I:I,MATCH(PolicyLevers!$C58,'Policy Characteristics'!$C:$C,0))</f>
        <v>% reduction in emissions</v>
      </c>
      <c r="P58" s="13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44" t="str">
        <f t="shared" si="1"/>
        <v>transportation-sector-main.html#conv-pol-stds</v>
      </c>
      <c r="R58" s="145" t="str">
        <f t="shared" si="1"/>
        <v>conventional-pollutant-standards.html</v>
      </c>
      <c r="S58" s="142"/>
    </row>
    <row r="59" spans="1:20" s="137" customFormat="1" x14ac:dyDescent="0.25">
      <c r="A59" s="136" t="str">
        <f>INDEX('Policy Characteristics'!A:A,MATCH(PolicyLevers!$C59,'Policy Characteristics'!$C:$C,0))</f>
        <v>Transportation</v>
      </c>
      <c r="B59" s="273" t="str">
        <f>INDEX('Policy Characteristics'!B:B,MATCH(PolicyLevers!$C59,'Policy Characteristics'!$C:$C,0))</f>
        <v>Conventional Pollutant Standards</v>
      </c>
      <c r="C59" s="143" t="str">
        <f t="shared" si="3"/>
        <v>Percentage Reduction of Separately Regulated Pollutants</v>
      </c>
      <c r="D59" s="137" t="s">
        <v>119</v>
      </c>
      <c r="E59" s="137" t="s">
        <v>544</v>
      </c>
      <c r="F59" s="137" t="s">
        <v>119</v>
      </c>
      <c r="G59" s="137" t="s">
        <v>544</v>
      </c>
      <c r="H59" s="138">
        <v>357</v>
      </c>
      <c r="I59" s="266" t="s">
        <v>46</v>
      </c>
      <c r="J59" s="137" t="str">
        <f>INDEX('Policy Characteristics'!D:D,MATCH(PolicyLevers!$C59,'Policy Characteristics'!$C:$C,0))</f>
        <v>Conventional Pollutant Standard</v>
      </c>
      <c r="K59" s="137" t="str">
        <f>INDEX('Policy Characteristics'!E:E,MATCH(PolicyLevers!$C59,'Policy Characteristics'!$C:$C,0))</f>
        <v>trans reduce regulated pollutants</v>
      </c>
      <c r="L59" s="137">
        <f>INDEX('Policy Characteristics'!F:F,MATCH(PolicyLevers!$C59,'Policy Characteristics'!$C:$C,0))</f>
        <v>0</v>
      </c>
      <c r="M59" s="137">
        <f>INDEX('Policy Characteristics'!G:G,MATCH(PolicyLevers!$C59,'Policy Characteristics'!$C:$C,0))</f>
        <v>1</v>
      </c>
      <c r="N59" s="137">
        <f>INDEX('Policy Characteristics'!H:H,MATCH(PolicyLevers!$C59,'Policy Characteristics'!$C:$C,0))</f>
        <v>0.02</v>
      </c>
      <c r="O59" s="137" t="str">
        <f>INDEX('Policy Characteristics'!I:I,MATCH(PolicyLevers!$C59,'Policy Characteristics'!$C:$C,0))</f>
        <v>% reduction in emissions</v>
      </c>
      <c r="P59" s="13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44" t="str">
        <f t="shared" si="1"/>
        <v>transportation-sector-main.html#conv-pol-stds</v>
      </c>
      <c r="R59" s="145" t="str">
        <f t="shared" si="1"/>
        <v>conventional-pollutant-standards.html</v>
      </c>
      <c r="S59" s="142"/>
    </row>
    <row r="60" spans="1:20" s="137" customFormat="1" x14ac:dyDescent="0.25">
      <c r="A60" s="136" t="str">
        <f>INDEX('Policy Characteristics'!A:A,MATCH(PolicyLevers!$C60,'Policy Characteristics'!$C:$C,0))</f>
        <v>Transportation</v>
      </c>
      <c r="B60" s="273" t="str">
        <f>INDEX('Policy Characteristics'!B:B,MATCH(PolicyLevers!$C60,'Policy Characteristics'!$C:$C,0))</f>
        <v>Conventional Pollutant Standards</v>
      </c>
      <c r="C60" s="143" t="str">
        <f t="shared" si="3"/>
        <v>Percentage Reduction of Separately Regulated Pollutants</v>
      </c>
      <c r="D60" s="137" t="s">
        <v>119</v>
      </c>
      <c r="E60" s="137" t="s">
        <v>545</v>
      </c>
      <c r="F60" s="137" t="s">
        <v>119</v>
      </c>
      <c r="G60" s="137" t="s">
        <v>545</v>
      </c>
      <c r="H60" s="138">
        <v>358</v>
      </c>
      <c r="I60" s="267" t="s">
        <v>47</v>
      </c>
      <c r="J60" s="137" t="str">
        <f>INDEX('Policy Characteristics'!D:D,MATCH(PolicyLevers!$C60,'Policy Characteristics'!$C:$C,0))</f>
        <v>Conventional Pollutant Standard</v>
      </c>
      <c r="K60" s="137" t="str">
        <f>INDEX('Policy Characteristics'!E:E,MATCH(PolicyLevers!$C60,'Policy Characteristics'!$C:$C,0))</f>
        <v>trans reduce regulated pollutants</v>
      </c>
      <c r="L60" s="137">
        <f>INDEX('Policy Characteristics'!F:F,MATCH(PolicyLevers!$C60,'Policy Characteristics'!$C:$C,0))</f>
        <v>0</v>
      </c>
      <c r="M60" s="137">
        <f>INDEX('Policy Characteristics'!G:G,MATCH(PolicyLevers!$C60,'Policy Characteristics'!$C:$C,0))</f>
        <v>1</v>
      </c>
      <c r="N60" s="137">
        <f>INDEX('Policy Characteristics'!H:H,MATCH(PolicyLevers!$C60,'Policy Characteristics'!$C:$C,0))</f>
        <v>0.02</v>
      </c>
      <c r="O60" s="137" t="str">
        <f>INDEX('Policy Characteristics'!I:I,MATCH(PolicyLevers!$C60,'Policy Characteristics'!$C:$C,0))</f>
        <v>% reduction in emissions</v>
      </c>
      <c r="P60" s="13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44"/>
      <c r="R60" s="145"/>
      <c r="S60" s="142"/>
    </row>
    <row r="61" spans="1:20" s="137" customFormat="1" x14ac:dyDescent="0.25">
      <c r="A61" s="136" t="str">
        <f>INDEX('Policy Characteristics'!A:A,MATCH(PolicyLevers!$C61,'Policy Characteristics'!$C:$C,0))</f>
        <v>Transportation</v>
      </c>
      <c r="B61" s="273" t="str">
        <f>INDEX('Policy Characteristics'!B:B,MATCH(PolicyLevers!$C61,'Policy Characteristics'!$C:$C,0))</f>
        <v>Conventional Pollutant Standards</v>
      </c>
      <c r="C61" s="143" t="str">
        <f t="shared" si="3"/>
        <v>Percentage Reduction of Separately Regulated Pollutants</v>
      </c>
      <c r="D61" s="137" t="s">
        <v>119</v>
      </c>
      <c r="E61" s="137" t="s">
        <v>546</v>
      </c>
      <c r="F61" s="137" t="s">
        <v>119</v>
      </c>
      <c r="G61" s="137" t="s">
        <v>546</v>
      </c>
      <c r="H61" s="138">
        <v>359</v>
      </c>
      <c r="I61" s="267" t="s">
        <v>47</v>
      </c>
      <c r="J61" s="137" t="str">
        <f>INDEX('Policy Characteristics'!D:D,MATCH(PolicyLevers!$C61,'Policy Characteristics'!$C:$C,0))</f>
        <v>Conventional Pollutant Standard</v>
      </c>
      <c r="K61" s="137" t="str">
        <f>INDEX('Policy Characteristics'!E:E,MATCH(PolicyLevers!$C61,'Policy Characteristics'!$C:$C,0))</f>
        <v>trans reduce regulated pollutants</v>
      </c>
      <c r="L61" s="137">
        <f>INDEX('Policy Characteristics'!F:F,MATCH(PolicyLevers!$C61,'Policy Characteristics'!$C:$C,0))</f>
        <v>0</v>
      </c>
      <c r="M61" s="137">
        <f>INDEX('Policy Characteristics'!G:G,MATCH(PolicyLevers!$C61,'Policy Characteristics'!$C:$C,0))</f>
        <v>1</v>
      </c>
      <c r="N61" s="137">
        <f>INDEX('Policy Characteristics'!H:H,MATCH(PolicyLevers!$C61,'Policy Characteristics'!$C:$C,0))</f>
        <v>0.02</v>
      </c>
      <c r="O61" s="137" t="str">
        <f>INDEX('Policy Characteristics'!I:I,MATCH(PolicyLevers!$C61,'Policy Characteristics'!$C:$C,0))</f>
        <v>% reduction in emissions</v>
      </c>
      <c r="P61" s="13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44"/>
      <c r="R61" s="145"/>
      <c r="S61" s="142"/>
    </row>
    <row r="62" spans="1:20" s="137" customFormat="1" x14ac:dyDescent="0.25">
      <c r="A62" s="136" t="str">
        <f>INDEX('Policy Characteristics'!A:A,MATCH(PolicyLevers!$C62,'Policy Characteristics'!$C:$C,0))</f>
        <v>Transportation</v>
      </c>
      <c r="B62" s="273" t="str">
        <f>INDEX('Policy Characteristics'!B:B,MATCH(PolicyLevers!$C62,'Policy Characteristics'!$C:$C,0))</f>
        <v>Electric Vehicle Charger Deployment</v>
      </c>
      <c r="C62" s="136" t="s">
        <v>803</v>
      </c>
      <c r="H62" s="138">
        <v>360</v>
      </c>
      <c r="I62" s="267" t="s">
        <v>46</v>
      </c>
      <c r="J62" s="137" t="str">
        <f>INDEX('Policy Characteristics'!D:D,MATCH(PolicyLevers!$C62,'Policy Characteristics'!$C:$C,0))</f>
        <v>EV Charger Deployment</v>
      </c>
      <c r="K62" s="137" t="str">
        <f>INDEX('Policy Characteristics'!E:E,MATCH(PolicyLevers!$C62,'Policy Characteristics'!$C:$C,0))</f>
        <v>trans EV charger deployment</v>
      </c>
      <c r="L62" s="137">
        <f>INDEX('Policy Characteristics'!F:F,MATCH(PolicyLevers!$C62,'Policy Characteristics'!$C:$C,0))</f>
        <v>0</v>
      </c>
      <c r="M62" s="137">
        <f>INDEX('Policy Characteristics'!G:G,MATCH(PolicyLevers!$C62,'Policy Characteristics'!$C:$C,0))</f>
        <v>300</v>
      </c>
      <c r="N62" s="137">
        <f>INDEX('Policy Characteristics'!H:H,MATCH(PolicyLevers!$C62,'Policy Characteristics'!$C:$C,0))</f>
        <v>5</v>
      </c>
      <c r="O62" s="137" t="str">
        <f>INDEX('Policy Characteristics'!I:I,MATCH(PolicyLevers!$C62,'Policy Characteristics'!$C:$C,0))</f>
        <v>chargers / 100k pop</v>
      </c>
      <c r="P62" s="13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v>
      </c>
      <c r="R62" s="141" t="s">
        <v>1096</v>
      </c>
      <c r="S62" s="142" t="s">
        <v>806</v>
      </c>
    </row>
    <row r="63" spans="1:20" s="137" customFormat="1" x14ac:dyDescent="0.25">
      <c r="A63" s="136" t="str">
        <f>INDEX('Policy Characteristics'!A:A,MATCH(PolicyLevers!$C63,'Policy Characteristics'!$C:$C,0))</f>
        <v>Transportation</v>
      </c>
      <c r="B63" s="273" t="str">
        <f>INDEX('Policy Characteristics'!B:B,MATCH(PolicyLevers!$C63,'Policy Characteristics'!$C:$C,0))</f>
        <v>Electric Vehicle Range &amp; Charging Time</v>
      </c>
      <c r="C63" s="147" t="s">
        <v>799</v>
      </c>
      <c r="D63" s="139"/>
      <c r="E63" s="139"/>
      <c r="F63" s="139"/>
      <c r="G63" s="139"/>
      <c r="H63" s="138">
        <v>361</v>
      </c>
      <c r="I63" s="266" t="s">
        <v>46</v>
      </c>
      <c r="J63" s="137" t="str">
        <f>INDEX('Policy Characteristics'!D:D,MATCH(PolicyLevers!$C63,'Policy Characteristics'!$C:$C,0))</f>
        <v>EV Range &amp; Charging Time</v>
      </c>
      <c r="K63" s="137" t="str">
        <f>INDEX('Policy Characteristics'!E:E,MATCH(PolicyLevers!$C63,'Policy Characteristics'!$C:$C,0))</f>
        <v>trans reduce EV range anxiety and charging time</v>
      </c>
      <c r="L63" s="137">
        <f>INDEX('Policy Characteristics'!F:F,MATCH(PolicyLevers!$C63,'Policy Characteristics'!$C:$C,0))</f>
        <v>0</v>
      </c>
      <c r="M63" s="137">
        <f>INDEX('Policy Characteristics'!G:G,MATCH(PolicyLevers!$C63,'Policy Characteristics'!$C:$C,0))</f>
        <v>1</v>
      </c>
      <c r="N63" s="137">
        <f>INDEX('Policy Characteristics'!H:H,MATCH(PolicyLevers!$C63,'Policy Characteristics'!$C:$C,0))</f>
        <v>0.02</v>
      </c>
      <c r="O63" s="137" t="str">
        <f>INDEX('Policy Characteristics'!I:I,MATCH(PolicyLevers!$C63,'Policy Characteristics'!$C:$C,0))</f>
        <v>% reduction in concern</v>
      </c>
      <c r="P63" s="13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40"/>
      <c r="R63" s="149" t="s">
        <v>1097</v>
      </c>
      <c r="S63" s="140" t="s">
        <v>807</v>
      </c>
      <c r="T63" s="146"/>
    </row>
    <row r="64" spans="1:20" s="137" customFormat="1" x14ac:dyDescent="0.25">
      <c r="A64" s="136" t="str">
        <f>INDEX('Policy Characteristics'!A:A,MATCH(PolicyLevers!$C64,'Policy Characteristics'!$C:$C,0))</f>
        <v>Transportation</v>
      </c>
      <c r="B64" s="273" t="str">
        <f>INDEX('Policy Characteristics'!B:B,MATCH(PolicyLevers!$C64,'Policy Characteristics'!$C:$C,0))</f>
        <v>Electric Vehicle Sales Standard</v>
      </c>
      <c r="C64" s="147" t="s">
        <v>515</v>
      </c>
      <c r="D64" s="139" t="s">
        <v>48</v>
      </c>
      <c r="E64" s="139" t="s">
        <v>40</v>
      </c>
      <c r="F64" s="139" t="s">
        <v>88</v>
      </c>
      <c r="G64" s="139" t="s">
        <v>40</v>
      </c>
      <c r="H64" s="150">
        <v>186</v>
      </c>
      <c r="I64" s="266" t="s">
        <v>46</v>
      </c>
      <c r="J64" s="137" t="str">
        <f>INDEX('Policy Characteristics'!D:D,MATCH(PolicyLevers!$C64,'Policy Characteristics'!$C:$C,0))</f>
        <v>EV Sales Standard</v>
      </c>
      <c r="K64" s="137" t="str">
        <f>INDEX('Policy Characteristics'!E:E,MATCH(PolicyLevers!$C64,'Policy Characteristics'!$C:$C,0))</f>
        <v>trans EV minimum</v>
      </c>
      <c r="L64" s="137">
        <f>INDEX('Policy Characteristics'!F:F,MATCH(PolicyLevers!$C64,'Policy Characteristics'!$C:$C,0))</f>
        <v>0</v>
      </c>
      <c r="M64" s="137">
        <f>INDEX('Policy Characteristics'!G:G,MATCH(PolicyLevers!$C64,'Policy Characteristics'!$C:$C,0))</f>
        <v>1</v>
      </c>
      <c r="N64" s="137">
        <f>INDEX('Policy Characteristics'!H:H,MATCH(PolicyLevers!$C64,'Policy Characteristics'!$C:$C,0))</f>
        <v>0.01</v>
      </c>
      <c r="O64" s="137" t="str">
        <f>INDEX('Policy Characteristics'!I:I,MATCH(PolicyLevers!$C64,'Policy Characteristics'!$C:$C,0))</f>
        <v>% of new vehicles sold</v>
      </c>
      <c r="P64" s="13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40" t="s">
        <v>517</v>
      </c>
      <c r="R64" s="149" t="s">
        <v>518</v>
      </c>
      <c r="S64" s="151" t="s">
        <v>1444</v>
      </c>
      <c r="T64" s="146"/>
    </row>
    <row r="65" spans="1:20" s="137" customFormat="1" x14ac:dyDescent="0.25">
      <c r="A65" s="136" t="str">
        <f>INDEX('Policy Characteristics'!A:A,MATCH(PolicyLevers!$C65,'Policy Characteristics'!$C:$C,0))</f>
        <v>Transportation</v>
      </c>
      <c r="B65" s="273" t="str">
        <f>INDEX('Policy Characteristics'!B:B,MATCH(PolicyLevers!$C65,'Policy Characteristics'!$C:$C,0))</f>
        <v>Electric Vehicle Sales Standard</v>
      </c>
      <c r="C65" s="152" t="str">
        <f t="shared" ref="B65:C75" si="4">C$64</f>
        <v>Additional Minimum Required EV Sales Percentage</v>
      </c>
      <c r="D65" s="147" t="s">
        <v>45</v>
      </c>
      <c r="E65" s="147" t="s">
        <v>40</v>
      </c>
      <c r="F65" s="147" t="s">
        <v>89</v>
      </c>
      <c r="G65" s="147" t="s">
        <v>40</v>
      </c>
      <c r="H65" s="150">
        <v>203</v>
      </c>
      <c r="I65" s="267" t="s">
        <v>46</v>
      </c>
      <c r="J65" s="137" t="str">
        <f>INDEX('Policy Characteristics'!D:D,MATCH(PolicyLevers!$C65,'Policy Characteristics'!$C:$C,0))</f>
        <v>EV Sales Standard</v>
      </c>
      <c r="K65" s="137" t="str">
        <f>INDEX('Policy Characteristics'!E:E,MATCH(PolicyLevers!$C65,'Policy Characteristics'!$C:$C,0))</f>
        <v>trans EV minimum</v>
      </c>
      <c r="L65" s="137">
        <f>INDEX('Policy Characteristics'!F:F,MATCH(PolicyLevers!$C65,'Policy Characteristics'!$C:$C,0))</f>
        <v>0</v>
      </c>
      <c r="M65" s="137">
        <f>INDEX('Policy Characteristics'!G:G,MATCH(PolicyLevers!$C65,'Policy Characteristics'!$C:$C,0))</f>
        <v>1</v>
      </c>
      <c r="N65" s="137">
        <f>INDEX('Policy Characteristics'!H:H,MATCH(PolicyLevers!$C65,'Policy Characteristics'!$C:$C,0))</f>
        <v>0.01</v>
      </c>
      <c r="O65" s="137" t="str">
        <f>INDEX('Policy Characteristics'!I:I,MATCH(PolicyLevers!$C65,'Policy Characteristics'!$C:$C,0))</f>
        <v>% of new vehicles sold</v>
      </c>
      <c r="P65" s="1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53" t="str">
        <f t="shared" ref="K65:R73" si="5">Q$64</f>
        <v>transportation-sector-main.html#ev-mandate</v>
      </c>
      <c r="R65" s="154" t="str">
        <f t="shared" si="5"/>
        <v>ev-mandate.html</v>
      </c>
      <c r="S65" s="140"/>
      <c r="T65" s="146"/>
    </row>
    <row r="66" spans="1:20" s="137" customFormat="1" x14ac:dyDescent="0.25">
      <c r="A66" s="136" t="str">
        <f>INDEX('Policy Characteristics'!A:A,MATCH(PolicyLevers!$C66,'Policy Characteristics'!$C:$C,0))</f>
        <v>Transportation</v>
      </c>
      <c r="B66" s="273" t="str">
        <f>INDEX('Policy Characteristics'!B:B,MATCH(PolicyLevers!$C66,'Policy Characteristics'!$C:$C,0))</f>
        <v>Electric Vehicle Sales Standard</v>
      </c>
      <c r="C66" s="152" t="str">
        <f t="shared" si="4"/>
        <v>Additional Minimum Required EV Sales Percentage</v>
      </c>
      <c r="D66" s="147" t="s">
        <v>48</v>
      </c>
      <c r="E66" s="147" t="s">
        <v>41</v>
      </c>
      <c r="F66" s="147" t="s">
        <v>88</v>
      </c>
      <c r="G66" s="147" t="s">
        <v>41</v>
      </c>
      <c r="H66" s="150">
        <v>187</v>
      </c>
      <c r="I66" s="266" t="s">
        <v>46</v>
      </c>
      <c r="J66" s="137" t="str">
        <f>INDEX('Policy Characteristics'!D:D,MATCH(PolicyLevers!$C66,'Policy Characteristics'!$C:$C,0))</f>
        <v>EV Sales Standard</v>
      </c>
      <c r="K66" s="137" t="str">
        <f>INDEX('Policy Characteristics'!E:E,MATCH(PolicyLevers!$C66,'Policy Characteristics'!$C:$C,0))</f>
        <v>trans EV minimum</v>
      </c>
      <c r="L66" s="137">
        <f>INDEX('Policy Characteristics'!F:F,MATCH(PolicyLevers!$C66,'Policy Characteristics'!$C:$C,0))</f>
        <v>0</v>
      </c>
      <c r="M66" s="137">
        <f>INDEX('Policy Characteristics'!G:G,MATCH(PolicyLevers!$C66,'Policy Characteristics'!$C:$C,0))</f>
        <v>1</v>
      </c>
      <c r="N66" s="137">
        <f>INDEX('Policy Characteristics'!H:H,MATCH(PolicyLevers!$C66,'Policy Characteristics'!$C:$C,0))</f>
        <v>0.01</v>
      </c>
      <c r="O66" s="137" t="str">
        <f>INDEX('Policy Characteristics'!I:I,MATCH(PolicyLevers!$C66,'Policy Characteristics'!$C:$C,0))</f>
        <v>% of new vehicles sold</v>
      </c>
      <c r="P66" s="1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53" t="str">
        <f t="shared" si="5"/>
        <v>transportation-sector-main.html#ev-mandate</v>
      </c>
      <c r="R66" s="154" t="str">
        <f t="shared" si="5"/>
        <v>ev-mandate.html</v>
      </c>
      <c r="S66" s="140" t="s">
        <v>519</v>
      </c>
      <c r="T66" s="146"/>
    </row>
    <row r="67" spans="1:20" s="137" customFormat="1" x14ac:dyDescent="0.25">
      <c r="A67" s="136" t="str">
        <f>INDEX('Policy Characteristics'!A:A,MATCH(PolicyLevers!$C67,'Policy Characteristics'!$C:$C,0))</f>
        <v>Transportation</v>
      </c>
      <c r="B67" s="273" t="str">
        <f>INDEX('Policy Characteristics'!B:B,MATCH(PolicyLevers!$C67,'Policy Characteristics'!$C:$C,0))</f>
        <v>Electric Vehicle Sales Standard</v>
      </c>
      <c r="C67" s="152" t="str">
        <f t="shared" si="4"/>
        <v>Additional Minimum Required EV Sales Percentage</v>
      </c>
      <c r="D67" s="147" t="s">
        <v>45</v>
      </c>
      <c r="E67" s="147" t="s">
        <v>41</v>
      </c>
      <c r="F67" s="147" t="s">
        <v>89</v>
      </c>
      <c r="G67" s="147" t="s">
        <v>41</v>
      </c>
      <c r="H67" s="150">
        <v>191</v>
      </c>
      <c r="I67" s="266" t="s">
        <v>46</v>
      </c>
      <c r="J67" s="137" t="str">
        <f>INDEX('Policy Characteristics'!D:D,MATCH(PolicyLevers!$C67,'Policy Characteristics'!$C:$C,0))</f>
        <v>EV Sales Standard</v>
      </c>
      <c r="K67" s="137" t="str">
        <f>INDEX('Policy Characteristics'!E:E,MATCH(PolicyLevers!$C67,'Policy Characteristics'!$C:$C,0))</f>
        <v>trans EV minimum</v>
      </c>
      <c r="L67" s="137">
        <f>INDEX('Policy Characteristics'!F:F,MATCH(PolicyLevers!$C67,'Policy Characteristics'!$C:$C,0))</f>
        <v>0</v>
      </c>
      <c r="M67" s="137">
        <f>INDEX('Policy Characteristics'!G:G,MATCH(PolicyLevers!$C67,'Policy Characteristics'!$C:$C,0))</f>
        <v>1</v>
      </c>
      <c r="N67" s="137">
        <f>INDEX('Policy Characteristics'!H:H,MATCH(PolicyLevers!$C67,'Policy Characteristics'!$C:$C,0))</f>
        <v>0.01</v>
      </c>
      <c r="O67" s="137" t="str">
        <f>INDEX('Policy Characteristics'!I:I,MATCH(PolicyLevers!$C67,'Policy Characteristics'!$C:$C,0))</f>
        <v>% of new vehicles sold</v>
      </c>
      <c r="P67" s="1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53" t="str">
        <f t="shared" si="5"/>
        <v>transportation-sector-main.html#ev-mandate</v>
      </c>
      <c r="R67" s="154" t="str">
        <f t="shared" si="5"/>
        <v>ev-mandate.html</v>
      </c>
      <c r="S67" s="140"/>
      <c r="T67" s="146"/>
    </row>
    <row r="68" spans="1:20" s="137" customFormat="1" x14ac:dyDescent="0.25">
      <c r="A68" s="136" t="str">
        <f>INDEX('Policy Characteristics'!A:A,MATCH(PolicyLevers!$C68,'Policy Characteristics'!$C:$C,0))</f>
        <v>Transportation</v>
      </c>
      <c r="B68" s="273" t="str">
        <f>INDEX('Policy Characteristics'!B:B,MATCH(PolicyLevers!$C68,'Policy Characteristics'!$C:$C,0))</f>
        <v>Electric Vehicle Sales Standard</v>
      </c>
      <c r="C68" s="152" t="str">
        <f t="shared" si="4"/>
        <v>Additional Minimum Required EV Sales Percentage</v>
      </c>
      <c r="D68" s="147" t="s">
        <v>48</v>
      </c>
      <c r="E68" s="147" t="s">
        <v>42</v>
      </c>
      <c r="F68" s="147" t="s">
        <v>88</v>
      </c>
      <c r="G68" s="147" t="s">
        <v>90</v>
      </c>
      <c r="H68" s="150">
        <v>496</v>
      </c>
      <c r="I68" s="266" t="s">
        <v>46</v>
      </c>
      <c r="J68" s="137" t="str">
        <f>INDEX('Policy Characteristics'!D:D,MATCH(PolicyLevers!$C68,'Policy Characteristics'!$C:$C,0))</f>
        <v>EV Sales Standard</v>
      </c>
      <c r="K68" s="137" t="str">
        <f>INDEX('Policy Characteristics'!E:E,MATCH(PolicyLevers!$C68,'Policy Characteristics'!$C:$C,0))</f>
        <v>trans EV minimum</v>
      </c>
      <c r="L68" s="137">
        <f>INDEX('Policy Characteristics'!F:F,MATCH(PolicyLevers!$C68,'Policy Characteristics'!$C:$C,0))</f>
        <v>0</v>
      </c>
      <c r="M68" s="137">
        <f>INDEX('Policy Characteristics'!G:G,MATCH(PolicyLevers!$C68,'Policy Characteristics'!$C:$C,0))</f>
        <v>1</v>
      </c>
      <c r="N68" s="137">
        <f>INDEX('Policy Characteristics'!H:H,MATCH(PolicyLevers!$C68,'Policy Characteristics'!$C:$C,0))</f>
        <v>0.01</v>
      </c>
      <c r="O68" s="137" t="str">
        <f>INDEX('Policy Characteristics'!I:I,MATCH(PolicyLevers!$C68,'Policy Characteristics'!$C:$C,0))</f>
        <v>% of new vehicles sold</v>
      </c>
      <c r="P68" s="13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53" t="str">
        <f t="shared" si="5"/>
        <v>transportation-sector-main.html#ev-mandate</v>
      </c>
      <c r="R68" s="154" t="str">
        <f t="shared" si="5"/>
        <v>ev-mandate.html</v>
      </c>
      <c r="S68" s="140"/>
      <c r="T68" s="146"/>
    </row>
    <row r="69" spans="1:20" s="137" customFormat="1" x14ac:dyDescent="0.25">
      <c r="A69" s="136" t="str">
        <f>INDEX('Policy Characteristics'!A:A,MATCH(PolicyLevers!$C69,'Policy Characteristics'!$C:$C,0))</f>
        <v>Transportation</v>
      </c>
      <c r="B69" s="273" t="str">
        <f>INDEX('Policy Characteristics'!B:B,MATCH(PolicyLevers!$C69,'Policy Characteristics'!$C:$C,0))</f>
        <v>Electric Vehicle Sales Standard</v>
      </c>
      <c r="C69" s="152" t="str">
        <f t="shared" si="4"/>
        <v>Additional Minimum Required EV Sales Percentage</v>
      </c>
      <c r="D69" s="147" t="s">
        <v>45</v>
      </c>
      <c r="E69" s="147" t="s">
        <v>42</v>
      </c>
      <c r="F69" s="147" t="s">
        <v>89</v>
      </c>
      <c r="G69" s="147" t="s">
        <v>90</v>
      </c>
      <c r="H69" s="150">
        <v>497</v>
      </c>
      <c r="I69" s="266" t="s">
        <v>46</v>
      </c>
      <c r="J69" s="137" t="str">
        <f>INDEX('Policy Characteristics'!D:D,MATCH(PolicyLevers!$C69,'Policy Characteristics'!$C:$C,0))</f>
        <v>EV Sales Standard</v>
      </c>
      <c r="K69" s="137" t="str">
        <f>INDEX('Policy Characteristics'!E:E,MATCH(PolicyLevers!$C69,'Policy Characteristics'!$C:$C,0))</f>
        <v>trans EV minimum</v>
      </c>
      <c r="L69" s="137">
        <f>INDEX('Policy Characteristics'!F:F,MATCH(PolicyLevers!$C69,'Policy Characteristics'!$C:$C,0))</f>
        <v>0</v>
      </c>
      <c r="M69" s="137">
        <f>INDEX('Policy Characteristics'!G:G,MATCH(PolicyLevers!$C69,'Policy Characteristics'!$C:$C,0))</f>
        <v>1</v>
      </c>
      <c r="N69" s="137">
        <f>INDEX('Policy Characteristics'!H:H,MATCH(PolicyLevers!$C69,'Policy Characteristics'!$C:$C,0))</f>
        <v>0.01</v>
      </c>
      <c r="O69" s="137" t="str">
        <f>INDEX('Policy Characteristics'!I:I,MATCH(PolicyLevers!$C69,'Policy Characteristics'!$C:$C,0))</f>
        <v>% of new vehicles sold</v>
      </c>
      <c r="P69" s="13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53" t="str">
        <f t="shared" si="5"/>
        <v>transportation-sector-main.html#ev-mandate</v>
      </c>
      <c r="R69" s="154" t="str">
        <f t="shared" si="5"/>
        <v>ev-mandate.html</v>
      </c>
      <c r="S69" s="140"/>
      <c r="T69" s="146"/>
    </row>
    <row r="70" spans="1:20" s="137" customFormat="1" x14ac:dyDescent="0.25">
      <c r="A70" s="136" t="str">
        <f>INDEX('Policy Characteristics'!A:A,MATCH(PolicyLevers!$C70,'Policy Characteristics'!$C:$C,0))</f>
        <v>Transportation</v>
      </c>
      <c r="B70" s="273" t="str">
        <f>INDEX('Policy Characteristics'!B:B,MATCH(PolicyLevers!$C70,'Policy Characteristics'!$C:$C,0))</f>
        <v>Electric Vehicle Sales Standard</v>
      </c>
      <c r="C70" s="152" t="str">
        <f t="shared" si="4"/>
        <v>Additional Minimum Required EV Sales Percentage</v>
      </c>
      <c r="D70" s="147" t="s">
        <v>48</v>
      </c>
      <c r="E70" s="147" t="s">
        <v>43</v>
      </c>
      <c r="F70" s="147" t="s">
        <v>88</v>
      </c>
      <c r="G70" s="147" t="s">
        <v>91</v>
      </c>
      <c r="H70" s="150">
        <v>498</v>
      </c>
      <c r="I70" s="266" t="s">
        <v>46</v>
      </c>
      <c r="J70" s="137" t="str">
        <f>INDEX('Policy Characteristics'!D:D,MATCH(PolicyLevers!$C70,'Policy Characteristics'!$C:$C,0))</f>
        <v>EV Sales Standard</v>
      </c>
      <c r="K70" s="137" t="str">
        <f>INDEX('Policy Characteristics'!E:E,MATCH(PolicyLevers!$C70,'Policy Characteristics'!$C:$C,0))</f>
        <v>trans EV minimum</v>
      </c>
      <c r="L70" s="137">
        <f>INDEX('Policy Characteristics'!F:F,MATCH(PolicyLevers!$C70,'Policy Characteristics'!$C:$C,0))</f>
        <v>0</v>
      </c>
      <c r="M70" s="137">
        <f>INDEX('Policy Characteristics'!G:G,MATCH(PolicyLevers!$C70,'Policy Characteristics'!$C:$C,0))</f>
        <v>1</v>
      </c>
      <c r="N70" s="137">
        <f>INDEX('Policy Characteristics'!H:H,MATCH(PolicyLevers!$C70,'Policy Characteristics'!$C:$C,0))</f>
        <v>0.01</v>
      </c>
      <c r="O70" s="137" t="str">
        <f>INDEX('Policy Characteristics'!I:I,MATCH(PolicyLevers!$C70,'Policy Characteristics'!$C:$C,0))</f>
        <v>% of new vehicles sold</v>
      </c>
      <c r="P70" s="13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55" t="str">
        <f>Q$64</f>
        <v>transportation-sector-main.html#ev-mandate</v>
      </c>
      <c r="R70" s="154" t="str">
        <f t="shared" si="5"/>
        <v>ev-mandate.html</v>
      </c>
      <c r="S70" s="140"/>
      <c r="T70" s="146"/>
    </row>
    <row r="71" spans="1:20" s="137" customFormat="1" x14ac:dyDescent="0.25">
      <c r="A71" s="136" t="str">
        <f>INDEX('Policy Characteristics'!A:A,MATCH(PolicyLevers!$C71,'Policy Characteristics'!$C:$C,0))</f>
        <v>Transportation</v>
      </c>
      <c r="B71" s="273" t="str">
        <f>INDEX('Policy Characteristics'!B:B,MATCH(PolicyLevers!$C71,'Policy Characteristics'!$C:$C,0))</f>
        <v>Electric Vehicle Sales Standard</v>
      </c>
      <c r="C71" s="152" t="str">
        <f t="shared" si="4"/>
        <v>Additional Minimum Required EV Sales Percentage</v>
      </c>
      <c r="D71" s="147" t="s">
        <v>45</v>
      </c>
      <c r="E71" s="147" t="s">
        <v>43</v>
      </c>
      <c r="F71" s="147" t="s">
        <v>89</v>
      </c>
      <c r="G71" s="147" t="s">
        <v>91</v>
      </c>
      <c r="H71" s="150">
        <v>499</v>
      </c>
      <c r="I71" s="266" t="s">
        <v>46</v>
      </c>
      <c r="J71" s="137" t="str">
        <f>INDEX('Policy Characteristics'!D:D,MATCH(PolicyLevers!$C71,'Policy Characteristics'!$C:$C,0))</f>
        <v>EV Sales Standard</v>
      </c>
      <c r="K71" s="137" t="str">
        <f>INDEX('Policy Characteristics'!E:E,MATCH(PolicyLevers!$C71,'Policy Characteristics'!$C:$C,0))</f>
        <v>trans EV minimum</v>
      </c>
      <c r="L71" s="137">
        <f>INDEX('Policy Characteristics'!F:F,MATCH(PolicyLevers!$C71,'Policy Characteristics'!$C:$C,0))</f>
        <v>0</v>
      </c>
      <c r="M71" s="137">
        <f>INDEX('Policy Characteristics'!G:G,MATCH(PolicyLevers!$C71,'Policy Characteristics'!$C:$C,0))</f>
        <v>1</v>
      </c>
      <c r="N71" s="137">
        <f>INDEX('Policy Characteristics'!H:H,MATCH(PolicyLevers!$C71,'Policy Characteristics'!$C:$C,0))</f>
        <v>0.01</v>
      </c>
      <c r="O71" s="137" t="str">
        <f>INDEX('Policy Characteristics'!I:I,MATCH(PolicyLevers!$C71,'Policy Characteristics'!$C:$C,0))</f>
        <v>% of new vehicles sold</v>
      </c>
      <c r="P71" s="13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53" t="str">
        <f t="shared" si="5"/>
        <v>transportation-sector-main.html#ev-mandate</v>
      </c>
      <c r="R71" s="154" t="str">
        <f t="shared" si="5"/>
        <v>ev-mandate.html</v>
      </c>
      <c r="S71" s="140"/>
      <c r="T71" s="146"/>
    </row>
    <row r="72" spans="1:20" s="137" customFormat="1" x14ac:dyDescent="0.25">
      <c r="A72" s="136" t="str">
        <f>INDEX('Policy Characteristics'!A:A,MATCH(PolicyLevers!$C72,'Policy Characteristics'!$C:$C,0))</f>
        <v>Transportation</v>
      </c>
      <c r="B72" s="273" t="str">
        <f>INDEX('Policy Characteristics'!B:B,MATCH(PolicyLevers!$C72,'Policy Characteristics'!$C:$C,0))</f>
        <v>Electric Vehicle Sales Standard</v>
      </c>
      <c r="C72" s="152" t="str">
        <f t="shared" si="4"/>
        <v>Additional Minimum Required EV Sales Percentage</v>
      </c>
      <c r="D72" s="147" t="s">
        <v>48</v>
      </c>
      <c r="E72" s="147" t="s">
        <v>44</v>
      </c>
      <c r="F72" s="147" t="s">
        <v>88</v>
      </c>
      <c r="G72" s="147" t="s">
        <v>92</v>
      </c>
      <c r="H72" s="150">
        <v>500</v>
      </c>
      <c r="I72" s="266" t="s">
        <v>46</v>
      </c>
      <c r="J72" s="137" t="str">
        <f>INDEX('Policy Characteristics'!D:D,MATCH(PolicyLevers!$C72,'Policy Characteristics'!$C:$C,0))</f>
        <v>EV Sales Standard</v>
      </c>
      <c r="K72" s="137" t="str">
        <f>INDEX('Policy Characteristics'!E:E,MATCH(PolicyLevers!$C72,'Policy Characteristics'!$C:$C,0))</f>
        <v>trans EV minimum</v>
      </c>
      <c r="L72" s="137">
        <f>INDEX('Policy Characteristics'!F:F,MATCH(PolicyLevers!$C72,'Policy Characteristics'!$C:$C,0))</f>
        <v>0</v>
      </c>
      <c r="M72" s="137">
        <f>INDEX('Policy Characteristics'!G:G,MATCH(PolicyLevers!$C72,'Policy Characteristics'!$C:$C,0))</f>
        <v>1</v>
      </c>
      <c r="N72" s="137">
        <f>INDEX('Policy Characteristics'!H:H,MATCH(PolicyLevers!$C72,'Policy Characteristics'!$C:$C,0))</f>
        <v>0.01</v>
      </c>
      <c r="O72" s="137" t="str">
        <f>INDEX('Policy Characteristics'!I:I,MATCH(PolicyLevers!$C72,'Policy Characteristics'!$C:$C,0))</f>
        <v>% of new vehicles sold</v>
      </c>
      <c r="P72" s="13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53" t="str">
        <f t="shared" si="5"/>
        <v>transportation-sector-main.html#ev-mandate</v>
      </c>
      <c r="R72" s="154" t="str">
        <f t="shared" si="5"/>
        <v>ev-mandate.html</v>
      </c>
      <c r="S72" s="156" t="s">
        <v>1116</v>
      </c>
      <c r="T72" s="146"/>
    </row>
    <row r="73" spans="1:20" s="137" customFormat="1" x14ac:dyDescent="0.25">
      <c r="A73" s="136" t="str">
        <f>INDEX('Policy Characteristics'!A:A,MATCH(PolicyLevers!$C73,'Policy Characteristics'!$C:$C,0))</f>
        <v>Transportation</v>
      </c>
      <c r="B73" s="273" t="str">
        <f>INDEX('Policy Characteristics'!B:B,MATCH(PolicyLevers!$C73,'Policy Characteristics'!$C:$C,0))</f>
        <v>Electric Vehicle Sales Standard</v>
      </c>
      <c r="C73" s="152" t="str">
        <f t="shared" si="4"/>
        <v>Additional Minimum Required EV Sales Percentage</v>
      </c>
      <c r="D73" s="147" t="s">
        <v>45</v>
      </c>
      <c r="E73" s="147" t="s">
        <v>44</v>
      </c>
      <c r="F73" s="147" t="s">
        <v>89</v>
      </c>
      <c r="G73" s="147" t="s">
        <v>92</v>
      </c>
      <c r="H73" s="150">
        <v>501</v>
      </c>
      <c r="I73" s="266" t="s">
        <v>46</v>
      </c>
      <c r="J73" s="137" t="str">
        <f>INDEX('Policy Characteristics'!D:D,MATCH(PolicyLevers!$C73,'Policy Characteristics'!$C:$C,0))</f>
        <v>EV Sales Standard</v>
      </c>
      <c r="K73" s="137" t="str">
        <f>INDEX('Policy Characteristics'!E:E,MATCH(PolicyLevers!$C73,'Policy Characteristics'!$C:$C,0))</f>
        <v>trans EV minimum</v>
      </c>
      <c r="L73" s="137">
        <f>INDEX('Policy Characteristics'!F:F,MATCH(PolicyLevers!$C73,'Policy Characteristics'!$C:$C,0))</f>
        <v>0</v>
      </c>
      <c r="M73" s="137">
        <f>INDEX('Policy Characteristics'!G:G,MATCH(PolicyLevers!$C73,'Policy Characteristics'!$C:$C,0))</f>
        <v>1</v>
      </c>
      <c r="N73" s="137">
        <f>INDEX('Policy Characteristics'!H:H,MATCH(PolicyLevers!$C73,'Policy Characteristics'!$C:$C,0))</f>
        <v>0.01</v>
      </c>
      <c r="O73" s="137" t="str">
        <f>INDEX('Policy Characteristics'!I:I,MATCH(PolicyLevers!$C73,'Policy Characteristics'!$C:$C,0))</f>
        <v>% of new vehicles sold</v>
      </c>
      <c r="P73" s="13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53" t="str">
        <f t="shared" si="5"/>
        <v>transportation-sector-main.html#ev-mandate</v>
      </c>
      <c r="R73" s="154" t="str">
        <f t="shared" si="5"/>
        <v>ev-mandate.html</v>
      </c>
      <c r="S73" s="140"/>
      <c r="T73" s="146"/>
    </row>
    <row r="74" spans="1:20" s="137" customFormat="1" x14ac:dyDescent="0.25">
      <c r="A74" s="136" t="str">
        <f>INDEX('Policy Characteristics'!A:A,MATCH(PolicyLevers!$C74,'Policy Characteristics'!$C:$C,0))</f>
        <v>Transportation</v>
      </c>
      <c r="B74" s="273" t="str">
        <f>INDEX('Policy Characteristics'!B:B,MATCH(PolicyLevers!$C74,'Policy Characteristics'!$C:$C,0))</f>
        <v>Electric Vehicle Sales Standard</v>
      </c>
      <c r="C74" s="152" t="str">
        <f t="shared" si="4"/>
        <v>Additional Minimum Required EV Sales Percentage</v>
      </c>
      <c r="D74" s="147" t="s">
        <v>48</v>
      </c>
      <c r="E74" s="147" t="s">
        <v>119</v>
      </c>
      <c r="F74" s="147" t="s">
        <v>88</v>
      </c>
      <c r="G74" s="147" t="s">
        <v>160</v>
      </c>
      <c r="H74" s="150">
        <v>188</v>
      </c>
      <c r="I74" s="266" t="s">
        <v>46</v>
      </c>
      <c r="J74" s="137" t="str">
        <f>INDEX('Policy Characteristics'!D:D,MATCH(PolicyLevers!$C74,'Policy Characteristics'!$C:$C,0))</f>
        <v>EV Sales Standard</v>
      </c>
      <c r="K74" s="137" t="str">
        <f>INDEX('Policy Characteristics'!E:E,MATCH(PolicyLevers!$C74,'Policy Characteristics'!$C:$C,0))</f>
        <v>trans EV minimum</v>
      </c>
      <c r="L74" s="137">
        <f>INDEX('Policy Characteristics'!F:F,MATCH(PolicyLevers!$C74,'Policy Characteristics'!$C:$C,0))</f>
        <v>0</v>
      </c>
      <c r="M74" s="137">
        <f>INDEX('Policy Characteristics'!G:G,MATCH(PolicyLevers!$C74,'Policy Characteristics'!$C:$C,0))</f>
        <v>1</v>
      </c>
      <c r="N74" s="137">
        <f>INDEX('Policy Characteristics'!H:H,MATCH(PolicyLevers!$C74,'Policy Characteristics'!$C:$C,0))</f>
        <v>0.01</v>
      </c>
      <c r="O74" s="137" t="str">
        <f>INDEX('Policy Characteristics'!I:I,MATCH(PolicyLevers!$C74,'Policy Characteristics'!$C:$C,0))</f>
        <v>% of new vehicles sold</v>
      </c>
      <c r="P74" s="13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53" t="str">
        <f t="shared" ref="Q74:R74" si="6">Q$64</f>
        <v>transportation-sector-main.html#ev-mandate</v>
      </c>
      <c r="R74" s="154" t="str">
        <f t="shared" si="6"/>
        <v>ev-mandate.html</v>
      </c>
      <c r="S74" s="140"/>
      <c r="T74" s="146"/>
    </row>
    <row r="75" spans="1:20" s="137" customFormat="1" x14ac:dyDescent="0.25">
      <c r="A75" s="136" t="str">
        <f>INDEX('Policy Characteristics'!A:A,MATCH(PolicyLevers!$C75,'Policy Characteristics'!$C:$C,0))</f>
        <v>Transportation</v>
      </c>
      <c r="B75" s="273" t="str">
        <f>INDEX('Policy Characteristics'!B:B,MATCH(PolicyLevers!$C75,'Policy Characteristics'!$C:$C,0))</f>
        <v>Electric Vehicle Sales Standard</v>
      </c>
      <c r="C75" s="152" t="str">
        <f t="shared" si="4"/>
        <v>Additional Minimum Required EV Sales Percentage</v>
      </c>
      <c r="D75" s="147" t="s">
        <v>45</v>
      </c>
      <c r="E75" s="147" t="s">
        <v>119</v>
      </c>
      <c r="F75" s="147" t="s">
        <v>89</v>
      </c>
      <c r="G75" s="147" t="s">
        <v>160</v>
      </c>
      <c r="H75" s="150">
        <v>591</v>
      </c>
      <c r="I75" s="267" t="s">
        <v>47</v>
      </c>
      <c r="J75" s="137" t="str">
        <f>INDEX('Policy Characteristics'!D:D,MATCH(PolicyLevers!$C75,'Policy Characteristics'!$C:$C,0))</f>
        <v>EV Sales Standard</v>
      </c>
      <c r="K75" s="137" t="str">
        <f>INDEX('Policy Characteristics'!E:E,MATCH(PolicyLevers!$C75,'Policy Characteristics'!$C:$C,0))</f>
        <v>trans EV minimum</v>
      </c>
      <c r="L75" s="137">
        <f>INDEX('Policy Characteristics'!F:F,MATCH(PolicyLevers!$C75,'Policy Characteristics'!$C:$C,0))</f>
        <v>0</v>
      </c>
      <c r="M75" s="137">
        <f>INDEX('Policy Characteristics'!G:G,MATCH(PolicyLevers!$C75,'Policy Characteristics'!$C:$C,0))</f>
        <v>1</v>
      </c>
      <c r="N75" s="137">
        <f>INDEX('Policy Characteristics'!H:H,MATCH(PolicyLevers!$C75,'Policy Characteristics'!$C:$C,0))</f>
        <v>0.01</v>
      </c>
      <c r="O75" s="137" t="str">
        <f>INDEX('Policy Characteristics'!I:I,MATCH(PolicyLevers!$C75,'Policy Characteristics'!$C:$C,0))</f>
        <v>% of new vehicles sold</v>
      </c>
      <c r="P75" s="13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40"/>
      <c r="R75" s="149"/>
      <c r="S75" s="140"/>
      <c r="T75" s="146"/>
    </row>
    <row r="76" spans="1:20" s="137" customFormat="1" x14ac:dyDescent="0.25">
      <c r="A76" s="136" t="str">
        <f>INDEX('Policy Characteristics'!A:A,MATCH(PolicyLevers!$C76,'Policy Characteristics'!$C:$C,0))</f>
        <v>Transportation</v>
      </c>
      <c r="B76" s="273" t="str">
        <f>INDEX('Policy Characteristics'!B:B,MATCH(PolicyLevers!$C76,'Policy Characteristics'!$C:$C,0))</f>
        <v>Electric Vehicle Subsidy</v>
      </c>
      <c r="C76" s="147" t="s">
        <v>509</v>
      </c>
      <c r="D76" s="139" t="s">
        <v>48</v>
      </c>
      <c r="E76" s="139" t="s">
        <v>40</v>
      </c>
      <c r="F76" s="139" t="s">
        <v>88</v>
      </c>
      <c r="G76" s="139" t="s">
        <v>40</v>
      </c>
      <c r="H76" s="150">
        <v>189</v>
      </c>
      <c r="I76" s="266" t="s">
        <v>46</v>
      </c>
      <c r="J76" s="137" t="str">
        <f>INDEX('Policy Characteristics'!D:D,MATCH(PolicyLevers!$C76,'Policy Characteristics'!$C:$C,0))</f>
        <v>EV Subsidy</v>
      </c>
      <c r="K76" s="137" t="str">
        <f>INDEX('Policy Characteristics'!E:E,MATCH(PolicyLevers!$C76,'Policy Characteristics'!$C:$C,0))</f>
        <v>trans EV subsidy</v>
      </c>
      <c r="L76" s="137">
        <f>INDEX('Policy Characteristics'!F:F,MATCH(PolicyLevers!$C76,'Policy Characteristics'!$C:$C,0))</f>
        <v>0</v>
      </c>
      <c r="M76" s="137">
        <f>INDEX('Policy Characteristics'!G:G,MATCH(PolicyLevers!$C76,'Policy Characteristics'!$C:$C,0))</f>
        <v>0.5</v>
      </c>
      <c r="N76" s="137">
        <f>INDEX('Policy Characteristics'!H:H,MATCH(PolicyLevers!$C76,'Policy Characteristics'!$C:$C,0))</f>
        <v>0.01</v>
      </c>
      <c r="O76" s="137" t="str">
        <f>INDEX('Policy Characteristics'!I:I,MATCH(PolicyLevers!$C76,'Policy Characteristics'!$C:$C,0))</f>
        <v>% of vehicle cost</v>
      </c>
      <c r="P76" s="13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6" s="140" t="s">
        <v>511</v>
      </c>
      <c r="R76" s="149" t="s">
        <v>512</v>
      </c>
      <c r="S76" s="140" t="s">
        <v>513</v>
      </c>
      <c r="T76" s="146"/>
    </row>
    <row r="77" spans="1:20" s="160" customFormat="1" x14ac:dyDescent="0.25">
      <c r="A77" s="136" t="str">
        <f>INDEX('Policy Characteristics'!A:A,MATCH(PolicyLevers!$C77,'Policy Characteristics'!$C:$C,0))</f>
        <v>Transportation</v>
      </c>
      <c r="B77" s="273" t="str">
        <f>INDEX('Policy Characteristics'!B:B,MATCH(PolicyLevers!$C77,'Policy Characteristics'!$C:$C,0))</f>
        <v>Electric Vehicle Subsidy</v>
      </c>
      <c r="C77" s="152" t="str">
        <f t="shared" ref="A77:C87" si="7">C$76</f>
        <v>Additional EV Subsidy Percentage</v>
      </c>
      <c r="D77" s="147" t="s">
        <v>45</v>
      </c>
      <c r="E77" s="147" t="s">
        <v>40</v>
      </c>
      <c r="F77" s="147" t="s">
        <v>89</v>
      </c>
      <c r="G77" s="147" t="s">
        <v>40</v>
      </c>
      <c r="H77" s="157">
        <v>592</v>
      </c>
      <c r="I77" s="267" t="s">
        <v>47</v>
      </c>
      <c r="J77" s="137" t="str">
        <f>INDEX('Policy Characteristics'!D:D,MATCH(PolicyLevers!$C77,'Policy Characteristics'!$C:$C,0))</f>
        <v>EV Subsidy</v>
      </c>
      <c r="K77" s="137" t="str">
        <f>INDEX('Policy Characteristics'!E:E,MATCH(PolicyLevers!$C77,'Policy Characteristics'!$C:$C,0))</f>
        <v>trans EV subsidy</v>
      </c>
      <c r="L77" s="137">
        <f>INDEX('Policy Characteristics'!F:F,MATCH(PolicyLevers!$C77,'Policy Characteristics'!$C:$C,0))</f>
        <v>0</v>
      </c>
      <c r="M77" s="137">
        <f>INDEX('Policy Characteristics'!G:G,MATCH(PolicyLevers!$C77,'Policy Characteristics'!$C:$C,0))</f>
        <v>0.5</v>
      </c>
      <c r="N77" s="137">
        <f>INDEX('Policy Characteristics'!H:H,MATCH(PolicyLevers!$C77,'Policy Characteristics'!$C:$C,0))</f>
        <v>0.01</v>
      </c>
      <c r="O77" s="137" t="str">
        <f>INDEX('Policy Characteristics'!I:I,MATCH(PolicyLevers!$C77,'Policy Characteristics'!$C:$C,0))</f>
        <v>% of vehicle cost</v>
      </c>
      <c r="P77" s="13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7" s="158"/>
      <c r="R77" s="159"/>
      <c r="S77" s="158"/>
      <c r="T77" s="148"/>
    </row>
    <row r="78" spans="1:20" s="160" customFormat="1" x14ac:dyDescent="0.25">
      <c r="A78" s="136" t="str">
        <f>INDEX('Policy Characteristics'!A:A,MATCH(PolicyLevers!$C78,'Policy Characteristics'!$C:$C,0))</f>
        <v>Transportation</v>
      </c>
      <c r="B78" s="273" t="str">
        <f>INDEX('Policy Characteristics'!B:B,MATCH(PolicyLevers!$C78,'Policy Characteristics'!$C:$C,0))</f>
        <v>Electric Vehicle Subsidy</v>
      </c>
      <c r="C78" s="152" t="str">
        <f t="shared" si="7"/>
        <v>Additional EV Subsidy Percentage</v>
      </c>
      <c r="D78" s="147" t="s">
        <v>48</v>
      </c>
      <c r="E78" s="147" t="s">
        <v>41</v>
      </c>
      <c r="F78" s="147" t="s">
        <v>88</v>
      </c>
      <c r="G78" s="147" t="s">
        <v>41</v>
      </c>
      <c r="H78" s="157">
        <v>593</v>
      </c>
      <c r="I78" s="267" t="s">
        <v>47</v>
      </c>
      <c r="J78" s="137" t="str">
        <f>INDEX('Policy Characteristics'!D:D,MATCH(PolicyLevers!$C78,'Policy Characteristics'!$C:$C,0))</f>
        <v>EV Subsidy</v>
      </c>
      <c r="K78" s="137" t="str">
        <f>INDEX('Policy Characteristics'!E:E,MATCH(PolicyLevers!$C78,'Policy Characteristics'!$C:$C,0))</f>
        <v>trans EV subsidy</v>
      </c>
      <c r="L78" s="137">
        <f>INDEX('Policy Characteristics'!F:F,MATCH(PolicyLevers!$C78,'Policy Characteristics'!$C:$C,0))</f>
        <v>0</v>
      </c>
      <c r="M78" s="137">
        <f>INDEX('Policy Characteristics'!G:G,MATCH(PolicyLevers!$C78,'Policy Characteristics'!$C:$C,0))</f>
        <v>0.5</v>
      </c>
      <c r="N78" s="137">
        <f>INDEX('Policy Characteristics'!H:H,MATCH(PolicyLevers!$C78,'Policy Characteristics'!$C:$C,0))</f>
        <v>0.01</v>
      </c>
      <c r="O78" s="137" t="str">
        <f>INDEX('Policy Characteristics'!I:I,MATCH(PolicyLevers!$C78,'Policy Characteristics'!$C:$C,0))</f>
        <v>% of vehicle cost</v>
      </c>
      <c r="P78" s="13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8" s="158"/>
      <c r="R78" s="159"/>
      <c r="S78" s="158"/>
      <c r="T78" s="148"/>
    </row>
    <row r="79" spans="1:20" s="160" customFormat="1" x14ac:dyDescent="0.25">
      <c r="A79" s="136" t="str">
        <f>INDEX('Policy Characteristics'!A:A,MATCH(PolicyLevers!$C79,'Policy Characteristics'!$C:$C,0))</f>
        <v>Transportation</v>
      </c>
      <c r="B79" s="273" t="str">
        <f>INDEX('Policy Characteristics'!B:B,MATCH(PolicyLevers!$C79,'Policy Characteristics'!$C:$C,0))</f>
        <v>Electric Vehicle Subsidy</v>
      </c>
      <c r="C79" s="152" t="str">
        <f t="shared" si="7"/>
        <v>Additional EV Subsidy Percentage</v>
      </c>
      <c r="D79" s="147" t="s">
        <v>45</v>
      </c>
      <c r="E79" s="147" t="s">
        <v>41</v>
      </c>
      <c r="F79" s="147" t="s">
        <v>89</v>
      </c>
      <c r="G79" s="147" t="s">
        <v>41</v>
      </c>
      <c r="H79" s="157">
        <v>594</v>
      </c>
      <c r="I79" s="267" t="s">
        <v>47</v>
      </c>
      <c r="J79" s="137" t="str">
        <f>INDEX('Policy Characteristics'!D:D,MATCH(PolicyLevers!$C79,'Policy Characteristics'!$C:$C,0))</f>
        <v>EV Subsidy</v>
      </c>
      <c r="K79" s="137" t="str">
        <f>INDEX('Policy Characteristics'!E:E,MATCH(PolicyLevers!$C79,'Policy Characteristics'!$C:$C,0))</f>
        <v>trans EV subsidy</v>
      </c>
      <c r="L79" s="137">
        <f>INDEX('Policy Characteristics'!F:F,MATCH(PolicyLevers!$C79,'Policy Characteristics'!$C:$C,0))</f>
        <v>0</v>
      </c>
      <c r="M79" s="137">
        <f>INDEX('Policy Characteristics'!G:G,MATCH(PolicyLevers!$C79,'Policy Characteristics'!$C:$C,0))</f>
        <v>0.5</v>
      </c>
      <c r="N79" s="137">
        <f>INDEX('Policy Characteristics'!H:H,MATCH(PolicyLevers!$C79,'Policy Characteristics'!$C:$C,0))</f>
        <v>0.01</v>
      </c>
      <c r="O79" s="137" t="str">
        <f>INDEX('Policy Characteristics'!I:I,MATCH(PolicyLevers!$C79,'Policy Characteristics'!$C:$C,0))</f>
        <v>% of vehicle cost</v>
      </c>
      <c r="P79" s="13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79" s="158"/>
      <c r="R79" s="159"/>
      <c r="S79" s="158"/>
      <c r="T79" s="148"/>
    </row>
    <row r="80" spans="1:20" s="160" customFormat="1" x14ac:dyDescent="0.25">
      <c r="A80" s="136" t="str">
        <f>INDEX('Policy Characteristics'!A:A,MATCH(PolicyLevers!$C80,'Policy Characteristics'!$C:$C,0))</f>
        <v>Transportation</v>
      </c>
      <c r="B80" s="273" t="str">
        <f>INDEX('Policy Characteristics'!B:B,MATCH(PolicyLevers!$C80,'Policy Characteristics'!$C:$C,0))</f>
        <v>Electric Vehicle Subsidy</v>
      </c>
      <c r="C80" s="152" t="str">
        <f t="shared" si="7"/>
        <v>Additional EV Subsidy Percentage</v>
      </c>
      <c r="D80" s="147" t="s">
        <v>48</v>
      </c>
      <c r="E80" s="147" t="s">
        <v>42</v>
      </c>
      <c r="F80" s="147" t="s">
        <v>88</v>
      </c>
      <c r="G80" s="147" t="s">
        <v>90</v>
      </c>
      <c r="H80" s="157">
        <v>595</v>
      </c>
      <c r="I80" s="267" t="s">
        <v>47</v>
      </c>
      <c r="J80" s="137" t="str">
        <f>INDEX('Policy Characteristics'!D:D,MATCH(PolicyLevers!$C80,'Policy Characteristics'!$C:$C,0))</f>
        <v>EV Subsidy</v>
      </c>
      <c r="K80" s="137" t="str">
        <f>INDEX('Policy Characteristics'!E:E,MATCH(PolicyLevers!$C80,'Policy Characteristics'!$C:$C,0))</f>
        <v>trans EV subsidy</v>
      </c>
      <c r="L80" s="137">
        <f>INDEX('Policy Characteristics'!F:F,MATCH(PolicyLevers!$C80,'Policy Characteristics'!$C:$C,0))</f>
        <v>0</v>
      </c>
      <c r="M80" s="137">
        <f>INDEX('Policy Characteristics'!G:G,MATCH(PolicyLevers!$C80,'Policy Characteristics'!$C:$C,0))</f>
        <v>0.5</v>
      </c>
      <c r="N80" s="137">
        <f>INDEX('Policy Characteristics'!H:H,MATCH(PolicyLevers!$C80,'Policy Characteristics'!$C:$C,0))</f>
        <v>0.01</v>
      </c>
      <c r="O80" s="137" t="str">
        <f>INDEX('Policy Characteristics'!I:I,MATCH(PolicyLevers!$C80,'Policy Characteristics'!$C:$C,0))</f>
        <v>% of vehicle cost</v>
      </c>
      <c r="P80" s="13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0" s="158"/>
      <c r="R80" s="159"/>
      <c r="S80" s="158"/>
      <c r="T80" s="148"/>
    </row>
    <row r="81" spans="1:20" s="160" customFormat="1" x14ac:dyDescent="0.25">
      <c r="A81" s="136" t="str">
        <f>INDEX('Policy Characteristics'!A:A,MATCH(PolicyLevers!$C81,'Policy Characteristics'!$C:$C,0))</f>
        <v>Transportation</v>
      </c>
      <c r="B81" s="273" t="str">
        <f>INDEX('Policy Characteristics'!B:B,MATCH(PolicyLevers!$C81,'Policy Characteristics'!$C:$C,0))</f>
        <v>Electric Vehicle Subsidy</v>
      </c>
      <c r="C81" s="152" t="str">
        <f t="shared" si="7"/>
        <v>Additional EV Subsidy Percentage</v>
      </c>
      <c r="D81" s="147" t="s">
        <v>45</v>
      </c>
      <c r="E81" s="147" t="s">
        <v>42</v>
      </c>
      <c r="F81" s="147" t="s">
        <v>89</v>
      </c>
      <c r="G81" s="147" t="s">
        <v>90</v>
      </c>
      <c r="H81" s="157">
        <v>596</v>
      </c>
      <c r="I81" s="267" t="s">
        <v>47</v>
      </c>
      <c r="J81" s="137" t="str">
        <f>INDEX('Policy Characteristics'!D:D,MATCH(PolicyLevers!$C81,'Policy Characteristics'!$C:$C,0))</f>
        <v>EV Subsidy</v>
      </c>
      <c r="K81" s="137" t="str">
        <f>INDEX('Policy Characteristics'!E:E,MATCH(PolicyLevers!$C81,'Policy Characteristics'!$C:$C,0))</f>
        <v>trans EV subsidy</v>
      </c>
      <c r="L81" s="137">
        <f>INDEX('Policy Characteristics'!F:F,MATCH(PolicyLevers!$C81,'Policy Characteristics'!$C:$C,0))</f>
        <v>0</v>
      </c>
      <c r="M81" s="137">
        <f>INDEX('Policy Characteristics'!G:G,MATCH(PolicyLevers!$C81,'Policy Characteristics'!$C:$C,0))</f>
        <v>0.5</v>
      </c>
      <c r="N81" s="137">
        <f>INDEX('Policy Characteristics'!H:H,MATCH(PolicyLevers!$C81,'Policy Characteristics'!$C:$C,0))</f>
        <v>0.01</v>
      </c>
      <c r="O81" s="137" t="str">
        <f>INDEX('Policy Characteristics'!I:I,MATCH(PolicyLevers!$C81,'Policy Characteristics'!$C:$C,0))</f>
        <v>% of vehicle cost</v>
      </c>
      <c r="P81" s="13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1" s="158"/>
      <c r="R81" s="159"/>
      <c r="S81" s="158"/>
      <c r="T81" s="148"/>
    </row>
    <row r="82" spans="1:20" s="160" customFormat="1" x14ac:dyDescent="0.25">
      <c r="A82" s="136" t="str">
        <f>INDEX('Policy Characteristics'!A:A,MATCH(PolicyLevers!$C82,'Policy Characteristics'!$C:$C,0))</f>
        <v>Transportation</v>
      </c>
      <c r="B82" s="273" t="str">
        <f>INDEX('Policy Characteristics'!B:B,MATCH(PolicyLevers!$C82,'Policy Characteristics'!$C:$C,0))</f>
        <v>Electric Vehicle Subsidy</v>
      </c>
      <c r="C82" s="152" t="str">
        <f t="shared" si="7"/>
        <v>Additional EV Subsidy Percentage</v>
      </c>
      <c r="D82" s="147" t="s">
        <v>48</v>
      </c>
      <c r="E82" s="147" t="s">
        <v>43</v>
      </c>
      <c r="F82" s="147" t="s">
        <v>88</v>
      </c>
      <c r="G82" s="147" t="s">
        <v>91</v>
      </c>
      <c r="H82" s="157">
        <v>597</v>
      </c>
      <c r="I82" s="267" t="s">
        <v>47</v>
      </c>
      <c r="J82" s="137" t="str">
        <f>INDEX('Policy Characteristics'!D:D,MATCH(PolicyLevers!$C82,'Policy Characteristics'!$C:$C,0))</f>
        <v>EV Subsidy</v>
      </c>
      <c r="K82" s="137" t="str">
        <f>INDEX('Policy Characteristics'!E:E,MATCH(PolicyLevers!$C82,'Policy Characteristics'!$C:$C,0))</f>
        <v>trans EV subsidy</v>
      </c>
      <c r="L82" s="137">
        <f>INDEX('Policy Characteristics'!F:F,MATCH(PolicyLevers!$C82,'Policy Characteristics'!$C:$C,0))</f>
        <v>0</v>
      </c>
      <c r="M82" s="137">
        <f>INDEX('Policy Characteristics'!G:G,MATCH(PolicyLevers!$C82,'Policy Characteristics'!$C:$C,0))</f>
        <v>0.5</v>
      </c>
      <c r="N82" s="137">
        <f>INDEX('Policy Characteristics'!H:H,MATCH(PolicyLevers!$C82,'Policy Characteristics'!$C:$C,0))</f>
        <v>0.01</v>
      </c>
      <c r="O82" s="137" t="str">
        <f>INDEX('Policy Characteristics'!I:I,MATCH(PolicyLevers!$C82,'Policy Characteristics'!$C:$C,0))</f>
        <v>% of vehicle cost</v>
      </c>
      <c r="P82" s="13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2" s="158"/>
      <c r="R82" s="159"/>
      <c r="S82" s="158"/>
      <c r="T82" s="148"/>
    </row>
    <row r="83" spans="1:20" s="160" customFormat="1" x14ac:dyDescent="0.25">
      <c r="A83" s="136" t="str">
        <f>INDEX('Policy Characteristics'!A:A,MATCH(PolicyLevers!$C83,'Policy Characteristics'!$C:$C,0))</f>
        <v>Transportation</v>
      </c>
      <c r="B83" s="273" t="str">
        <f>INDEX('Policy Characteristics'!B:B,MATCH(PolicyLevers!$C83,'Policy Characteristics'!$C:$C,0))</f>
        <v>Electric Vehicle Subsidy</v>
      </c>
      <c r="C83" s="152" t="str">
        <f t="shared" si="7"/>
        <v>Additional EV Subsidy Percentage</v>
      </c>
      <c r="D83" s="147" t="s">
        <v>45</v>
      </c>
      <c r="E83" s="147" t="s">
        <v>43</v>
      </c>
      <c r="F83" s="147" t="s">
        <v>89</v>
      </c>
      <c r="G83" s="147" t="s">
        <v>91</v>
      </c>
      <c r="H83" s="157">
        <v>598</v>
      </c>
      <c r="I83" s="267" t="s">
        <v>47</v>
      </c>
      <c r="J83" s="137" t="str">
        <f>INDEX('Policy Characteristics'!D:D,MATCH(PolicyLevers!$C83,'Policy Characteristics'!$C:$C,0))</f>
        <v>EV Subsidy</v>
      </c>
      <c r="K83" s="137" t="str">
        <f>INDEX('Policy Characteristics'!E:E,MATCH(PolicyLevers!$C83,'Policy Characteristics'!$C:$C,0))</f>
        <v>trans EV subsidy</v>
      </c>
      <c r="L83" s="137">
        <f>INDEX('Policy Characteristics'!F:F,MATCH(PolicyLevers!$C83,'Policy Characteristics'!$C:$C,0))</f>
        <v>0</v>
      </c>
      <c r="M83" s="137">
        <f>INDEX('Policy Characteristics'!G:G,MATCH(PolicyLevers!$C83,'Policy Characteristics'!$C:$C,0))</f>
        <v>0.5</v>
      </c>
      <c r="N83" s="137">
        <f>INDEX('Policy Characteristics'!H:H,MATCH(PolicyLevers!$C83,'Policy Characteristics'!$C:$C,0))</f>
        <v>0.01</v>
      </c>
      <c r="O83" s="137" t="str">
        <f>INDEX('Policy Characteristics'!I:I,MATCH(PolicyLevers!$C83,'Policy Characteristics'!$C:$C,0))</f>
        <v>% of vehicle cost</v>
      </c>
      <c r="P83" s="13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3" s="158"/>
      <c r="R83" s="159"/>
      <c r="S83" s="158"/>
      <c r="T83" s="148"/>
    </row>
    <row r="84" spans="1:20" s="160" customFormat="1" x14ac:dyDescent="0.25">
      <c r="A84" s="136" t="str">
        <f>INDEX('Policy Characteristics'!A:A,MATCH(PolicyLevers!$C84,'Policy Characteristics'!$C:$C,0))</f>
        <v>Transportation</v>
      </c>
      <c r="B84" s="273" t="str">
        <f>INDEX('Policy Characteristics'!B:B,MATCH(PolicyLevers!$C84,'Policy Characteristics'!$C:$C,0))</f>
        <v>Electric Vehicle Subsidy</v>
      </c>
      <c r="C84" s="152" t="str">
        <f t="shared" si="7"/>
        <v>Additional EV Subsidy Percentage</v>
      </c>
      <c r="D84" s="147" t="s">
        <v>48</v>
      </c>
      <c r="E84" s="147" t="s">
        <v>44</v>
      </c>
      <c r="F84" s="147" t="s">
        <v>88</v>
      </c>
      <c r="G84" s="147" t="s">
        <v>92</v>
      </c>
      <c r="H84" s="157">
        <v>599</v>
      </c>
      <c r="I84" s="267" t="s">
        <v>47</v>
      </c>
      <c r="J84" s="137" t="str">
        <f>INDEX('Policy Characteristics'!D:D,MATCH(PolicyLevers!$C84,'Policy Characteristics'!$C:$C,0))</f>
        <v>EV Subsidy</v>
      </c>
      <c r="K84" s="137" t="str">
        <f>INDEX('Policy Characteristics'!E:E,MATCH(PolicyLevers!$C84,'Policy Characteristics'!$C:$C,0))</f>
        <v>trans EV subsidy</v>
      </c>
      <c r="L84" s="137">
        <f>INDEX('Policy Characteristics'!F:F,MATCH(PolicyLevers!$C84,'Policy Characteristics'!$C:$C,0))</f>
        <v>0</v>
      </c>
      <c r="M84" s="137">
        <f>INDEX('Policy Characteristics'!G:G,MATCH(PolicyLevers!$C84,'Policy Characteristics'!$C:$C,0))</f>
        <v>0.5</v>
      </c>
      <c r="N84" s="137">
        <f>INDEX('Policy Characteristics'!H:H,MATCH(PolicyLevers!$C84,'Policy Characteristics'!$C:$C,0))</f>
        <v>0.01</v>
      </c>
      <c r="O84" s="137" t="str">
        <f>INDEX('Policy Characteristics'!I:I,MATCH(PolicyLevers!$C84,'Policy Characteristics'!$C:$C,0))</f>
        <v>% of vehicle cost</v>
      </c>
      <c r="P84" s="13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4" s="158"/>
      <c r="R84" s="159"/>
      <c r="S84" s="158"/>
      <c r="T84" s="148"/>
    </row>
    <row r="85" spans="1:20" s="160" customFormat="1" x14ac:dyDescent="0.25">
      <c r="A85" s="136" t="str">
        <f>INDEX('Policy Characteristics'!A:A,MATCH(PolicyLevers!$C85,'Policy Characteristics'!$C:$C,0))</f>
        <v>Transportation</v>
      </c>
      <c r="B85" s="273" t="str">
        <f>INDEX('Policy Characteristics'!B:B,MATCH(PolicyLevers!$C85,'Policy Characteristics'!$C:$C,0))</f>
        <v>Electric Vehicle Subsidy</v>
      </c>
      <c r="C85" s="152" t="str">
        <f t="shared" si="7"/>
        <v>Additional EV Subsidy Percentage</v>
      </c>
      <c r="D85" s="147" t="s">
        <v>45</v>
      </c>
      <c r="E85" s="147" t="s">
        <v>44</v>
      </c>
      <c r="F85" s="147" t="s">
        <v>89</v>
      </c>
      <c r="G85" s="147" t="s">
        <v>92</v>
      </c>
      <c r="H85" s="157">
        <v>600</v>
      </c>
      <c r="I85" s="267" t="s">
        <v>47</v>
      </c>
      <c r="J85" s="137" t="str">
        <f>INDEX('Policy Characteristics'!D:D,MATCH(PolicyLevers!$C85,'Policy Characteristics'!$C:$C,0))</f>
        <v>EV Subsidy</v>
      </c>
      <c r="K85" s="137" t="str">
        <f>INDEX('Policy Characteristics'!E:E,MATCH(PolicyLevers!$C85,'Policy Characteristics'!$C:$C,0))</f>
        <v>trans EV subsidy</v>
      </c>
      <c r="L85" s="137">
        <f>INDEX('Policy Characteristics'!F:F,MATCH(PolicyLevers!$C85,'Policy Characteristics'!$C:$C,0))</f>
        <v>0</v>
      </c>
      <c r="M85" s="137">
        <f>INDEX('Policy Characteristics'!G:G,MATCH(PolicyLevers!$C85,'Policy Characteristics'!$C:$C,0))</f>
        <v>0.5</v>
      </c>
      <c r="N85" s="137">
        <f>INDEX('Policy Characteristics'!H:H,MATCH(PolicyLevers!$C85,'Policy Characteristics'!$C:$C,0))</f>
        <v>0.01</v>
      </c>
      <c r="O85" s="137" t="str">
        <f>INDEX('Policy Characteristics'!I:I,MATCH(PolicyLevers!$C85,'Policy Characteristics'!$C:$C,0))</f>
        <v>% of vehicle cost</v>
      </c>
      <c r="P85" s="13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5" s="158"/>
      <c r="R85" s="159"/>
      <c r="S85" s="158"/>
      <c r="T85" s="148"/>
    </row>
    <row r="86" spans="1:20" s="160" customFormat="1" x14ac:dyDescent="0.25">
      <c r="A86" s="136" t="str">
        <f>INDEX('Policy Characteristics'!A:A,MATCH(PolicyLevers!$C86,'Policy Characteristics'!$C:$C,0))</f>
        <v>Transportation</v>
      </c>
      <c r="B86" s="273" t="str">
        <f>INDEX('Policy Characteristics'!B:B,MATCH(PolicyLevers!$C86,'Policy Characteristics'!$C:$C,0))</f>
        <v>Electric Vehicle Subsidy</v>
      </c>
      <c r="C86" s="152" t="str">
        <f t="shared" si="7"/>
        <v>Additional EV Subsidy Percentage</v>
      </c>
      <c r="D86" s="147" t="s">
        <v>48</v>
      </c>
      <c r="E86" s="147" t="s">
        <v>119</v>
      </c>
      <c r="F86" s="147" t="s">
        <v>88</v>
      </c>
      <c r="G86" s="147" t="s">
        <v>160</v>
      </c>
      <c r="H86" s="157">
        <v>601</v>
      </c>
      <c r="I86" s="267" t="s">
        <v>47</v>
      </c>
      <c r="J86" s="137" t="str">
        <f>INDEX('Policy Characteristics'!D:D,MATCH(PolicyLevers!$C86,'Policy Characteristics'!$C:$C,0))</f>
        <v>EV Subsidy</v>
      </c>
      <c r="K86" s="137" t="str">
        <f>INDEX('Policy Characteristics'!E:E,MATCH(PolicyLevers!$C86,'Policy Characteristics'!$C:$C,0))</f>
        <v>trans EV subsidy</v>
      </c>
      <c r="L86" s="137">
        <f>INDEX('Policy Characteristics'!F:F,MATCH(PolicyLevers!$C86,'Policy Characteristics'!$C:$C,0))</f>
        <v>0</v>
      </c>
      <c r="M86" s="137">
        <f>INDEX('Policy Characteristics'!G:G,MATCH(PolicyLevers!$C86,'Policy Characteristics'!$C:$C,0))</f>
        <v>0.5</v>
      </c>
      <c r="N86" s="137">
        <f>INDEX('Policy Characteristics'!H:H,MATCH(PolicyLevers!$C86,'Policy Characteristics'!$C:$C,0))</f>
        <v>0.01</v>
      </c>
      <c r="O86" s="137" t="str">
        <f>INDEX('Policy Characteristics'!I:I,MATCH(PolicyLevers!$C86,'Policy Characteristics'!$C:$C,0))</f>
        <v>% of vehicle cost</v>
      </c>
      <c r="P86" s="13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6" s="158"/>
      <c r="R86" s="159"/>
      <c r="S86" s="158"/>
      <c r="T86" s="148"/>
    </row>
    <row r="87" spans="1:20" s="160" customFormat="1" x14ac:dyDescent="0.25">
      <c r="A87" s="136" t="str">
        <f>INDEX('Policy Characteristics'!A:A,MATCH(PolicyLevers!$C87,'Policy Characteristics'!$C:$C,0))</f>
        <v>Transportation</v>
      </c>
      <c r="B87" s="273" t="str">
        <f>INDEX('Policy Characteristics'!B:B,MATCH(PolicyLevers!$C87,'Policy Characteristics'!$C:$C,0))</f>
        <v>Electric Vehicle Subsidy</v>
      </c>
      <c r="C87" s="152" t="str">
        <f t="shared" si="7"/>
        <v>Additional EV Subsidy Percentage</v>
      </c>
      <c r="D87" s="147" t="s">
        <v>45</v>
      </c>
      <c r="E87" s="147" t="s">
        <v>119</v>
      </c>
      <c r="F87" s="147" t="s">
        <v>89</v>
      </c>
      <c r="G87" s="147" t="s">
        <v>160</v>
      </c>
      <c r="H87" s="157">
        <v>602</v>
      </c>
      <c r="I87" s="267" t="s">
        <v>47</v>
      </c>
      <c r="J87" s="137" t="str">
        <f>INDEX('Policy Characteristics'!D:D,MATCH(PolicyLevers!$C87,'Policy Characteristics'!$C:$C,0))</f>
        <v>EV Subsidy</v>
      </c>
      <c r="K87" s="137" t="str">
        <f>INDEX('Policy Characteristics'!E:E,MATCH(PolicyLevers!$C87,'Policy Characteristics'!$C:$C,0))</f>
        <v>trans EV subsidy</v>
      </c>
      <c r="L87" s="137">
        <f>INDEX('Policy Characteristics'!F:F,MATCH(PolicyLevers!$C87,'Policy Characteristics'!$C:$C,0))</f>
        <v>0</v>
      </c>
      <c r="M87" s="137">
        <f>INDEX('Policy Characteristics'!G:G,MATCH(PolicyLevers!$C87,'Policy Characteristics'!$C:$C,0))</f>
        <v>0.5</v>
      </c>
      <c r="N87" s="137">
        <f>INDEX('Policy Characteristics'!H:H,MATCH(PolicyLevers!$C87,'Policy Characteristics'!$C:$C,0))</f>
        <v>0.01</v>
      </c>
      <c r="O87" s="137" t="str">
        <f>INDEX('Policy Characteristics'!I:I,MATCH(PolicyLevers!$C87,'Policy Characteristics'!$C:$C,0))</f>
        <v>% of vehicle cost</v>
      </c>
      <c r="P87" s="13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State level rebates typically range from $2,000 to $5,000.</v>
      </c>
      <c r="Q87" s="158"/>
      <c r="R87" s="159"/>
      <c r="S87" s="158"/>
      <c r="T87" s="148"/>
    </row>
    <row r="88" spans="1:20" x14ac:dyDescent="0.25">
      <c r="A88" s="136" t="str">
        <f>INDEX('Policy Characteristics'!A:A,MATCH(PolicyLevers!$C88,'Policy Characteristics'!$C:$C,0))</f>
        <v>Transportation</v>
      </c>
      <c r="B88" s="273" t="str">
        <f>INDEX('Policy Characteristics'!B:B,MATCH(PolicyLevers!$C88,'Policy Characteristics'!$C:$C,0))</f>
        <v>Feebate</v>
      </c>
      <c r="C88" s="148" t="s">
        <v>117</v>
      </c>
      <c r="D88" s="139"/>
      <c r="E88" s="139"/>
      <c r="F88" s="139"/>
      <c r="G88" s="139"/>
      <c r="H88" s="157">
        <v>1</v>
      </c>
      <c r="I88" s="266" t="s">
        <v>46</v>
      </c>
      <c r="J88" s="137" t="str">
        <f>INDEX('Policy Characteristics'!D:D,MATCH(PolicyLevers!$C88,'Policy Characteristics'!$C:$C,0))</f>
        <v>Feebate</v>
      </c>
      <c r="K88" s="137" t="str">
        <f>INDEX('Policy Characteristics'!E:E,MATCH(PolicyLevers!$C88,'Policy Characteristics'!$C:$C,0))</f>
        <v>trans LDVs feebate</v>
      </c>
      <c r="L88" s="137">
        <f>INDEX('Policy Characteristics'!F:F,MATCH(PolicyLevers!$C88,'Policy Characteristics'!$C:$C,0))</f>
        <v>0</v>
      </c>
      <c r="M88" s="137">
        <f>INDEX('Policy Characteristics'!G:G,MATCH(PolicyLevers!$C88,'Policy Characteristics'!$C:$C,0))</f>
        <v>1</v>
      </c>
      <c r="N88" s="137">
        <f>INDEX('Policy Characteristics'!H:H,MATCH(PolicyLevers!$C88,'Policy Characteristics'!$C:$C,0))</f>
        <v>0.02</v>
      </c>
      <c r="O88" s="137" t="str">
        <f>INDEX('Policy Characteristics'!I:I,MATCH(PolicyLevers!$C88,'Policy Characteristics'!$C:$C,0))</f>
        <v>% of global best practice rate</v>
      </c>
      <c r="P88" s="13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39" t="s">
        <v>210</v>
      </c>
      <c r="R88" s="161" t="s">
        <v>211</v>
      </c>
      <c r="S88" s="139" t="s">
        <v>163</v>
      </c>
      <c r="T88" s="139" t="s">
        <v>191</v>
      </c>
    </row>
    <row r="89" spans="1:20" ht="75" customHeight="1" x14ac:dyDescent="0.25">
      <c r="A89" s="136" t="str">
        <f>INDEX('Policy Characteristics'!A:A,MATCH(PolicyLevers!$C89,'Policy Characteristics'!$C:$C,0))</f>
        <v>Transportation</v>
      </c>
      <c r="B89" s="273" t="str">
        <f>INDEX('Policy Characteristics'!B:B,MATCH(PolicyLevers!$C89,'Policy Characteristics'!$C:$C,0))</f>
        <v>Fuel Economy Standard</v>
      </c>
      <c r="C89" s="148" t="s">
        <v>328</v>
      </c>
      <c r="D89" s="139" t="s">
        <v>48</v>
      </c>
      <c r="E89" s="139" t="s">
        <v>40</v>
      </c>
      <c r="F89" s="139" t="s">
        <v>88</v>
      </c>
      <c r="G89" s="139" t="s">
        <v>40</v>
      </c>
      <c r="H89" s="30">
        <v>362</v>
      </c>
      <c r="I89" s="267" t="s">
        <v>46</v>
      </c>
      <c r="J89" s="137" t="str">
        <f>INDEX('Policy Characteristics'!D:D,MATCH(PolicyLevers!$C89,'Policy Characteristics'!$C:$C,0))</f>
        <v>Vehicle Fuel Economy Standards</v>
      </c>
      <c r="K89" s="137" t="str">
        <f>INDEX('Policy Characteristics'!E:E,MATCH(PolicyLevers!$C89,'Policy Characteristics'!$C:$C,0))</f>
        <v>trans fuel economy standards</v>
      </c>
      <c r="L89" s="137">
        <f>INDEX('Policy Characteristics'!F:F,MATCH(PolicyLevers!$C89,'Policy Characteristics'!$C:$C,0))</f>
        <v>0</v>
      </c>
      <c r="M89" s="137">
        <f>INDEX('Policy Characteristics'!G:G,MATCH(PolicyLevers!$C89,'Policy Characteristics'!$C:$C,0))</f>
        <v>1</v>
      </c>
      <c r="N89" s="137">
        <f>INDEX('Policy Characteristics'!H:H,MATCH(PolicyLevers!$C89,'Policy Characteristics'!$C:$C,0))</f>
        <v>0.01</v>
      </c>
      <c r="O89" s="137" t="str">
        <f>INDEX('Policy Characteristics'!I:I,MATCH(PolicyLevers!$C89,'Policy Characteristics'!$C:$C,0))</f>
        <v>% increase in miles/gal</v>
      </c>
      <c r="P89" s="13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39" t="s">
        <v>212</v>
      </c>
      <c r="R89" s="161" t="s">
        <v>213</v>
      </c>
      <c r="S89" s="162" t="s">
        <v>747</v>
      </c>
      <c r="T89" s="139" t="s">
        <v>406</v>
      </c>
    </row>
    <row r="90" spans="1:20" ht="90" customHeight="1" x14ac:dyDescent="0.25">
      <c r="A90" s="136" t="str">
        <f>INDEX('Policy Characteristics'!A:A,MATCH(PolicyLevers!$C90,'Policy Characteristics'!$C:$C,0))</f>
        <v>Transportation</v>
      </c>
      <c r="B90" s="273" t="str">
        <f>INDEX('Policy Characteristics'!B:B,MATCH(PolicyLevers!$C90,'Policy Characteristics'!$C:$C,0))</f>
        <v>Fuel Economy Standard</v>
      </c>
      <c r="C90" s="152" t="str">
        <f t="shared" ref="A90:C94" si="8">C$89</f>
        <v>Percentage Additional Improvement of Fuel Economy Std</v>
      </c>
      <c r="D90" s="139" t="s">
        <v>45</v>
      </c>
      <c r="E90" s="139" t="s">
        <v>40</v>
      </c>
      <c r="F90" s="139" t="s">
        <v>89</v>
      </c>
      <c r="G90" s="139" t="s">
        <v>40</v>
      </c>
      <c r="H90" s="157">
        <v>363</v>
      </c>
      <c r="I90" s="267" t="s">
        <v>46</v>
      </c>
      <c r="J90" s="137" t="str">
        <f>INDEX('Policy Characteristics'!D:D,MATCH(PolicyLevers!$C90,'Policy Characteristics'!$C:$C,0))</f>
        <v>Vehicle Fuel Economy Standards</v>
      </c>
      <c r="K90" s="137" t="str">
        <f>INDEX('Policy Characteristics'!E:E,MATCH(PolicyLevers!$C90,'Policy Characteristics'!$C:$C,0))</f>
        <v>trans fuel economy standards</v>
      </c>
      <c r="L90" s="137">
        <f>INDEX('Policy Characteristics'!F:F,MATCH(PolicyLevers!$C90,'Policy Characteristics'!$C:$C,0))</f>
        <v>0</v>
      </c>
      <c r="M90" s="137">
        <f>INDEX('Policy Characteristics'!G:G,MATCH(PolicyLevers!$C90,'Policy Characteristics'!$C:$C,0))</f>
        <v>1</v>
      </c>
      <c r="N90" s="137">
        <f>INDEX('Policy Characteristics'!H:H,MATCH(PolicyLevers!$C90,'Policy Characteristics'!$C:$C,0))</f>
        <v>0.01</v>
      </c>
      <c r="O90" s="137" t="str">
        <f>INDEX('Policy Characteristics'!I:I,MATCH(PolicyLevers!$C90,'Policy Characteristics'!$C:$C,0))</f>
        <v>% increase in miles/gal</v>
      </c>
      <c r="P90" s="13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52" t="str">
        <f t="shared" ref="L90:T99" si="9">Q$89</f>
        <v>transportation-sector-main.html#fuel-econ-std</v>
      </c>
      <c r="R90" s="165" t="str">
        <f t="shared" si="9"/>
        <v>fuel-economy-standard.html</v>
      </c>
      <c r="S90" s="166"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66" t="str">
        <f t="shared" si="9"/>
        <v>National Research Council, 2013, "Transitions to Alternative Vehicles and Fuels", https://www.nap.edu/catalog/18264/transitions-to-alternative-vehicles-and-fuels, Table 2.9, Fuel economy test mpg.</v>
      </c>
    </row>
    <row r="91" spans="1:20" ht="107.25" customHeight="1" x14ac:dyDescent="0.25">
      <c r="A91" s="136" t="str">
        <f>INDEX('Policy Characteristics'!A:A,MATCH(PolicyLevers!$C91,'Policy Characteristics'!$C:$C,0))</f>
        <v>Transportation</v>
      </c>
      <c r="B91" s="273" t="str">
        <f>INDEX('Policy Characteristics'!B:B,MATCH(PolicyLevers!$C91,'Policy Characteristics'!$C:$C,0))</f>
        <v>Fuel Economy Standard</v>
      </c>
      <c r="C91" s="152" t="str">
        <f t="shared" ref="B91:C94" si="10">C$89</f>
        <v>Percentage Additional Improvement of Fuel Economy Std</v>
      </c>
      <c r="D91" s="139" t="s">
        <v>48</v>
      </c>
      <c r="E91" s="139" t="s">
        <v>41</v>
      </c>
      <c r="F91" s="139" t="s">
        <v>88</v>
      </c>
      <c r="G91" s="139" t="s">
        <v>41</v>
      </c>
      <c r="H91" s="30">
        <v>364</v>
      </c>
      <c r="I91" s="267" t="s">
        <v>46</v>
      </c>
      <c r="J91" s="137" t="str">
        <f>INDEX('Policy Characteristics'!D:D,MATCH(PolicyLevers!$C91,'Policy Characteristics'!$C:$C,0))</f>
        <v>Vehicle Fuel Economy Standards</v>
      </c>
      <c r="K91" s="137" t="str">
        <f>INDEX('Policy Characteristics'!E:E,MATCH(PolicyLevers!$C91,'Policy Characteristics'!$C:$C,0))</f>
        <v>trans fuel economy standards</v>
      </c>
      <c r="L91" s="137">
        <f>INDEX('Policy Characteristics'!F:F,MATCH(PolicyLevers!$C91,'Policy Characteristics'!$C:$C,0))</f>
        <v>0</v>
      </c>
      <c r="M91" s="137">
        <f>INDEX('Policy Characteristics'!G:G,MATCH(PolicyLevers!$C91,'Policy Characteristics'!$C:$C,0))</f>
        <v>1</v>
      </c>
      <c r="N91" s="137">
        <f>INDEX('Policy Characteristics'!H:H,MATCH(PolicyLevers!$C91,'Policy Characteristics'!$C:$C,0))</f>
        <v>0.01</v>
      </c>
      <c r="O91" s="137" t="str">
        <f>INDEX('Policy Characteristics'!I:I,MATCH(PolicyLevers!$C91,'Policy Characteristics'!$C:$C,0))</f>
        <v>% increase in miles/gal</v>
      </c>
      <c r="P91" s="13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52" t="str">
        <f t="shared" si="9"/>
        <v>transportation-sector-main.html#fuel-econ-std</v>
      </c>
      <c r="R91" s="165" t="str">
        <f t="shared" si="9"/>
        <v>fuel-economy-standard.html</v>
      </c>
      <c r="S91" s="162" t="s">
        <v>748</v>
      </c>
      <c r="T91" s="139" t="s">
        <v>417</v>
      </c>
    </row>
    <row r="92" spans="1:20" ht="105" customHeight="1" x14ac:dyDescent="0.25">
      <c r="A92" s="136" t="str">
        <f>INDEX('Policy Characteristics'!A:A,MATCH(PolicyLevers!$C92,'Policy Characteristics'!$C:$C,0))</f>
        <v>Transportation</v>
      </c>
      <c r="B92" s="273" t="str">
        <f>INDEX('Policy Characteristics'!B:B,MATCH(PolicyLevers!$C92,'Policy Characteristics'!$C:$C,0))</f>
        <v>Fuel Economy Standard</v>
      </c>
      <c r="C92" s="152" t="str">
        <f t="shared" si="8"/>
        <v>Percentage Additional Improvement of Fuel Economy Std</v>
      </c>
      <c r="D92" s="139" t="s">
        <v>45</v>
      </c>
      <c r="E92" s="139" t="s">
        <v>41</v>
      </c>
      <c r="F92" s="139" t="s">
        <v>89</v>
      </c>
      <c r="G92" s="139" t="s">
        <v>41</v>
      </c>
      <c r="H92" s="157">
        <v>365</v>
      </c>
      <c r="I92" s="267" t="s">
        <v>46</v>
      </c>
      <c r="J92" s="137" t="str">
        <f>INDEX('Policy Characteristics'!D:D,MATCH(PolicyLevers!$C92,'Policy Characteristics'!$C:$C,0))</f>
        <v>Vehicle Fuel Economy Standards</v>
      </c>
      <c r="K92" s="137" t="str">
        <f>INDEX('Policy Characteristics'!E:E,MATCH(PolicyLevers!$C92,'Policy Characteristics'!$C:$C,0))</f>
        <v>trans fuel economy standards</v>
      </c>
      <c r="L92" s="137">
        <f>INDEX('Policy Characteristics'!F:F,MATCH(PolicyLevers!$C92,'Policy Characteristics'!$C:$C,0))</f>
        <v>0</v>
      </c>
      <c r="M92" s="137">
        <f>INDEX('Policy Characteristics'!G:G,MATCH(PolicyLevers!$C92,'Policy Characteristics'!$C:$C,0))</f>
        <v>1</v>
      </c>
      <c r="N92" s="137">
        <f>INDEX('Policy Characteristics'!H:H,MATCH(PolicyLevers!$C92,'Policy Characteristics'!$C:$C,0))</f>
        <v>0.01</v>
      </c>
      <c r="O92" s="137" t="str">
        <f>INDEX('Policy Characteristics'!I:I,MATCH(PolicyLevers!$C92,'Policy Characteristics'!$C:$C,0))</f>
        <v>% increase in miles/gal</v>
      </c>
      <c r="P92" s="13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52" t="str">
        <f t="shared" si="9"/>
        <v>transportation-sector-main.html#fuel-econ-std</v>
      </c>
      <c r="R92" s="165" t="str">
        <f t="shared" si="9"/>
        <v>fuel-economy-standard.html</v>
      </c>
      <c r="S92" s="16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66" t="str">
        <f t="shared" si="9"/>
        <v>National Research Council, 2013, "Transitions to Alternative Vehicles and Fuels", https://www.nap.edu/catalog/18264/transitions-to-alternative-vehicles-and-fuels, Table 2.9, Fuel economy test mpg.</v>
      </c>
    </row>
    <row r="93" spans="1:20" x14ac:dyDescent="0.25">
      <c r="A93" s="136" t="str">
        <f>INDEX('Policy Characteristics'!A:A,MATCH(PolicyLevers!$C93,'Policy Characteristics'!$C:$C,0))</f>
        <v>Transportation</v>
      </c>
      <c r="B93" s="273" t="str">
        <f>INDEX('Policy Characteristics'!B:B,MATCH(PolicyLevers!$C93,'Policy Characteristics'!$C:$C,0))</f>
        <v>Fuel Economy Standard</v>
      </c>
      <c r="C93" s="152" t="str">
        <f t="shared" si="8"/>
        <v>Percentage Additional Improvement of Fuel Economy Std</v>
      </c>
      <c r="D93" s="139" t="s">
        <v>48</v>
      </c>
      <c r="E93" s="139" t="s">
        <v>42</v>
      </c>
      <c r="F93" s="139" t="s">
        <v>88</v>
      </c>
      <c r="G93" s="139" t="s">
        <v>90</v>
      </c>
      <c r="H93" s="30">
        <v>366</v>
      </c>
      <c r="I93" s="267" t="s">
        <v>46</v>
      </c>
      <c r="J93" s="137" t="str">
        <f>INDEX('Policy Characteristics'!D:D,MATCH(PolicyLevers!$C93,'Policy Characteristics'!$C:$C,0))</f>
        <v>Vehicle Fuel Economy Standards</v>
      </c>
      <c r="K93" s="137" t="str">
        <f>INDEX('Policy Characteristics'!E:E,MATCH(PolicyLevers!$C93,'Policy Characteristics'!$C:$C,0))</f>
        <v>trans fuel economy standards</v>
      </c>
      <c r="L93" s="137">
        <f>INDEX('Policy Characteristics'!F:F,MATCH(PolicyLevers!$C93,'Policy Characteristics'!$C:$C,0))</f>
        <v>0</v>
      </c>
      <c r="M93" s="137">
        <f>INDEX('Policy Characteristics'!G:G,MATCH(PolicyLevers!$C93,'Policy Characteristics'!$C:$C,0))</f>
        <v>1</v>
      </c>
      <c r="N93" s="137">
        <f>INDEX('Policy Characteristics'!H:H,MATCH(PolicyLevers!$C93,'Policy Characteristics'!$C:$C,0))</f>
        <v>0.01</v>
      </c>
      <c r="O93" s="137" t="str">
        <f>INDEX('Policy Characteristics'!I:I,MATCH(PolicyLevers!$C93,'Policy Characteristics'!$C:$C,0))</f>
        <v>% increase in miles/gal</v>
      </c>
      <c r="P93" s="13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52" t="str">
        <f t="shared" si="9"/>
        <v>transportation-sector-main.html#fuel-econ-std</v>
      </c>
      <c r="R93" s="165" t="str">
        <f t="shared" si="9"/>
        <v>fuel-economy-standard.html</v>
      </c>
      <c r="S93" s="139" t="s">
        <v>170</v>
      </c>
      <c r="T93" s="139" t="s">
        <v>192</v>
      </c>
    </row>
    <row r="94" spans="1:20" x14ac:dyDescent="0.25">
      <c r="A94" s="136" t="str">
        <f>INDEX('Policy Characteristics'!A:A,MATCH(PolicyLevers!$C94,'Policy Characteristics'!$C:$C,0))</f>
        <v>Transportation</v>
      </c>
      <c r="B94" s="273" t="str">
        <f>INDEX('Policy Characteristics'!B:B,MATCH(PolicyLevers!$C94,'Policy Characteristics'!$C:$C,0))</f>
        <v>Fuel Economy Standard</v>
      </c>
      <c r="C94" s="152" t="str">
        <f t="shared" si="10"/>
        <v>Percentage Additional Improvement of Fuel Economy Std</v>
      </c>
      <c r="D94" s="139" t="s">
        <v>45</v>
      </c>
      <c r="E94" s="139" t="s">
        <v>42</v>
      </c>
      <c r="F94" s="139" t="s">
        <v>89</v>
      </c>
      <c r="G94" s="139" t="s">
        <v>90</v>
      </c>
      <c r="H94" s="157">
        <v>367</v>
      </c>
      <c r="I94" s="267" t="s">
        <v>46</v>
      </c>
      <c r="J94" s="137" t="str">
        <f>INDEX('Policy Characteristics'!D:D,MATCH(PolicyLevers!$C94,'Policy Characteristics'!$C:$C,0))</f>
        <v>Vehicle Fuel Economy Standards</v>
      </c>
      <c r="K94" s="137" t="str">
        <f>INDEX('Policy Characteristics'!E:E,MATCH(PolicyLevers!$C94,'Policy Characteristics'!$C:$C,0))</f>
        <v>trans fuel economy standards</v>
      </c>
      <c r="L94" s="137">
        <f>INDEX('Policy Characteristics'!F:F,MATCH(PolicyLevers!$C94,'Policy Characteristics'!$C:$C,0))</f>
        <v>0</v>
      </c>
      <c r="M94" s="137">
        <f>INDEX('Policy Characteristics'!G:G,MATCH(PolicyLevers!$C94,'Policy Characteristics'!$C:$C,0))</f>
        <v>1</v>
      </c>
      <c r="N94" s="137">
        <f>INDEX('Policy Characteristics'!H:H,MATCH(PolicyLevers!$C94,'Policy Characteristics'!$C:$C,0))</f>
        <v>0.01</v>
      </c>
      <c r="O94" s="137" t="str">
        <f>INDEX('Policy Characteristics'!I:I,MATCH(PolicyLevers!$C94,'Policy Characteristics'!$C:$C,0))</f>
        <v>% increase in miles/gal</v>
      </c>
      <c r="P94" s="13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52" t="str">
        <f t="shared" si="9"/>
        <v>transportation-sector-main.html#fuel-econ-std</v>
      </c>
      <c r="R94" s="165" t="str">
        <f t="shared" si="9"/>
        <v>fuel-economy-standard.html</v>
      </c>
      <c r="S94" s="139" t="s">
        <v>170</v>
      </c>
      <c r="T94" s="16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36" t="str">
        <f>INDEX('Policy Characteristics'!A:A,MATCH(PolicyLevers!$C95,'Policy Characteristics'!$C:$C,0))</f>
        <v>Transportation</v>
      </c>
      <c r="B95" s="273" t="str">
        <f>INDEX('Policy Characteristics'!B:B,MATCH(PolicyLevers!$C95,'Policy Characteristics'!$C:$C,0))</f>
        <v>Fuel Economy Standard</v>
      </c>
      <c r="C95" s="152" t="str">
        <f t="shared" ref="A95:C100" si="11">C$89</f>
        <v>Percentage Additional Improvement of Fuel Economy Std</v>
      </c>
      <c r="D95" s="139" t="s">
        <v>48</v>
      </c>
      <c r="E95" s="139" t="s">
        <v>43</v>
      </c>
      <c r="F95" s="139" t="s">
        <v>88</v>
      </c>
      <c r="G95" s="139" t="s">
        <v>91</v>
      </c>
      <c r="H95" s="30">
        <v>368</v>
      </c>
      <c r="I95" s="267" t="s">
        <v>46</v>
      </c>
      <c r="J95" s="137" t="str">
        <f>INDEX('Policy Characteristics'!D:D,MATCH(PolicyLevers!$C95,'Policy Characteristics'!$C:$C,0))</f>
        <v>Vehicle Fuel Economy Standards</v>
      </c>
      <c r="K95" s="137" t="str">
        <f>INDEX('Policy Characteristics'!E:E,MATCH(PolicyLevers!$C95,'Policy Characteristics'!$C:$C,0))</f>
        <v>trans fuel economy standards</v>
      </c>
      <c r="L95" s="137">
        <f>INDEX('Policy Characteristics'!F:F,MATCH(PolicyLevers!$C95,'Policy Characteristics'!$C:$C,0))</f>
        <v>0</v>
      </c>
      <c r="M95" s="137">
        <f>INDEX('Policy Characteristics'!G:G,MATCH(PolicyLevers!$C95,'Policy Characteristics'!$C:$C,0))</f>
        <v>1</v>
      </c>
      <c r="N95" s="137">
        <f>INDEX('Policy Characteristics'!H:H,MATCH(PolicyLevers!$C95,'Policy Characteristics'!$C:$C,0))</f>
        <v>0.01</v>
      </c>
      <c r="O95" s="137" t="str">
        <f>INDEX('Policy Characteristics'!I:I,MATCH(PolicyLevers!$C95,'Policy Characteristics'!$C:$C,0))</f>
        <v>% increase in miles/gal</v>
      </c>
      <c r="P95" s="13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52" t="str">
        <f t="shared" si="9"/>
        <v>transportation-sector-main.html#fuel-econ-std</v>
      </c>
      <c r="R95" s="165" t="str">
        <f t="shared" si="9"/>
        <v>fuel-economy-standard.html</v>
      </c>
      <c r="S95" s="139" t="s">
        <v>170</v>
      </c>
      <c r="T95" s="139" t="s">
        <v>193</v>
      </c>
    </row>
    <row r="96" spans="1:20" x14ac:dyDescent="0.25">
      <c r="A96" s="136" t="str">
        <f>INDEX('Policy Characteristics'!A:A,MATCH(PolicyLevers!$C96,'Policy Characteristics'!$C:$C,0))</f>
        <v>Transportation</v>
      </c>
      <c r="B96" s="273" t="str">
        <f>INDEX('Policy Characteristics'!B:B,MATCH(PolicyLevers!$C96,'Policy Characteristics'!$C:$C,0))</f>
        <v>Fuel Economy Standard</v>
      </c>
      <c r="C96" s="152" t="str">
        <f t="shared" si="11"/>
        <v>Percentage Additional Improvement of Fuel Economy Std</v>
      </c>
      <c r="D96" s="139" t="s">
        <v>45</v>
      </c>
      <c r="E96" s="139" t="s">
        <v>43</v>
      </c>
      <c r="F96" s="139" t="s">
        <v>89</v>
      </c>
      <c r="G96" s="139" t="s">
        <v>91</v>
      </c>
      <c r="H96" s="157">
        <v>369</v>
      </c>
      <c r="I96" s="267" t="s">
        <v>46</v>
      </c>
      <c r="J96" s="137" t="str">
        <f>INDEX('Policy Characteristics'!D:D,MATCH(PolicyLevers!$C96,'Policy Characteristics'!$C:$C,0))</f>
        <v>Vehicle Fuel Economy Standards</v>
      </c>
      <c r="K96" s="137" t="str">
        <f>INDEX('Policy Characteristics'!E:E,MATCH(PolicyLevers!$C96,'Policy Characteristics'!$C:$C,0))</f>
        <v>trans fuel economy standards</v>
      </c>
      <c r="L96" s="137">
        <f>INDEX('Policy Characteristics'!F:F,MATCH(PolicyLevers!$C96,'Policy Characteristics'!$C:$C,0))</f>
        <v>0</v>
      </c>
      <c r="M96" s="137">
        <f>INDEX('Policy Characteristics'!G:G,MATCH(PolicyLevers!$C96,'Policy Characteristics'!$C:$C,0))</f>
        <v>1</v>
      </c>
      <c r="N96" s="137">
        <f>INDEX('Policy Characteristics'!H:H,MATCH(PolicyLevers!$C96,'Policy Characteristics'!$C:$C,0))</f>
        <v>0.01</v>
      </c>
      <c r="O96" s="137" t="str">
        <f>INDEX('Policy Characteristics'!I:I,MATCH(PolicyLevers!$C96,'Policy Characteristics'!$C:$C,0))</f>
        <v>% increase in miles/gal</v>
      </c>
      <c r="P96" s="13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52" t="str">
        <f t="shared" si="9"/>
        <v>transportation-sector-main.html#fuel-econ-std</v>
      </c>
      <c r="R96" s="165" t="str">
        <f t="shared" si="9"/>
        <v>fuel-economy-standard.html</v>
      </c>
      <c r="S96" s="139" t="s">
        <v>170</v>
      </c>
      <c r="T96" s="164" t="str">
        <f>T$95</f>
        <v>U.S. DOE, 2013, "Potential for Energy Efficiency Improvement Beyond the Light-Duty-Vehicle Sector", http://www.nrel.gov/docs/fy13osti/55637.pdf, Section 3.4.5, Paragraph 1</v>
      </c>
    </row>
    <row r="97" spans="1:20" x14ac:dyDescent="0.25">
      <c r="A97" s="136" t="str">
        <f>INDEX('Policy Characteristics'!A:A,MATCH(PolicyLevers!$C97,'Policy Characteristics'!$C:$C,0))</f>
        <v>Transportation</v>
      </c>
      <c r="B97" s="273" t="str">
        <f>INDEX('Policy Characteristics'!B:B,MATCH(PolicyLevers!$C97,'Policy Characteristics'!$C:$C,0))</f>
        <v>Fuel Economy Standard</v>
      </c>
      <c r="C97" s="152" t="str">
        <f t="shared" si="11"/>
        <v>Percentage Additional Improvement of Fuel Economy Std</v>
      </c>
      <c r="D97" s="139" t="s">
        <v>48</v>
      </c>
      <c r="E97" s="139" t="s">
        <v>44</v>
      </c>
      <c r="F97" s="139" t="s">
        <v>88</v>
      </c>
      <c r="G97" s="139" t="s">
        <v>92</v>
      </c>
      <c r="H97" s="30">
        <v>370</v>
      </c>
      <c r="I97" s="267" t="s">
        <v>46</v>
      </c>
      <c r="J97" s="137" t="str">
        <f>INDEX('Policy Characteristics'!D:D,MATCH(PolicyLevers!$C97,'Policy Characteristics'!$C:$C,0))</f>
        <v>Vehicle Fuel Economy Standards</v>
      </c>
      <c r="K97" s="137" t="str">
        <f>INDEX('Policy Characteristics'!E:E,MATCH(PolicyLevers!$C97,'Policy Characteristics'!$C:$C,0))</f>
        <v>trans fuel economy standards</v>
      </c>
      <c r="L97" s="137">
        <f>INDEX('Policy Characteristics'!F:F,MATCH(PolicyLevers!$C97,'Policy Characteristics'!$C:$C,0))</f>
        <v>0</v>
      </c>
      <c r="M97" s="137">
        <f>INDEX('Policy Characteristics'!G:G,MATCH(PolicyLevers!$C97,'Policy Characteristics'!$C:$C,0))</f>
        <v>1</v>
      </c>
      <c r="N97" s="137">
        <f>INDEX('Policy Characteristics'!H:H,MATCH(PolicyLevers!$C97,'Policy Characteristics'!$C:$C,0))</f>
        <v>0.01</v>
      </c>
      <c r="O97" s="137" t="str">
        <f>INDEX('Policy Characteristics'!I:I,MATCH(PolicyLevers!$C97,'Policy Characteristics'!$C:$C,0))</f>
        <v>% increase in miles/gal</v>
      </c>
      <c r="P97" s="13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52" t="str">
        <f t="shared" si="9"/>
        <v>transportation-sector-main.html#fuel-econ-std</v>
      </c>
      <c r="R97" s="165" t="str">
        <f t="shared" si="9"/>
        <v>fuel-economy-standard.html</v>
      </c>
      <c r="S97" s="139" t="s">
        <v>170</v>
      </c>
      <c r="T97" s="139" t="s">
        <v>192</v>
      </c>
    </row>
    <row r="98" spans="1:20" x14ac:dyDescent="0.25">
      <c r="A98" s="136" t="str">
        <f>INDEX('Policy Characteristics'!A:A,MATCH(PolicyLevers!$C98,'Policy Characteristics'!$C:$C,0))</f>
        <v>Transportation</v>
      </c>
      <c r="B98" s="273" t="str">
        <f>INDEX('Policy Characteristics'!B:B,MATCH(PolicyLevers!$C98,'Policy Characteristics'!$C:$C,0))</f>
        <v>Fuel Economy Standard</v>
      </c>
      <c r="C98" s="152" t="str">
        <f t="shared" si="11"/>
        <v>Percentage Additional Improvement of Fuel Economy Std</v>
      </c>
      <c r="D98" s="139" t="s">
        <v>45</v>
      </c>
      <c r="E98" s="139" t="s">
        <v>44</v>
      </c>
      <c r="F98" s="139" t="s">
        <v>89</v>
      </c>
      <c r="G98" s="139" t="s">
        <v>92</v>
      </c>
      <c r="H98" s="157">
        <v>371</v>
      </c>
      <c r="I98" s="267" t="s">
        <v>46</v>
      </c>
      <c r="J98" s="137" t="str">
        <f>INDEX('Policy Characteristics'!D:D,MATCH(PolicyLevers!$C98,'Policy Characteristics'!$C:$C,0))</f>
        <v>Vehicle Fuel Economy Standards</v>
      </c>
      <c r="K98" s="137" t="str">
        <f>INDEX('Policy Characteristics'!E:E,MATCH(PolicyLevers!$C98,'Policy Characteristics'!$C:$C,0))</f>
        <v>trans fuel economy standards</v>
      </c>
      <c r="L98" s="137">
        <f>INDEX('Policy Characteristics'!F:F,MATCH(PolicyLevers!$C98,'Policy Characteristics'!$C:$C,0))</f>
        <v>0</v>
      </c>
      <c r="M98" s="137">
        <f>INDEX('Policy Characteristics'!G:G,MATCH(PolicyLevers!$C98,'Policy Characteristics'!$C:$C,0))</f>
        <v>1</v>
      </c>
      <c r="N98" s="137">
        <f>INDEX('Policy Characteristics'!H:H,MATCH(PolicyLevers!$C98,'Policy Characteristics'!$C:$C,0))</f>
        <v>0.01</v>
      </c>
      <c r="O98" s="137" t="str">
        <f>INDEX('Policy Characteristics'!I:I,MATCH(PolicyLevers!$C98,'Policy Characteristics'!$C:$C,0))</f>
        <v>% increase in miles/gal</v>
      </c>
      <c r="P98" s="13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52" t="str">
        <f t="shared" si="9"/>
        <v>transportation-sector-main.html#fuel-econ-std</v>
      </c>
      <c r="R98" s="165" t="str">
        <f t="shared" si="9"/>
        <v>fuel-economy-standard.html</v>
      </c>
      <c r="S98" s="139" t="s">
        <v>170</v>
      </c>
      <c r="T98" s="16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36" t="str">
        <f>INDEX('Policy Characteristics'!A:A,MATCH(PolicyLevers!$C99,'Policy Characteristics'!$C:$C,0))</f>
        <v>Transportation</v>
      </c>
      <c r="B99" s="273" t="str">
        <f>INDEX('Policy Characteristics'!B:B,MATCH(PolicyLevers!$C99,'Policy Characteristics'!$C:$C,0))</f>
        <v>Fuel Economy Standard</v>
      </c>
      <c r="C99" s="152" t="str">
        <f t="shared" si="11"/>
        <v>Percentage Additional Improvement of Fuel Economy Std</v>
      </c>
      <c r="D99" s="139" t="s">
        <v>48</v>
      </c>
      <c r="E99" s="139" t="s">
        <v>119</v>
      </c>
      <c r="F99" s="139" t="s">
        <v>88</v>
      </c>
      <c r="G99" s="139" t="s">
        <v>160</v>
      </c>
      <c r="H99" s="30">
        <v>372</v>
      </c>
      <c r="I99" s="267" t="s">
        <v>46</v>
      </c>
      <c r="J99" s="137" t="str">
        <f>INDEX('Policy Characteristics'!D:D,MATCH(PolicyLevers!$C99,'Policy Characteristics'!$C:$C,0))</f>
        <v>Vehicle Fuel Economy Standards</v>
      </c>
      <c r="K99" s="137" t="str">
        <f>INDEX('Policy Characteristics'!E:E,MATCH(PolicyLevers!$C99,'Policy Characteristics'!$C:$C,0))</f>
        <v>trans fuel economy standards</v>
      </c>
      <c r="L99" s="137">
        <f>INDEX('Policy Characteristics'!F:F,MATCH(PolicyLevers!$C99,'Policy Characteristics'!$C:$C,0))</f>
        <v>0</v>
      </c>
      <c r="M99" s="137">
        <f>INDEX('Policy Characteristics'!G:G,MATCH(PolicyLevers!$C99,'Policy Characteristics'!$C:$C,0))</f>
        <v>1</v>
      </c>
      <c r="N99" s="137">
        <f>INDEX('Policy Characteristics'!H:H,MATCH(PolicyLevers!$C99,'Policy Characteristics'!$C:$C,0))</f>
        <v>0.01</v>
      </c>
      <c r="O99" s="137" t="str">
        <f>INDEX('Policy Characteristics'!I:I,MATCH(PolicyLevers!$C99,'Policy Characteristics'!$C:$C,0))</f>
        <v>% increase in miles/gal</v>
      </c>
      <c r="P99" s="13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52" t="str">
        <f t="shared" si="9"/>
        <v>transportation-sector-main.html#fuel-econ-std</v>
      </c>
      <c r="R99" s="165" t="str">
        <f t="shared" si="9"/>
        <v>fuel-economy-standard.html</v>
      </c>
      <c r="S99" s="139" t="s">
        <v>170</v>
      </c>
      <c r="T99" s="139" t="s">
        <v>435</v>
      </c>
    </row>
    <row r="100" spans="1:20" x14ac:dyDescent="0.25">
      <c r="A100" s="136" t="str">
        <f>INDEX('Policy Characteristics'!A:A,MATCH(PolicyLevers!$C100,'Policy Characteristics'!$C:$C,0))</f>
        <v>Transportation</v>
      </c>
      <c r="B100" s="273" t="str">
        <f>INDEX('Policy Characteristics'!B:B,MATCH(PolicyLevers!$C100,'Policy Characteristics'!$C:$C,0))</f>
        <v>Fuel Economy Standard</v>
      </c>
      <c r="C100" s="152" t="str">
        <f t="shared" si="11"/>
        <v>Percentage Additional Improvement of Fuel Economy Std</v>
      </c>
      <c r="D100" s="139" t="s">
        <v>45</v>
      </c>
      <c r="E100" s="139" t="s">
        <v>119</v>
      </c>
      <c r="F100" s="139" t="s">
        <v>89</v>
      </c>
      <c r="G100" s="139" t="s">
        <v>160</v>
      </c>
      <c r="H100" s="157">
        <v>373</v>
      </c>
      <c r="I100" s="267" t="s">
        <v>47</v>
      </c>
      <c r="J100" s="137" t="str">
        <f>INDEX('Policy Characteristics'!D:D,MATCH(PolicyLevers!$C100,'Policy Characteristics'!$C:$C,0))</f>
        <v>Vehicle Fuel Economy Standards</v>
      </c>
      <c r="K100" s="137" t="str">
        <f>INDEX('Policy Characteristics'!E:E,MATCH(PolicyLevers!$C100,'Policy Characteristics'!$C:$C,0))</f>
        <v>trans fuel economy standards</v>
      </c>
      <c r="L100" s="137">
        <f>INDEX('Policy Characteristics'!F:F,MATCH(PolicyLevers!$C100,'Policy Characteristics'!$C:$C,0))</f>
        <v>0</v>
      </c>
      <c r="M100" s="137">
        <f>INDEX('Policy Characteristics'!G:G,MATCH(PolicyLevers!$C100,'Policy Characteristics'!$C:$C,0))</f>
        <v>1</v>
      </c>
      <c r="N100" s="137">
        <f>INDEX('Policy Characteristics'!H:H,MATCH(PolicyLevers!$C100,'Policy Characteristics'!$C:$C,0))</f>
        <v>0.01</v>
      </c>
      <c r="O100" s="137" t="str">
        <f>INDEX('Policy Characteristics'!I:I,MATCH(PolicyLevers!$C100,'Policy Characteristics'!$C:$C,0))</f>
        <v>% increase in miles/gal</v>
      </c>
      <c r="P100" s="13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55"/>
      <c r="R100" s="168"/>
      <c r="S100" s="139"/>
      <c r="T100" s="139"/>
    </row>
    <row r="101" spans="1:20" s="137" customFormat="1" x14ac:dyDescent="0.25">
      <c r="A101" s="136" t="str">
        <f>INDEX('Policy Characteristics'!A:A,MATCH(PolicyLevers!$C101,'Policy Characteristics'!$C:$C,0))</f>
        <v>Transportation</v>
      </c>
      <c r="B101" s="273" t="str">
        <f>INDEX('Policy Characteristics'!B:B,MATCH(PolicyLevers!$C101,'Policy Characteristics'!$C:$C,0))</f>
        <v>Hydrogen Vehicle Sales Standard</v>
      </c>
      <c r="C101" s="147" t="s">
        <v>847</v>
      </c>
      <c r="D101" s="139" t="s">
        <v>48</v>
      </c>
      <c r="E101" s="139" t="s">
        <v>40</v>
      </c>
      <c r="F101" s="139" t="s">
        <v>88</v>
      </c>
      <c r="G101" s="139" t="s">
        <v>40</v>
      </c>
      <c r="H101" s="150">
        <v>460</v>
      </c>
      <c r="I101" s="266" t="s">
        <v>46</v>
      </c>
      <c r="J101" s="137" t="str">
        <f>INDEX('Policy Characteristics'!D:D,MATCH(PolicyLevers!$C101,'Policy Characteristics'!$C:$C,0))</f>
        <v>Hydrogen Veh Sales Standard</v>
      </c>
      <c r="K101" s="137" t="str">
        <f>INDEX('Policy Characteristics'!E:E,MATCH(PolicyLevers!$C101,'Policy Characteristics'!$C:$C,0))</f>
        <v>trans hydrogen vehicle minimum</v>
      </c>
      <c r="L101" s="137">
        <f>INDEX('Policy Characteristics'!F:F,MATCH(PolicyLevers!$C101,'Policy Characteristics'!$C:$C,0))</f>
        <v>0</v>
      </c>
      <c r="M101" s="137">
        <f>INDEX('Policy Characteristics'!G:G,MATCH(PolicyLevers!$C101,'Policy Characteristics'!$C:$C,0))</f>
        <v>1</v>
      </c>
      <c r="N101" s="137">
        <f>INDEX('Policy Characteristics'!H:H,MATCH(PolicyLevers!$C101,'Policy Characteristics'!$C:$C,0))</f>
        <v>0.01</v>
      </c>
      <c r="O101" s="137" t="str">
        <f>INDEX('Policy Characteristics'!I:I,MATCH(PolicyLevers!$C101,'Policy Characteristics'!$C:$C,0))</f>
        <v>% of new vehicles sold</v>
      </c>
      <c r="P101" s="13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40"/>
      <c r="R101" s="149" t="s">
        <v>1098</v>
      </c>
      <c r="S101" s="169" t="s">
        <v>849</v>
      </c>
      <c r="T101" s="146"/>
    </row>
    <row r="102" spans="1:20" x14ac:dyDescent="0.25">
      <c r="A102" s="136" t="str">
        <f>INDEX('Policy Characteristics'!A:A,MATCH(PolicyLevers!$C102,'Policy Characteristics'!$C:$C,0))</f>
        <v>Transportation</v>
      </c>
      <c r="B102" s="273" t="str">
        <f>INDEX('Policy Characteristics'!B:B,MATCH(PolicyLevers!$C102,'Policy Characteristics'!$C:$C,0))</f>
        <v>Hydrogen Vehicle Sales Standard</v>
      </c>
      <c r="C102" s="152" t="str">
        <f t="shared" ref="B102:C112" si="12">C$101</f>
        <v>Minimum Required Hydrogen Vehicle Sales Percentage</v>
      </c>
      <c r="D102" s="139" t="s">
        <v>45</v>
      </c>
      <c r="E102" s="139" t="s">
        <v>40</v>
      </c>
      <c r="F102" s="139" t="s">
        <v>89</v>
      </c>
      <c r="G102" s="139" t="s">
        <v>40</v>
      </c>
      <c r="H102" s="157">
        <v>461</v>
      </c>
      <c r="I102" s="266" t="s">
        <v>46</v>
      </c>
      <c r="J102" s="137" t="str">
        <f>INDEX('Policy Characteristics'!D:D,MATCH(PolicyLevers!$C102,'Policy Characteristics'!$C:$C,0))</f>
        <v>Hydrogen Veh Sales Standard</v>
      </c>
      <c r="K102" s="137" t="str">
        <f>INDEX('Policy Characteristics'!E:E,MATCH(PolicyLevers!$C102,'Policy Characteristics'!$C:$C,0))</f>
        <v>trans hydrogen vehicle minimum</v>
      </c>
      <c r="L102" s="137">
        <f>INDEX('Policy Characteristics'!F:F,MATCH(PolicyLevers!$C102,'Policy Characteristics'!$C:$C,0))</f>
        <v>0</v>
      </c>
      <c r="M102" s="137">
        <f>INDEX('Policy Characteristics'!G:G,MATCH(PolicyLevers!$C102,'Policy Characteristics'!$C:$C,0))</f>
        <v>1</v>
      </c>
      <c r="N102" s="137">
        <f>INDEX('Policy Characteristics'!H:H,MATCH(PolicyLevers!$C102,'Policy Characteristics'!$C:$C,0))</f>
        <v>0.01</v>
      </c>
      <c r="O102" s="137" t="str">
        <f>INDEX('Policy Characteristics'!I:I,MATCH(PolicyLevers!$C102,'Policy Characteristics'!$C:$C,0))</f>
        <v>% of new vehicles sold</v>
      </c>
      <c r="P102" s="13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55"/>
      <c r="R102" s="165" t="str">
        <f t="shared" ref="R102:R104" si="13">R$101</f>
        <v>hydrogen-vehicle-mandate.html</v>
      </c>
      <c r="S102" s="139"/>
      <c r="T102" s="139"/>
    </row>
    <row r="103" spans="1:20" x14ac:dyDescent="0.25">
      <c r="A103" s="136" t="str">
        <f>INDEX('Policy Characteristics'!A:A,MATCH(PolicyLevers!$C103,'Policy Characteristics'!$C:$C,0))</f>
        <v>Transportation</v>
      </c>
      <c r="B103" s="273" t="str">
        <f>INDEX('Policy Characteristics'!B:B,MATCH(PolicyLevers!$C103,'Policy Characteristics'!$C:$C,0))</f>
        <v>Hydrogen Vehicle Sales Standard</v>
      </c>
      <c r="C103" s="152" t="str">
        <f t="shared" si="12"/>
        <v>Minimum Required Hydrogen Vehicle Sales Percentage</v>
      </c>
      <c r="D103" s="139" t="s">
        <v>48</v>
      </c>
      <c r="E103" s="139" t="s">
        <v>41</v>
      </c>
      <c r="F103" s="139" t="s">
        <v>88</v>
      </c>
      <c r="G103" s="139" t="s">
        <v>41</v>
      </c>
      <c r="H103" s="150">
        <v>462</v>
      </c>
      <c r="I103" s="266" t="s">
        <v>46</v>
      </c>
      <c r="J103" s="137" t="str">
        <f>INDEX('Policy Characteristics'!D:D,MATCH(PolicyLevers!$C103,'Policy Characteristics'!$C:$C,0))</f>
        <v>Hydrogen Veh Sales Standard</v>
      </c>
      <c r="K103" s="137" t="str">
        <f>INDEX('Policy Characteristics'!E:E,MATCH(PolicyLevers!$C103,'Policy Characteristics'!$C:$C,0))</f>
        <v>trans hydrogen vehicle minimum</v>
      </c>
      <c r="L103" s="137">
        <f>INDEX('Policy Characteristics'!F:F,MATCH(PolicyLevers!$C103,'Policy Characteristics'!$C:$C,0))</f>
        <v>0</v>
      </c>
      <c r="M103" s="137">
        <f>INDEX('Policy Characteristics'!G:G,MATCH(PolicyLevers!$C103,'Policy Characteristics'!$C:$C,0))</f>
        <v>1</v>
      </c>
      <c r="N103" s="137">
        <f>INDEX('Policy Characteristics'!H:H,MATCH(PolicyLevers!$C103,'Policy Characteristics'!$C:$C,0))</f>
        <v>0.01</v>
      </c>
      <c r="O103" s="137" t="str">
        <f>INDEX('Policy Characteristics'!I:I,MATCH(PolicyLevers!$C103,'Policy Characteristics'!$C:$C,0))</f>
        <v>% of new vehicles sold</v>
      </c>
      <c r="P103" s="13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55"/>
      <c r="R103" s="165" t="str">
        <f t="shared" si="13"/>
        <v>hydrogen-vehicle-mandate.html</v>
      </c>
      <c r="S103" s="139"/>
      <c r="T103" s="139"/>
    </row>
    <row r="104" spans="1:20" x14ac:dyDescent="0.25">
      <c r="A104" s="136" t="str">
        <f>INDEX('Policy Characteristics'!A:A,MATCH(PolicyLevers!$C104,'Policy Characteristics'!$C:$C,0))</f>
        <v>Transportation</v>
      </c>
      <c r="B104" s="273" t="str">
        <f>INDEX('Policy Characteristics'!B:B,MATCH(PolicyLevers!$C104,'Policy Characteristics'!$C:$C,0))</f>
        <v>Hydrogen Vehicle Sales Standard</v>
      </c>
      <c r="C104" s="152" t="str">
        <f t="shared" si="12"/>
        <v>Minimum Required Hydrogen Vehicle Sales Percentage</v>
      </c>
      <c r="D104" s="139" t="s">
        <v>45</v>
      </c>
      <c r="E104" s="139" t="s">
        <v>41</v>
      </c>
      <c r="F104" s="139" t="s">
        <v>89</v>
      </c>
      <c r="G104" s="139" t="s">
        <v>41</v>
      </c>
      <c r="H104" s="157">
        <v>463</v>
      </c>
      <c r="I104" s="266" t="s">
        <v>46</v>
      </c>
      <c r="J104" s="137" t="str">
        <f>INDEX('Policy Characteristics'!D:D,MATCH(PolicyLevers!$C104,'Policy Characteristics'!$C:$C,0))</f>
        <v>Hydrogen Veh Sales Standard</v>
      </c>
      <c r="K104" s="137" t="str">
        <f>INDEX('Policy Characteristics'!E:E,MATCH(PolicyLevers!$C104,'Policy Characteristics'!$C:$C,0))</f>
        <v>trans hydrogen vehicle minimum</v>
      </c>
      <c r="L104" s="137">
        <f>INDEX('Policy Characteristics'!F:F,MATCH(PolicyLevers!$C104,'Policy Characteristics'!$C:$C,0))</f>
        <v>0</v>
      </c>
      <c r="M104" s="137">
        <f>INDEX('Policy Characteristics'!G:G,MATCH(PolicyLevers!$C104,'Policy Characteristics'!$C:$C,0))</f>
        <v>1</v>
      </c>
      <c r="N104" s="137">
        <f>INDEX('Policy Characteristics'!H:H,MATCH(PolicyLevers!$C104,'Policy Characteristics'!$C:$C,0))</f>
        <v>0.01</v>
      </c>
      <c r="O104" s="137" t="str">
        <f>INDEX('Policy Characteristics'!I:I,MATCH(PolicyLevers!$C104,'Policy Characteristics'!$C:$C,0))</f>
        <v>% of new vehicles sold</v>
      </c>
      <c r="P104" s="13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55"/>
      <c r="R104" s="165" t="str">
        <f t="shared" si="13"/>
        <v>hydrogen-vehicle-mandate.html</v>
      </c>
      <c r="S104" s="139"/>
      <c r="T104" s="139"/>
    </row>
    <row r="105" spans="1:20" x14ac:dyDescent="0.25">
      <c r="A105" s="136" t="str">
        <f>INDEX('Policy Characteristics'!A:A,MATCH(PolicyLevers!$C105,'Policy Characteristics'!$C:$C,0))</f>
        <v>Transportation</v>
      </c>
      <c r="B105" s="273" t="str">
        <f>INDEX('Policy Characteristics'!B:B,MATCH(PolicyLevers!$C105,'Policy Characteristics'!$C:$C,0))</f>
        <v>Hydrogen Vehicle Sales Standard</v>
      </c>
      <c r="C105" s="152" t="str">
        <f t="shared" si="12"/>
        <v>Minimum Required Hydrogen Vehicle Sales Percentage</v>
      </c>
      <c r="D105" s="139" t="s">
        <v>48</v>
      </c>
      <c r="E105" s="139" t="s">
        <v>42</v>
      </c>
      <c r="F105" s="139" t="s">
        <v>88</v>
      </c>
      <c r="G105" s="139" t="s">
        <v>90</v>
      </c>
      <c r="H105" s="157">
        <v>502</v>
      </c>
      <c r="I105" s="266" t="s">
        <v>46</v>
      </c>
      <c r="J105" s="137" t="str">
        <f>INDEX('Policy Characteristics'!D:D,MATCH(PolicyLevers!$C105,'Policy Characteristics'!$C:$C,0))</f>
        <v>Hydrogen Veh Sales Standard</v>
      </c>
      <c r="K105" s="137" t="str">
        <f>INDEX('Policy Characteristics'!E:E,MATCH(PolicyLevers!$C105,'Policy Characteristics'!$C:$C,0))</f>
        <v>trans hydrogen vehicle minimum</v>
      </c>
      <c r="L105" s="137">
        <f>INDEX('Policy Characteristics'!F:F,MATCH(PolicyLevers!$C105,'Policy Characteristics'!$C:$C,0))</f>
        <v>0</v>
      </c>
      <c r="M105" s="137">
        <f>INDEX('Policy Characteristics'!G:G,MATCH(PolicyLevers!$C105,'Policy Characteristics'!$C:$C,0))</f>
        <v>1</v>
      </c>
      <c r="N105" s="137">
        <f>INDEX('Policy Characteristics'!H:H,MATCH(PolicyLevers!$C105,'Policy Characteristics'!$C:$C,0))</f>
        <v>0.01</v>
      </c>
      <c r="O105" s="137" t="str">
        <f>INDEX('Policy Characteristics'!I:I,MATCH(PolicyLevers!$C105,'Policy Characteristics'!$C:$C,0))</f>
        <v>% of new vehicles sold</v>
      </c>
      <c r="P105" s="13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55"/>
      <c r="R105" s="168"/>
      <c r="S105" s="139"/>
      <c r="T105" s="139"/>
    </row>
    <row r="106" spans="1:20" x14ac:dyDescent="0.25">
      <c r="A106" s="136" t="str">
        <f>INDEX('Policy Characteristics'!A:A,MATCH(PolicyLevers!$C106,'Policy Characteristics'!$C:$C,0))</f>
        <v>Transportation</v>
      </c>
      <c r="B106" s="273" t="str">
        <f>INDEX('Policy Characteristics'!B:B,MATCH(PolicyLevers!$C106,'Policy Characteristics'!$C:$C,0))</f>
        <v>Hydrogen Vehicle Sales Standard</v>
      </c>
      <c r="C106" s="152" t="str">
        <f t="shared" si="12"/>
        <v>Minimum Required Hydrogen Vehicle Sales Percentage</v>
      </c>
      <c r="D106" s="139" t="s">
        <v>45</v>
      </c>
      <c r="E106" s="139" t="s">
        <v>42</v>
      </c>
      <c r="F106" s="139" t="s">
        <v>89</v>
      </c>
      <c r="G106" s="139" t="s">
        <v>90</v>
      </c>
      <c r="H106" s="157">
        <v>503</v>
      </c>
      <c r="I106" s="266" t="s">
        <v>46</v>
      </c>
      <c r="J106" s="137" t="str">
        <f>INDEX('Policy Characteristics'!D:D,MATCH(PolicyLevers!$C106,'Policy Characteristics'!$C:$C,0))</f>
        <v>Hydrogen Veh Sales Standard</v>
      </c>
      <c r="K106" s="137" t="str">
        <f>INDEX('Policy Characteristics'!E:E,MATCH(PolicyLevers!$C106,'Policy Characteristics'!$C:$C,0))</f>
        <v>trans hydrogen vehicle minimum</v>
      </c>
      <c r="L106" s="137">
        <f>INDEX('Policy Characteristics'!F:F,MATCH(PolicyLevers!$C106,'Policy Characteristics'!$C:$C,0))</f>
        <v>0</v>
      </c>
      <c r="M106" s="137">
        <f>INDEX('Policy Characteristics'!G:G,MATCH(PolicyLevers!$C106,'Policy Characteristics'!$C:$C,0))</f>
        <v>1</v>
      </c>
      <c r="N106" s="137">
        <f>INDEX('Policy Characteristics'!H:H,MATCH(PolicyLevers!$C106,'Policy Characteristics'!$C:$C,0))</f>
        <v>0.01</v>
      </c>
      <c r="O106" s="137" t="str">
        <f>INDEX('Policy Characteristics'!I:I,MATCH(PolicyLevers!$C106,'Policy Characteristics'!$C:$C,0))</f>
        <v>% of new vehicles sold</v>
      </c>
      <c r="P106" s="13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55"/>
      <c r="R106" s="168"/>
      <c r="S106" s="139"/>
      <c r="T106" s="139"/>
    </row>
    <row r="107" spans="1:20" x14ac:dyDescent="0.25">
      <c r="A107" s="136" t="str">
        <f>INDEX('Policy Characteristics'!A:A,MATCH(PolicyLevers!$C107,'Policy Characteristics'!$C:$C,0))</f>
        <v>Transportation</v>
      </c>
      <c r="B107" s="273" t="str">
        <f>INDEX('Policy Characteristics'!B:B,MATCH(PolicyLevers!$C107,'Policy Characteristics'!$C:$C,0))</f>
        <v>Hydrogen Vehicle Sales Standard</v>
      </c>
      <c r="C107" s="152" t="str">
        <f t="shared" si="12"/>
        <v>Minimum Required Hydrogen Vehicle Sales Percentage</v>
      </c>
      <c r="D107" s="139" t="s">
        <v>48</v>
      </c>
      <c r="E107" s="139" t="s">
        <v>43</v>
      </c>
      <c r="F107" s="139" t="s">
        <v>88</v>
      </c>
      <c r="G107" s="139" t="s">
        <v>91</v>
      </c>
      <c r="H107" s="157">
        <v>504</v>
      </c>
      <c r="I107" s="266" t="s">
        <v>46</v>
      </c>
      <c r="J107" s="137" t="str">
        <f>INDEX('Policy Characteristics'!D:D,MATCH(PolicyLevers!$C107,'Policy Characteristics'!$C:$C,0))</f>
        <v>Hydrogen Veh Sales Standard</v>
      </c>
      <c r="K107" s="137" t="str">
        <f>INDEX('Policy Characteristics'!E:E,MATCH(PolicyLevers!$C107,'Policy Characteristics'!$C:$C,0))</f>
        <v>trans hydrogen vehicle minimum</v>
      </c>
      <c r="L107" s="137">
        <f>INDEX('Policy Characteristics'!F:F,MATCH(PolicyLevers!$C107,'Policy Characteristics'!$C:$C,0))</f>
        <v>0</v>
      </c>
      <c r="M107" s="137">
        <f>INDEX('Policy Characteristics'!G:G,MATCH(PolicyLevers!$C107,'Policy Characteristics'!$C:$C,0))</f>
        <v>1</v>
      </c>
      <c r="N107" s="137">
        <f>INDEX('Policy Characteristics'!H:H,MATCH(PolicyLevers!$C107,'Policy Characteristics'!$C:$C,0))</f>
        <v>0.01</v>
      </c>
      <c r="O107" s="137" t="str">
        <f>INDEX('Policy Characteristics'!I:I,MATCH(PolicyLevers!$C107,'Policy Characteristics'!$C:$C,0))</f>
        <v>% of new vehicles sold</v>
      </c>
      <c r="P107" s="13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55"/>
      <c r="R107" s="168"/>
      <c r="S107" s="139"/>
      <c r="T107" s="139"/>
    </row>
    <row r="108" spans="1:20" x14ac:dyDescent="0.25">
      <c r="A108" s="136" t="str">
        <f>INDEX('Policy Characteristics'!A:A,MATCH(PolicyLevers!$C108,'Policy Characteristics'!$C:$C,0))</f>
        <v>Transportation</v>
      </c>
      <c r="B108" s="273" t="str">
        <f>INDEX('Policy Characteristics'!B:B,MATCH(PolicyLevers!$C108,'Policy Characteristics'!$C:$C,0))</f>
        <v>Hydrogen Vehicle Sales Standard</v>
      </c>
      <c r="C108" s="152" t="str">
        <f t="shared" si="12"/>
        <v>Minimum Required Hydrogen Vehicle Sales Percentage</v>
      </c>
      <c r="D108" s="139" t="s">
        <v>45</v>
      </c>
      <c r="E108" s="139" t="s">
        <v>43</v>
      </c>
      <c r="F108" s="139" t="s">
        <v>89</v>
      </c>
      <c r="G108" s="139" t="s">
        <v>91</v>
      </c>
      <c r="H108" s="157">
        <v>505</v>
      </c>
      <c r="I108" s="266" t="s">
        <v>46</v>
      </c>
      <c r="J108" s="137" t="str">
        <f>INDEX('Policy Characteristics'!D:D,MATCH(PolicyLevers!$C108,'Policy Characteristics'!$C:$C,0))</f>
        <v>Hydrogen Veh Sales Standard</v>
      </c>
      <c r="K108" s="137" t="str">
        <f>INDEX('Policy Characteristics'!E:E,MATCH(PolicyLevers!$C108,'Policy Characteristics'!$C:$C,0))</f>
        <v>trans hydrogen vehicle minimum</v>
      </c>
      <c r="L108" s="137">
        <f>INDEX('Policy Characteristics'!F:F,MATCH(PolicyLevers!$C108,'Policy Characteristics'!$C:$C,0))</f>
        <v>0</v>
      </c>
      <c r="M108" s="137">
        <f>INDEX('Policy Characteristics'!G:G,MATCH(PolicyLevers!$C108,'Policy Characteristics'!$C:$C,0))</f>
        <v>1</v>
      </c>
      <c r="N108" s="137">
        <f>INDEX('Policy Characteristics'!H:H,MATCH(PolicyLevers!$C108,'Policy Characteristics'!$C:$C,0))</f>
        <v>0.01</v>
      </c>
      <c r="O108" s="137" t="str">
        <f>INDEX('Policy Characteristics'!I:I,MATCH(PolicyLevers!$C108,'Policy Characteristics'!$C:$C,0))</f>
        <v>% of new vehicles sold</v>
      </c>
      <c r="P108" s="13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55"/>
      <c r="R108" s="168"/>
      <c r="S108" s="139"/>
      <c r="T108" s="139"/>
    </row>
    <row r="109" spans="1:20" x14ac:dyDescent="0.25">
      <c r="A109" s="136" t="str">
        <f>INDEX('Policy Characteristics'!A:A,MATCH(PolicyLevers!$C109,'Policy Characteristics'!$C:$C,0))</f>
        <v>Transportation</v>
      </c>
      <c r="B109" s="273" t="str">
        <f>INDEX('Policy Characteristics'!B:B,MATCH(PolicyLevers!$C109,'Policy Characteristics'!$C:$C,0))</f>
        <v>Hydrogen Vehicle Sales Standard</v>
      </c>
      <c r="C109" s="152" t="str">
        <f t="shared" si="12"/>
        <v>Minimum Required Hydrogen Vehicle Sales Percentage</v>
      </c>
      <c r="D109" s="139" t="s">
        <v>48</v>
      </c>
      <c r="E109" s="139" t="s">
        <v>44</v>
      </c>
      <c r="F109" s="139" t="s">
        <v>88</v>
      </c>
      <c r="G109" s="139" t="s">
        <v>92</v>
      </c>
      <c r="H109" s="157">
        <v>506</v>
      </c>
      <c r="I109" s="266" t="s">
        <v>46</v>
      </c>
      <c r="J109" s="137" t="str">
        <f>INDEX('Policy Characteristics'!D:D,MATCH(PolicyLevers!$C109,'Policy Characteristics'!$C:$C,0))</f>
        <v>Hydrogen Veh Sales Standard</v>
      </c>
      <c r="K109" s="137" t="str">
        <f>INDEX('Policy Characteristics'!E:E,MATCH(PolicyLevers!$C109,'Policy Characteristics'!$C:$C,0))</f>
        <v>trans hydrogen vehicle minimum</v>
      </c>
      <c r="L109" s="137">
        <f>INDEX('Policy Characteristics'!F:F,MATCH(PolicyLevers!$C109,'Policy Characteristics'!$C:$C,0))</f>
        <v>0</v>
      </c>
      <c r="M109" s="137">
        <f>INDEX('Policy Characteristics'!G:G,MATCH(PolicyLevers!$C109,'Policy Characteristics'!$C:$C,0))</f>
        <v>1</v>
      </c>
      <c r="N109" s="137">
        <f>INDEX('Policy Characteristics'!H:H,MATCH(PolicyLevers!$C109,'Policy Characteristics'!$C:$C,0))</f>
        <v>0.01</v>
      </c>
      <c r="O109" s="137" t="str">
        <f>INDEX('Policy Characteristics'!I:I,MATCH(PolicyLevers!$C109,'Policy Characteristics'!$C:$C,0))</f>
        <v>% of new vehicles sold</v>
      </c>
      <c r="P109" s="13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55"/>
      <c r="R109" s="168"/>
      <c r="S109" s="139"/>
      <c r="T109" s="139"/>
    </row>
    <row r="110" spans="1:20" x14ac:dyDescent="0.25">
      <c r="A110" s="136" t="str">
        <f>INDEX('Policy Characteristics'!A:A,MATCH(PolicyLevers!$C110,'Policy Characteristics'!$C:$C,0))</f>
        <v>Transportation</v>
      </c>
      <c r="B110" s="273" t="str">
        <f>INDEX('Policy Characteristics'!B:B,MATCH(PolicyLevers!$C110,'Policy Characteristics'!$C:$C,0))</f>
        <v>Hydrogen Vehicle Sales Standard</v>
      </c>
      <c r="C110" s="152" t="str">
        <f t="shared" si="12"/>
        <v>Minimum Required Hydrogen Vehicle Sales Percentage</v>
      </c>
      <c r="D110" s="139" t="s">
        <v>45</v>
      </c>
      <c r="E110" s="139" t="s">
        <v>44</v>
      </c>
      <c r="F110" s="139" t="s">
        <v>89</v>
      </c>
      <c r="G110" s="139" t="s">
        <v>92</v>
      </c>
      <c r="H110" s="157">
        <v>507</v>
      </c>
      <c r="I110" s="266" t="s">
        <v>46</v>
      </c>
      <c r="J110" s="137" t="str">
        <f>INDEX('Policy Characteristics'!D:D,MATCH(PolicyLevers!$C110,'Policy Characteristics'!$C:$C,0))</f>
        <v>Hydrogen Veh Sales Standard</v>
      </c>
      <c r="K110" s="137" t="str">
        <f>INDEX('Policy Characteristics'!E:E,MATCH(PolicyLevers!$C110,'Policy Characteristics'!$C:$C,0))</f>
        <v>trans hydrogen vehicle minimum</v>
      </c>
      <c r="L110" s="137">
        <f>INDEX('Policy Characteristics'!F:F,MATCH(PolicyLevers!$C110,'Policy Characteristics'!$C:$C,0))</f>
        <v>0</v>
      </c>
      <c r="M110" s="137">
        <f>INDEX('Policy Characteristics'!G:G,MATCH(PolicyLevers!$C110,'Policy Characteristics'!$C:$C,0))</f>
        <v>1</v>
      </c>
      <c r="N110" s="137">
        <f>INDEX('Policy Characteristics'!H:H,MATCH(PolicyLevers!$C110,'Policy Characteristics'!$C:$C,0))</f>
        <v>0.01</v>
      </c>
      <c r="O110" s="137" t="str">
        <f>INDEX('Policy Characteristics'!I:I,MATCH(PolicyLevers!$C110,'Policy Characteristics'!$C:$C,0))</f>
        <v>% of new vehicles sold</v>
      </c>
      <c r="P110" s="13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55"/>
      <c r="R110" s="168"/>
      <c r="S110" s="139"/>
      <c r="T110" s="139"/>
    </row>
    <row r="111" spans="1:20" x14ac:dyDescent="0.25">
      <c r="A111" s="136" t="str">
        <f>INDEX('Policy Characteristics'!A:A,MATCH(PolicyLevers!$C111,'Policy Characteristics'!$C:$C,0))</f>
        <v>Transportation</v>
      </c>
      <c r="B111" s="273" t="str">
        <f>INDEX('Policy Characteristics'!B:B,MATCH(PolicyLevers!$C111,'Policy Characteristics'!$C:$C,0))</f>
        <v>Hydrogen Vehicle Sales Standard</v>
      </c>
      <c r="C111" s="152" t="str">
        <f t="shared" si="12"/>
        <v>Minimum Required Hydrogen Vehicle Sales Percentage</v>
      </c>
      <c r="D111" s="139" t="s">
        <v>48</v>
      </c>
      <c r="E111" s="139" t="s">
        <v>119</v>
      </c>
      <c r="F111" s="139" t="s">
        <v>88</v>
      </c>
      <c r="G111" s="139" t="s">
        <v>160</v>
      </c>
      <c r="H111" s="157">
        <v>603</v>
      </c>
      <c r="I111" s="267" t="s">
        <v>47</v>
      </c>
      <c r="J111" s="137" t="str">
        <f>INDEX('Policy Characteristics'!D:D,MATCH(PolicyLevers!$C111,'Policy Characteristics'!$C:$C,0))</f>
        <v>Hydrogen Veh Sales Standard</v>
      </c>
      <c r="K111" s="137" t="str">
        <f>INDEX('Policy Characteristics'!E:E,MATCH(PolicyLevers!$C111,'Policy Characteristics'!$C:$C,0))</f>
        <v>trans hydrogen vehicle minimum</v>
      </c>
      <c r="L111" s="137">
        <f>INDEX('Policy Characteristics'!F:F,MATCH(PolicyLevers!$C111,'Policy Characteristics'!$C:$C,0))</f>
        <v>0</v>
      </c>
      <c r="M111" s="137">
        <f>INDEX('Policy Characteristics'!G:G,MATCH(PolicyLevers!$C111,'Policy Characteristics'!$C:$C,0))</f>
        <v>1</v>
      </c>
      <c r="N111" s="137">
        <f>INDEX('Policy Characteristics'!H:H,MATCH(PolicyLevers!$C111,'Policy Characteristics'!$C:$C,0))</f>
        <v>0.01</v>
      </c>
      <c r="O111" s="137" t="str">
        <f>INDEX('Policy Characteristics'!I:I,MATCH(PolicyLevers!$C111,'Policy Characteristics'!$C:$C,0))</f>
        <v>% of new vehicles sold</v>
      </c>
      <c r="P111" s="13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55"/>
      <c r="R111" s="168"/>
      <c r="S111" s="139"/>
      <c r="T111" s="139"/>
    </row>
    <row r="112" spans="1:20" x14ac:dyDescent="0.25">
      <c r="A112" s="136" t="str">
        <f>INDEX('Policy Characteristics'!A:A,MATCH(PolicyLevers!$C112,'Policy Characteristics'!$C:$C,0))</f>
        <v>Transportation</v>
      </c>
      <c r="B112" s="273" t="str">
        <f>INDEX('Policy Characteristics'!B:B,MATCH(PolicyLevers!$C112,'Policy Characteristics'!$C:$C,0))</f>
        <v>Hydrogen Vehicle Sales Standard</v>
      </c>
      <c r="C112" s="152" t="str">
        <f t="shared" si="12"/>
        <v>Minimum Required Hydrogen Vehicle Sales Percentage</v>
      </c>
      <c r="D112" s="139" t="s">
        <v>45</v>
      </c>
      <c r="E112" s="139" t="s">
        <v>119</v>
      </c>
      <c r="F112" s="139" t="s">
        <v>89</v>
      </c>
      <c r="G112" s="139" t="s">
        <v>160</v>
      </c>
      <c r="H112" s="157">
        <v>604</v>
      </c>
      <c r="I112" s="267" t="s">
        <v>47</v>
      </c>
      <c r="J112" s="137" t="str">
        <f>INDEX('Policy Characteristics'!D:D,MATCH(PolicyLevers!$C112,'Policy Characteristics'!$C:$C,0))</f>
        <v>Hydrogen Veh Sales Standard</v>
      </c>
      <c r="K112" s="137" t="str">
        <f>INDEX('Policy Characteristics'!E:E,MATCH(PolicyLevers!$C112,'Policy Characteristics'!$C:$C,0))</f>
        <v>trans hydrogen vehicle minimum</v>
      </c>
      <c r="L112" s="137">
        <f>INDEX('Policy Characteristics'!F:F,MATCH(PolicyLevers!$C112,'Policy Characteristics'!$C:$C,0))</f>
        <v>0</v>
      </c>
      <c r="M112" s="137">
        <f>INDEX('Policy Characteristics'!G:G,MATCH(PolicyLevers!$C112,'Policy Characteristics'!$C:$C,0))</f>
        <v>1</v>
      </c>
      <c r="N112" s="137">
        <f>INDEX('Policy Characteristics'!H:H,MATCH(PolicyLevers!$C112,'Policy Characteristics'!$C:$C,0))</f>
        <v>0.01</v>
      </c>
      <c r="O112" s="137" t="str">
        <f>INDEX('Policy Characteristics'!I:I,MATCH(PolicyLevers!$C112,'Policy Characteristics'!$C:$C,0))</f>
        <v>% of new vehicles sold</v>
      </c>
      <c r="P112" s="13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55"/>
      <c r="R112" s="168"/>
      <c r="S112" s="139"/>
      <c r="T112" s="139"/>
    </row>
    <row r="113" spans="1:20" s="137" customFormat="1" x14ac:dyDescent="0.25">
      <c r="A113" s="136" t="str">
        <f>INDEX('Policy Characteristics'!A:A,MATCH(PolicyLevers!$C113,'Policy Characteristics'!$C:$C,0))</f>
        <v>Transportation</v>
      </c>
      <c r="B113" s="273" t="str">
        <f>INDEX('Policy Characteristics'!B:B,MATCH(PolicyLevers!$C113,'Policy Characteristics'!$C:$C,0))</f>
        <v>Low Carbon Fuel Standard</v>
      </c>
      <c r="C113" s="147" t="s">
        <v>521</v>
      </c>
      <c r="D113" s="139"/>
      <c r="E113" s="139"/>
      <c r="F113" s="139"/>
      <c r="G113" s="139"/>
      <c r="H113" s="150">
        <v>190</v>
      </c>
      <c r="I113" s="266" t="s">
        <v>46</v>
      </c>
      <c r="J113" s="137" t="str">
        <f>INDEX('Policy Characteristics'!D:D,MATCH(PolicyLevers!$C113,'Policy Characteristics'!$C:$C,0))</f>
        <v>Low Carbon Fuel Standard</v>
      </c>
      <c r="K113" s="137" t="str">
        <f>INDEX('Policy Characteristics'!E:E,MATCH(PolicyLevers!$C113,'Policy Characteristics'!$C:$C,0))</f>
        <v>trans LCFS</v>
      </c>
      <c r="L113" s="137">
        <f>INDEX('Policy Characteristics'!F:F,MATCH(PolicyLevers!$C113,'Policy Characteristics'!$C:$C,0))</f>
        <v>0</v>
      </c>
      <c r="M113" s="137">
        <f>INDEX('Policy Characteristics'!G:G,MATCH(PolicyLevers!$C113,'Policy Characteristics'!$C:$C,0))</f>
        <v>0.2</v>
      </c>
      <c r="N113" s="137">
        <f>INDEX('Policy Characteristics'!H:H,MATCH(PolicyLevers!$C113,'Policy Characteristics'!$C:$C,0))</f>
        <v>0.01</v>
      </c>
      <c r="O113" s="137" t="str">
        <f>INDEX('Policy Characteristics'!I:I,MATCH(PolicyLevers!$C113,'Policy Characteristics'!$C:$C,0))</f>
        <v>% reduction in carbon emissions</v>
      </c>
      <c r="P113" s="13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39" t="s">
        <v>523</v>
      </c>
      <c r="R113" s="161" t="s">
        <v>524</v>
      </c>
      <c r="S113" s="146" t="s">
        <v>525</v>
      </c>
      <c r="T113" s="146"/>
    </row>
    <row r="114" spans="1:20" x14ac:dyDescent="0.25">
      <c r="A114" s="136" t="str">
        <f>INDEX('Policy Characteristics'!A:A,MATCH(PolicyLevers!$C114,'Policy Characteristics'!$C:$C,0))</f>
        <v>Transportation</v>
      </c>
      <c r="B114" s="273" t="str">
        <f>INDEX('Policy Characteristics'!B:B,MATCH(PolicyLevers!$C114,'Policy Characteristics'!$C:$C,0))</f>
        <v>Mode Shifting</v>
      </c>
      <c r="C114" s="3" t="s">
        <v>1576</v>
      </c>
      <c r="D114" s="170" t="s">
        <v>48</v>
      </c>
      <c r="E114" s="170" t="s">
        <v>40</v>
      </c>
      <c r="F114" s="170" t="s">
        <v>88</v>
      </c>
      <c r="G114" s="170" t="s">
        <v>40</v>
      </c>
      <c r="H114" s="30">
        <v>848</v>
      </c>
      <c r="I114" s="268" t="s">
        <v>46</v>
      </c>
      <c r="J114" s="137" t="str">
        <f>INDEX('Policy Characteristics'!D:D,MATCH(PolicyLevers!$C114,'Policy Characteristics'!$C:$C,0))</f>
        <v>Mode Shifting</v>
      </c>
      <c r="K114" s="137" t="str">
        <f>INDEX('Policy Characteristics'!E:E,MATCH(PolicyLevers!$C114,'Policy Characteristics'!$C:$C,0))</f>
        <v>trans mode shifting</v>
      </c>
      <c r="L114" s="137">
        <f>INDEX('Policy Characteristics'!F:F,MATCH(PolicyLevers!$C114,'Policy Characteristics'!$C:$C,0))</f>
        <v>0</v>
      </c>
      <c r="M114" s="137">
        <f>INDEX('Policy Characteristics'!G:G,MATCH(PolicyLevers!$C114,'Policy Characteristics'!$C:$C,0))</f>
        <v>0.26</v>
      </c>
      <c r="N114" s="137">
        <f>INDEX('Policy Characteristics'!H:H,MATCH(PolicyLevers!$C114,'Policy Characteristics'!$C:$C,0))</f>
        <v>0.01</v>
      </c>
      <c r="O114" s="137" t="str">
        <f>INDEX('Policy Characteristics'!I:I,MATCH(PolicyLevers!$C114,'Policy Characteristics'!$C:$C,0))</f>
        <v>% of trips shifted</v>
      </c>
      <c r="P114" s="13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0" t="s">
        <v>214</v>
      </c>
      <c r="R114" s="171" t="s">
        <v>215</v>
      </c>
      <c r="S114" s="172" t="s">
        <v>488</v>
      </c>
      <c r="T114" s="139"/>
    </row>
    <row r="115" spans="1:20" x14ac:dyDescent="0.25">
      <c r="A115" s="136" t="str">
        <f>INDEX('Policy Characteristics'!A:A,MATCH(PolicyLevers!$C115,'Policy Characteristics'!$C:$C,0))</f>
        <v>Transportation</v>
      </c>
      <c r="B115" s="273" t="str">
        <f>INDEX('Policy Characteristics'!B:B,MATCH(PolicyLevers!$C115,'Policy Characteristics'!$C:$C,0))</f>
        <v>Mode Shifting</v>
      </c>
      <c r="C115" s="144" t="str">
        <f t="shared" ref="B115:C125" si="14">C$114</f>
        <v>Percent of Travel Demand Shifted to Other Modes or Eliminated</v>
      </c>
      <c r="D115" s="170" t="s">
        <v>48</v>
      </c>
      <c r="E115" s="170" t="s">
        <v>41</v>
      </c>
      <c r="F115" s="170" t="s">
        <v>88</v>
      </c>
      <c r="G115" s="170" t="s">
        <v>41</v>
      </c>
      <c r="H115" s="30">
        <v>849</v>
      </c>
      <c r="I115" s="269" t="s">
        <v>47</v>
      </c>
      <c r="J115" s="137" t="str">
        <f>INDEX('Policy Characteristics'!D:D,MATCH(PolicyLevers!$C115,'Policy Characteristics'!$C:$C,0))</f>
        <v>Mode Shifting</v>
      </c>
      <c r="K115" s="137" t="str">
        <f>INDEX('Policy Characteristics'!E:E,MATCH(PolicyLevers!$C115,'Policy Characteristics'!$C:$C,0))</f>
        <v>trans mode shifting</v>
      </c>
      <c r="L115" s="137">
        <f>INDEX('Policy Characteristics'!F:F,MATCH(PolicyLevers!$C115,'Policy Characteristics'!$C:$C,0))</f>
        <v>0</v>
      </c>
      <c r="M115" s="137">
        <f>INDEX('Policy Characteristics'!G:G,MATCH(PolicyLevers!$C115,'Policy Characteristics'!$C:$C,0))</f>
        <v>0.26</v>
      </c>
      <c r="N115" s="137">
        <f>INDEX('Policy Characteristics'!H:H,MATCH(PolicyLevers!$C115,'Policy Characteristics'!$C:$C,0))</f>
        <v>0.01</v>
      </c>
      <c r="O115" s="137" t="str">
        <f>INDEX('Policy Characteristics'!I:I,MATCH(PolicyLevers!$C115,'Policy Characteristics'!$C:$C,0))</f>
        <v>% of trips shifted</v>
      </c>
      <c r="P115" s="13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73"/>
      <c r="R115" s="173"/>
      <c r="S115" s="174"/>
      <c r="T115" s="139"/>
    </row>
    <row r="116" spans="1:20" x14ac:dyDescent="0.25">
      <c r="A116" s="136" t="str">
        <f>INDEX('Policy Characteristics'!A:A,MATCH(PolicyLevers!$C116,'Policy Characteristics'!$C:$C,0))</f>
        <v>Transportation</v>
      </c>
      <c r="B116" s="273" t="str">
        <f>INDEX('Policy Characteristics'!B:B,MATCH(PolicyLevers!$C116,'Policy Characteristics'!$C:$C,0))</f>
        <v>Mode Shifting</v>
      </c>
      <c r="C116" s="144" t="str">
        <f t="shared" si="14"/>
        <v>Percent of Travel Demand Shifted to Other Modes or Eliminated</v>
      </c>
      <c r="D116" s="170" t="s">
        <v>48</v>
      </c>
      <c r="E116" s="170" t="s">
        <v>42</v>
      </c>
      <c r="F116" s="170" t="s">
        <v>88</v>
      </c>
      <c r="G116" s="170" t="s">
        <v>90</v>
      </c>
      <c r="H116" s="30">
        <v>850</v>
      </c>
      <c r="I116" s="268" t="s">
        <v>46</v>
      </c>
      <c r="J116" s="137" t="str">
        <f>INDEX('Policy Characteristics'!D:D,MATCH(PolicyLevers!$C116,'Policy Characteristics'!$C:$C,0))</f>
        <v>Mode Shifting</v>
      </c>
      <c r="K116" s="137" t="str">
        <f>INDEX('Policy Characteristics'!E:E,MATCH(PolicyLevers!$C116,'Policy Characteristics'!$C:$C,0))</f>
        <v>trans mode shifting</v>
      </c>
      <c r="L116" s="137">
        <f>INDEX('Policy Characteristics'!F:F,MATCH(PolicyLevers!$C116,'Policy Characteristics'!$C:$C,0))</f>
        <v>0</v>
      </c>
      <c r="M116" s="137">
        <f>INDEX('Policy Characteristics'!G:G,MATCH(PolicyLevers!$C116,'Policy Characteristics'!$C:$C,0))</f>
        <v>0.26</v>
      </c>
      <c r="N116" s="137">
        <f>INDEX('Policy Characteristics'!H:H,MATCH(PolicyLevers!$C116,'Policy Characteristics'!$C:$C,0))</f>
        <v>0.01</v>
      </c>
      <c r="O116" s="137" t="str">
        <f>INDEX('Policy Characteristics'!I:I,MATCH(PolicyLevers!$C116,'Policy Characteristics'!$C:$C,0))</f>
        <v>% of trips shifted</v>
      </c>
      <c r="P116" s="13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73" t="str">
        <f t="shared" ref="J116:S116" si="15">Q$114</f>
        <v>transportation-sector-main.html#tdm</v>
      </c>
      <c r="R116" s="173" t="str">
        <f t="shared" si="15"/>
        <v>transportation-demand-management.html</v>
      </c>
      <c r="S116" s="174" t="str">
        <f t="shared" si="15"/>
        <v>International Energy Agency, 2009, "Transport, Energy and CO2: Moving toward Sustainability", http://www.iea.org/publications/freepublications/publication/transport2009.pdf</v>
      </c>
      <c r="T116" s="139"/>
    </row>
    <row r="117" spans="1:20" x14ac:dyDescent="0.25">
      <c r="A117" s="136" t="str">
        <f>INDEX('Policy Characteristics'!A:A,MATCH(PolicyLevers!$C117,'Policy Characteristics'!$C:$C,0))</f>
        <v>Transportation</v>
      </c>
      <c r="B117" s="273" t="str">
        <f>INDEX('Policy Characteristics'!B:B,MATCH(PolicyLevers!$C117,'Policy Characteristics'!$C:$C,0))</f>
        <v>Mode Shifting</v>
      </c>
      <c r="C117" s="144" t="str">
        <f t="shared" si="14"/>
        <v>Percent of Travel Demand Shifted to Other Modes or Eliminated</v>
      </c>
      <c r="D117" s="170" t="s">
        <v>48</v>
      </c>
      <c r="E117" s="170" t="s">
        <v>43</v>
      </c>
      <c r="F117" s="170" t="s">
        <v>88</v>
      </c>
      <c r="G117" s="170" t="s">
        <v>91</v>
      </c>
      <c r="H117" s="30">
        <v>851</v>
      </c>
      <c r="I117" s="269" t="s">
        <v>47</v>
      </c>
      <c r="J117" s="137" t="str">
        <f>INDEX('Policy Characteristics'!D:D,MATCH(PolicyLevers!$C117,'Policy Characteristics'!$C:$C,0))</f>
        <v>Mode Shifting</v>
      </c>
      <c r="K117" s="137" t="str">
        <f>INDEX('Policy Characteristics'!E:E,MATCH(PolicyLevers!$C117,'Policy Characteristics'!$C:$C,0))</f>
        <v>trans mode shifting</v>
      </c>
      <c r="L117" s="137">
        <f>INDEX('Policy Characteristics'!F:F,MATCH(PolicyLevers!$C117,'Policy Characteristics'!$C:$C,0))</f>
        <v>0</v>
      </c>
      <c r="M117" s="137">
        <f>INDEX('Policy Characteristics'!G:G,MATCH(PolicyLevers!$C117,'Policy Characteristics'!$C:$C,0))</f>
        <v>0.26</v>
      </c>
      <c r="N117" s="137">
        <f>INDEX('Policy Characteristics'!H:H,MATCH(PolicyLevers!$C117,'Policy Characteristics'!$C:$C,0))</f>
        <v>0.01</v>
      </c>
      <c r="O117" s="137" t="str">
        <f>INDEX('Policy Characteristics'!I:I,MATCH(PolicyLevers!$C117,'Policy Characteristics'!$C:$C,0))</f>
        <v>% of trips shifted</v>
      </c>
      <c r="P117" s="13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73"/>
      <c r="R117" s="173"/>
      <c r="S117" s="174"/>
      <c r="T117" s="139"/>
    </row>
    <row r="118" spans="1:20" x14ac:dyDescent="0.25">
      <c r="A118" s="136" t="str">
        <f>INDEX('Policy Characteristics'!A:A,MATCH(PolicyLevers!$C118,'Policy Characteristics'!$C:$C,0))</f>
        <v>Transportation</v>
      </c>
      <c r="B118" s="273" t="str">
        <f>INDEX('Policy Characteristics'!B:B,MATCH(PolicyLevers!$C118,'Policy Characteristics'!$C:$C,0))</f>
        <v>Mode Shifting</v>
      </c>
      <c r="C118" s="144" t="str">
        <f t="shared" si="14"/>
        <v>Percent of Travel Demand Shifted to Other Modes or Eliminated</v>
      </c>
      <c r="D118" s="170" t="s">
        <v>48</v>
      </c>
      <c r="E118" s="170" t="s">
        <v>44</v>
      </c>
      <c r="F118" s="170" t="s">
        <v>88</v>
      </c>
      <c r="G118" s="170" t="s">
        <v>92</v>
      </c>
      <c r="H118" s="30">
        <v>852</v>
      </c>
      <c r="I118" s="269" t="s">
        <v>47</v>
      </c>
      <c r="J118" s="137" t="str">
        <f>INDEX('Policy Characteristics'!D:D,MATCH(PolicyLevers!$C118,'Policy Characteristics'!$C:$C,0))</f>
        <v>Mode Shifting</v>
      </c>
      <c r="K118" s="137" t="str">
        <f>INDEX('Policy Characteristics'!E:E,MATCH(PolicyLevers!$C118,'Policy Characteristics'!$C:$C,0))</f>
        <v>trans mode shifting</v>
      </c>
      <c r="L118" s="137">
        <f>INDEX('Policy Characteristics'!F:F,MATCH(PolicyLevers!$C118,'Policy Characteristics'!$C:$C,0))</f>
        <v>0</v>
      </c>
      <c r="M118" s="137">
        <f>INDEX('Policy Characteristics'!G:G,MATCH(PolicyLevers!$C118,'Policy Characteristics'!$C:$C,0))</f>
        <v>0.26</v>
      </c>
      <c r="N118" s="137">
        <f>INDEX('Policy Characteristics'!H:H,MATCH(PolicyLevers!$C118,'Policy Characteristics'!$C:$C,0))</f>
        <v>0.01</v>
      </c>
      <c r="O118" s="137" t="str">
        <f>INDEX('Policy Characteristics'!I:I,MATCH(PolicyLevers!$C118,'Policy Characteristics'!$C:$C,0))</f>
        <v>% of trips shifted</v>
      </c>
      <c r="P118" s="13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73"/>
      <c r="R118" s="173"/>
      <c r="S118" s="174"/>
      <c r="T118" s="139"/>
    </row>
    <row r="119" spans="1:20" x14ac:dyDescent="0.25">
      <c r="A119" s="136" t="str">
        <f>INDEX('Policy Characteristics'!A:A,MATCH(PolicyLevers!$C119,'Policy Characteristics'!$C:$C,0))</f>
        <v>Transportation</v>
      </c>
      <c r="B119" s="273" t="str">
        <f>INDEX('Policy Characteristics'!B:B,MATCH(PolicyLevers!$C119,'Policy Characteristics'!$C:$C,0))</f>
        <v>Mode Shifting</v>
      </c>
      <c r="C119" s="144" t="str">
        <f t="shared" si="14"/>
        <v>Percent of Travel Demand Shifted to Other Modes or Eliminated</v>
      </c>
      <c r="D119" s="170" t="s">
        <v>48</v>
      </c>
      <c r="E119" s="170" t="s">
        <v>119</v>
      </c>
      <c r="F119" s="170" t="s">
        <v>88</v>
      </c>
      <c r="G119" s="170" t="s">
        <v>160</v>
      </c>
      <c r="H119" s="30">
        <v>853</v>
      </c>
      <c r="I119" s="269" t="s">
        <v>47</v>
      </c>
      <c r="J119" s="137" t="str">
        <f>INDEX('Policy Characteristics'!D:D,MATCH(PolicyLevers!$C119,'Policy Characteristics'!$C:$C,0))</f>
        <v>Mode Shifting</v>
      </c>
      <c r="K119" s="137" t="str">
        <f>INDEX('Policy Characteristics'!E:E,MATCH(PolicyLevers!$C119,'Policy Characteristics'!$C:$C,0))</f>
        <v>trans mode shifting</v>
      </c>
      <c r="L119" s="137">
        <f>INDEX('Policy Characteristics'!F:F,MATCH(PolicyLevers!$C119,'Policy Characteristics'!$C:$C,0))</f>
        <v>0</v>
      </c>
      <c r="M119" s="137">
        <f>INDEX('Policy Characteristics'!G:G,MATCH(PolicyLevers!$C119,'Policy Characteristics'!$C:$C,0))</f>
        <v>0.26</v>
      </c>
      <c r="N119" s="137">
        <f>INDEX('Policy Characteristics'!H:H,MATCH(PolicyLevers!$C119,'Policy Characteristics'!$C:$C,0))</f>
        <v>0.01</v>
      </c>
      <c r="O119" s="137" t="str">
        <f>INDEX('Policy Characteristics'!I:I,MATCH(PolicyLevers!$C119,'Policy Characteristics'!$C:$C,0))</f>
        <v>% of trips shifted</v>
      </c>
      <c r="P119" s="13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73"/>
      <c r="R119" s="173"/>
      <c r="S119" s="174"/>
      <c r="T119" s="139"/>
    </row>
    <row r="120" spans="1:20" x14ac:dyDescent="0.25">
      <c r="A120" s="136" t="str">
        <f>INDEX('Policy Characteristics'!A:A,MATCH(PolicyLevers!$C120,'Policy Characteristics'!$C:$C,0))</f>
        <v>Transportation</v>
      </c>
      <c r="B120" s="273" t="str">
        <f>INDEX('Policy Characteristics'!B:B,MATCH(PolicyLevers!$C120,'Policy Characteristics'!$C:$C,0))</f>
        <v>Mode Shifting</v>
      </c>
      <c r="C120" s="144" t="str">
        <f t="shared" si="14"/>
        <v>Percent of Travel Demand Shifted to Other Modes or Eliminated</v>
      </c>
      <c r="D120" s="170" t="s">
        <v>45</v>
      </c>
      <c r="E120" s="170" t="s">
        <v>40</v>
      </c>
      <c r="F120" s="170" t="s">
        <v>89</v>
      </c>
      <c r="G120" s="170" t="s">
        <v>40</v>
      </c>
      <c r="H120" s="30">
        <v>854</v>
      </c>
      <c r="I120" s="269" t="s">
        <v>47</v>
      </c>
      <c r="J120" s="137" t="str">
        <f>INDEX('Policy Characteristics'!D:D,MATCH(PolicyLevers!$C120,'Policy Characteristics'!$C:$C,0))</f>
        <v>Mode Shifting</v>
      </c>
      <c r="K120" s="137" t="str">
        <f>INDEX('Policy Characteristics'!E:E,MATCH(PolicyLevers!$C120,'Policy Characteristics'!$C:$C,0))</f>
        <v>trans mode shifting</v>
      </c>
      <c r="L120" s="137">
        <f>INDEX('Policy Characteristics'!F:F,MATCH(PolicyLevers!$C120,'Policy Characteristics'!$C:$C,0))</f>
        <v>0</v>
      </c>
      <c r="M120" s="137">
        <f>INDEX('Policy Characteristics'!G:G,MATCH(PolicyLevers!$C120,'Policy Characteristics'!$C:$C,0))</f>
        <v>0.26</v>
      </c>
      <c r="N120" s="137">
        <f>INDEX('Policy Characteristics'!H:H,MATCH(PolicyLevers!$C120,'Policy Characteristics'!$C:$C,0))</f>
        <v>0.01</v>
      </c>
      <c r="O120" s="137" t="str">
        <f>INDEX('Policy Characteristics'!I:I,MATCH(PolicyLevers!$C120,'Policy Characteristics'!$C:$C,0))</f>
        <v>% of trips shifted</v>
      </c>
      <c r="P120" s="13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73"/>
      <c r="R120" s="173"/>
      <c r="S120" s="174"/>
      <c r="T120" s="139"/>
    </row>
    <row r="121" spans="1:20" x14ac:dyDescent="0.25">
      <c r="A121" s="136" t="str">
        <f>INDEX('Policy Characteristics'!A:A,MATCH(PolicyLevers!$C121,'Policy Characteristics'!$C:$C,0))</f>
        <v>Transportation</v>
      </c>
      <c r="B121" s="273" t="str">
        <f>INDEX('Policy Characteristics'!B:B,MATCH(PolicyLevers!$C121,'Policy Characteristics'!$C:$C,0))</f>
        <v>Mode Shifting</v>
      </c>
      <c r="C121" s="144" t="str">
        <f t="shared" si="14"/>
        <v>Percent of Travel Demand Shifted to Other Modes or Eliminated</v>
      </c>
      <c r="D121" s="170" t="s">
        <v>45</v>
      </c>
      <c r="E121" s="170" t="s">
        <v>41</v>
      </c>
      <c r="F121" s="170" t="s">
        <v>89</v>
      </c>
      <c r="G121" s="170" t="s">
        <v>41</v>
      </c>
      <c r="H121" s="30">
        <v>855</v>
      </c>
      <c r="I121" s="268" t="s">
        <v>1759</v>
      </c>
      <c r="J121" s="137" t="str">
        <f>INDEX('Policy Characteristics'!D:D,MATCH(PolicyLevers!$C121,'Policy Characteristics'!$C:$C,0))</f>
        <v>Mode Shifting</v>
      </c>
      <c r="K121" s="137" t="str">
        <f>INDEX('Policy Characteristics'!E:E,MATCH(PolicyLevers!$C121,'Policy Characteristics'!$C:$C,0))</f>
        <v>trans mode shifting</v>
      </c>
      <c r="L121" s="137">
        <f>INDEX('Policy Characteristics'!F:F,MATCH(PolicyLevers!$C121,'Policy Characteristics'!$C:$C,0))</f>
        <v>0</v>
      </c>
      <c r="M121" s="137">
        <f>INDEX('Policy Characteristics'!G:G,MATCH(PolicyLevers!$C121,'Policy Characteristics'!$C:$C,0))</f>
        <v>0.26</v>
      </c>
      <c r="N121" s="137">
        <f>INDEX('Policy Characteristics'!H:H,MATCH(PolicyLevers!$C121,'Policy Characteristics'!$C:$C,0))</f>
        <v>0.01</v>
      </c>
      <c r="O121" s="137" t="str">
        <f>INDEX('Policy Characteristics'!I:I,MATCH(PolicyLevers!$C121,'Policy Characteristics'!$C:$C,0))</f>
        <v>% of trips shifted</v>
      </c>
      <c r="P121" s="13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73" t="str">
        <f t="shared" ref="Q121:S121" si="16">Q$114</f>
        <v>transportation-sector-main.html#tdm</v>
      </c>
      <c r="R121" s="173" t="str">
        <f t="shared" si="16"/>
        <v>transportation-demand-management.html</v>
      </c>
      <c r="S121" s="174" t="str">
        <f t="shared" si="16"/>
        <v>International Energy Agency, 2009, "Transport, Energy and CO2: Moving toward Sustainability", http://www.iea.org/publications/freepublications/publication/transport2009.pdf</v>
      </c>
      <c r="T121" s="139"/>
    </row>
    <row r="122" spans="1:20" x14ac:dyDescent="0.25">
      <c r="A122" s="136" t="str">
        <f>INDEX('Policy Characteristics'!A:A,MATCH(PolicyLevers!$C122,'Policy Characteristics'!$C:$C,0))</f>
        <v>Transportation</v>
      </c>
      <c r="B122" s="273" t="str">
        <f>INDEX('Policy Characteristics'!B:B,MATCH(PolicyLevers!$C122,'Policy Characteristics'!$C:$C,0))</f>
        <v>Mode Shifting</v>
      </c>
      <c r="C122" s="144" t="str">
        <f t="shared" si="14"/>
        <v>Percent of Travel Demand Shifted to Other Modes or Eliminated</v>
      </c>
      <c r="D122" s="170" t="s">
        <v>45</v>
      </c>
      <c r="E122" s="170" t="s">
        <v>42</v>
      </c>
      <c r="F122" s="170" t="s">
        <v>89</v>
      </c>
      <c r="G122" s="170" t="s">
        <v>90</v>
      </c>
      <c r="H122" s="30">
        <v>856</v>
      </c>
      <c r="I122" s="269" t="s">
        <v>47</v>
      </c>
      <c r="J122" s="137" t="str">
        <f>INDEX('Policy Characteristics'!D:D,MATCH(PolicyLevers!$C122,'Policy Characteristics'!$C:$C,0))</f>
        <v>Mode Shifting</v>
      </c>
      <c r="K122" s="137" t="str">
        <f>INDEX('Policy Characteristics'!E:E,MATCH(PolicyLevers!$C122,'Policy Characteristics'!$C:$C,0))</f>
        <v>trans mode shifting</v>
      </c>
      <c r="L122" s="137">
        <f>INDEX('Policy Characteristics'!F:F,MATCH(PolicyLevers!$C122,'Policy Characteristics'!$C:$C,0))</f>
        <v>0</v>
      </c>
      <c r="M122" s="137">
        <f>INDEX('Policy Characteristics'!G:G,MATCH(PolicyLevers!$C122,'Policy Characteristics'!$C:$C,0))</f>
        <v>0.26</v>
      </c>
      <c r="N122" s="137">
        <f>INDEX('Policy Characteristics'!H:H,MATCH(PolicyLevers!$C122,'Policy Characteristics'!$C:$C,0))</f>
        <v>0.01</v>
      </c>
      <c r="O122" s="137" t="str">
        <f>INDEX('Policy Characteristics'!I:I,MATCH(PolicyLevers!$C122,'Policy Characteristics'!$C:$C,0))</f>
        <v>% of trips shifted</v>
      </c>
      <c r="P122" s="13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73"/>
      <c r="R122" s="173"/>
      <c r="S122" s="174"/>
      <c r="T122" s="139"/>
    </row>
    <row r="123" spans="1:20" x14ac:dyDescent="0.25">
      <c r="A123" s="136" t="str">
        <f>INDEX('Policy Characteristics'!A:A,MATCH(PolicyLevers!$C123,'Policy Characteristics'!$C:$C,0))</f>
        <v>Transportation</v>
      </c>
      <c r="B123" s="273" t="str">
        <f>INDEX('Policy Characteristics'!B:B,MATCH(PolicyLevers!$C123,'Policy Characteristics'!$C:$C,0))</f>
        <v>Mode Shifting</v>
      </c>
      <c r="C123" s="144" t="str">
        <f t="shared" si="14"/>
        <v>Percent of Travel Demand Shifted to Other Modes or Eliminated</v>
      </c>
      <c r="D123" s="170" t="s">
        <v>45</v>
      </c>
      <c r="E123" s="170" t="s">
        <v>43</v>
      </c>
      <c r="F123" s="170" t="s">
        <v>89</v>
      </c>
      <c r="G123" s="170" t="s">
        <v>91</v>
      </c>
      <c r="H123" s="30">
        <v>857</v>
      </c>
      <c r="I123" s="269" t="s">
        <v>47</v>
      </c>
      <c r="J123" s="137" t="str">
        <f>INDEX('Policy Characteristics'!D:D,MATCH(PolicyLevers!$C123,'Policy Characteristics'!$C:$C,0))</f>
        <v>Mode Shifting</v>
      </c>
      <c r="K123" s="137" t="str">
        <f>INDEX('Policy Characteristics'!E:E,MATCH(PolicyLevers!$C123,'Policy Characteristics'!$C:$C,0))</f>
        <v>trans mode shifting</v>
      </c>
      <c r="L123" s="137">
        <f>INDEX('Policy Characteristics'!F:F,MATCH(PolicyLevers!$C123,'Policy Characteristics'!$C:$C,0))</f>
        <v>0</v>
      </c>
      <c r="M123" s="137">
        <f>INDEX('Policy Characteristics'!G:G,MATCH(PolicyLevers!$C123,'Policy Characteristics'!$C:$C,0))</f>
        <v>0.26</v>
      </c>
      <c r="N123" s="137">
        <f>INDEX('Policy Characteristics'!H:H,MATCH(PolicyLevers!$C123,'Policy Characteristics'!$C:$C,0))</f>
        <v>0.01</v>
      </c>
      <c r="O123" s="137" t="str">
        <f>INDEX('Policy Characteristics'!I:I,MATCH(PolicyLevers!$C123,'Policy Characteristics'!$C:$C,0))</f>
        <v>% of trips shifted</v>
      </c>
      <c r="P123" s="13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73"/>
      <c r="R123" s="173"/>
      <c r="S123" s="174"/>
      <c r="T123" s="139"/>
    </row>
    <row r="124" spans="1:20" x14ac:dyDescent="0.25">
      <c r="A124" s="136" t="str">
        <f>INDEX('Policy Characteristics'!A:A,MATCH(PolicyLevers!$C124,'Policy Characteristics'!$C:$C,0))</f>
        <v>Transportation</v>
      </c>
      <c r="B124" s="273" t="str">
        <f>INDEX('Policy Characteristics'!B:B,MATCH(PolicyLevers!$C124,'Policy Characteristics'!$C:$C,0))</f>
        <v>Mode Shifting</v>
      </c>
      <c r="C124" s="144" t="str">
        <f t="shared" si="14"/>
        <v>Percent of Travel Demand Shifted to Other Modes or Eliminated</v>
      </c>
      <c r="D124" s="170" t="s">
        <v>45</v>
      </c>
      <c r="E124" s="170" t="s">
        <v>44</v>
      </c>
      <c r="F124" s="170" t="s">
        <v>89</v>
      </c>
      <c r="G124" s="170" t="s">
        <v>92</v>
      </c>
      <c r="H124" s="30">
        <v>858</v>
      </c>
      <c r="I124" s="269" t="s">
        <v>47</v>
      </c>
      <c r="J124" s="137" t="str">
        <f>INDEX('Policy Characteristics'!D:D,MATCH(PolicyLevers!$C124,'Policy Characteristics'!$C:$C,0))</f>
        <v>Mode Shifting</v>
      </c>
      <c r="K124" s="137" t="str">
        <f>INDEX('Policy Characteristics'!E:E,MATCH(PolicyLevers!$C124,'Policy Characteristics'!$C:$C,0))</f>
        <v>trans mode shifting</v>
      </c>
      <c r="L124" s="137">
        <f>INDEX('Policy Characteristics'!F:F,MATCH(PolicyLevers!$C124,'Policy Characteristics'!$C:$C,0))</f>
        <v>0</v>
      </c>
      <c r="M124" s="137">
        <f>INDEX('Policy Characteristics'!G:G,MATCH(PolicyLevers!$C124,'Policy Characteristics'!$C:$C,0))</f>
        <v>0.26</v>
      </c>
      <c r="N124" s="137">
        <f>INDEX('Policy Characteristics'!H:H,MATCH(PolicyLevers!$C124,'Policy Characteristics'!$C:$C,0))</f>
        <v>0.01</v>
      </c>
      <c r="O124" s="137" t="str">
        <f>INDEX('Policy Characteristics'!I:I,MATCH(PolicyLevers!$C124,'Policy Characteristics'!$C:$C,0))</f>
        <v>% of trips shifted</v>
      </c>
      <c r="P124" s="13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73"/>
      <c r="R124" s="173"/>
      <c r="S124" s="174"/>
      <c r="T124" s="139"/>
    </row>
    <row r="125" spans="1:20" x14ac:dyDescent="0.25">
      <c r="A125" s="136" t="str">
        <f>INDEX('Policy Characteristics'!A:A,MATCH(PolicyLevers!$C125,'Policy Characteristics'!$C:$C,0))</f>
        <v>Transportation</v>
      </c>
      <c r="B125" s="273" t="str">
        <f>INDEX('Policy Characteristics'!B:B,MATCH(PolicyLevers!$C125,'Policy Characteristics'!$C:$C,0))</f>
        <v>Mode Shifting</v>
      </c>
      <c r="C125" s="144" t="str">
        <f t="shared" si="14"/>
        <v>Percent of Travel Demand Shifted to Other Modes or Eliminated</v>
      </c>
      <c r="D125" s="170" t="s">
        <v>45</v>
      </c>
      <c r="E125" s="170" t="s">
        <v>119</v>
      </c>
      <c r="F125" s="170" t="s">
        <v>89</v>
      </c>
      <c r="G125" s="170" t="s">
        <v>160</v>
      </c>
      <c r="H125" s="30">
        <v>859</v>
      </c>
      <c r="I125" s="269" t="s">
        <v>47</v>
      </c>
      <c r="J125" s="137" t="str">
        <f>INDEX('Policy Characteristics'!D:D,MATCH(PolicyLevers!$C125,'Policy Characteristics'!$C:$C,0))</f>
        <v>Mode Shifting</v>
      </c>
      <c r="K125" s="137" t="str">
        <f>INDEX('Policy Characteristics'!E:E,MATCH(PolicyLevers!$C125,'Policy Characteristics'!$C:$C,0))</f>
        <v>trans mode shifting</v>
      </c>
      <c r="L125" s="137">
        <f>INDEX('Policy Characteristics'!F:F,MATCH(PolicyLevers!$C125,'Policy Characteristics'!$C:$C,0))</f>
        <v>0</v>
      </c>
      <c r="M125" s="137">
        <f>INDEX('Policy Characteristics'!G:G,MATCH(PolicyLevers!$C125,'Policy Characteristics'!$C:$C,0))</f>
        <v>0.26</v>
      </c>
      <c r="N125" s="137">
        <f>INDEX('Policy Characteristics'!H:H,MATCH(PolicyLevers!$C125,'Policy Characteristics'!$C:$C,0))</f>
        <v>0.01</v>
      </c>
      <c r="O125" s="137" t="str">
        <f>INDEX('Policy Characteristics'!I:I,MATCH(PolicyLevers!$C125,'Policy Characteristics'!$C:$C,0))</f>
        <v>% of trips shifted</v>
      </c>
      <c r="P125" s="13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73"/>
      <c r="R125" s="173"/>
      <c r="S125" s="174"/>
      <c r="T125" s="139"/>
    </row>
    <row r="126" spans="1:20" x14ac:dyDescent="0.25">
      <c r="A126" s="136" t="str">
        <f>INDEX('Policy Characteristics'!A:A,MATCH(PolicyLevers!$C126,'Policy Characteristics'!$C:$C,0))</f>
        <v>Buildings and Appliances</v>
      </c>
      <c r="B126" s="273" t="str">
        <f>INDEX('Policy Characteristics'!B:B,MATCH(PolicyLevers!$C126,'Policy Characteristics'!$C:$C,0))</f>
        <v>Building Component Electrification</v>
      </c>
      <c r="C126" s="148" t="s">
        <v>839</v>
      </c>
      <c r="D126" s="139" t="s">
        <v>121</v>
      </c>
      <c r="E126" s="139" t="s">
        <v>304</v>
      </c>
      <c r="F126" s="139" t="s">
        <v>308</v>
      </c>
      <c r="G126" s="139" t="s">
        <v>127</v>
      </c>
      <c r="H126" s="157">
        <v>435</v>
      </c>
      <c r="I126" s="266" t="s">
        <v>46</v>
      </c>
      <c r="J126" s="137" t="str">
        <f>INDEX('Policy Characteristics'!D:D,MATCH(PolicyLevers!$C126,'Policy Characteristics'!$C:$C,0))</f>
        <v>Building Component Electrification</v>
      </c>
      <c r="K126" s="137" t="str">
        <f>INDEX('Policy Characteristics'!E:E,MATCH(PolicyLevers!$C126,'Policy Characteristics'!$C:$C,0))</f>
        <v>bldgs new component fuel shifting</v>
      </c>
      <c r="L126" s="137">
        <f>INDEX('Policy Characteristics'!F:F,MATCH(PolicyLevers!$C126,'Policy Characteristics'!$C:$C,0))</f>
        <v>0</v>
      </c>
      <c r="M126" s="137">
        <f>INDEX('Policy Characteristics'!G:G,MATCH(PolicyLevers!$C126,'Policy Characteristics'!$C:$C,0))</f>
        <v>1</v>
      </c>
      <c r="N126" s="137">
        <f>INDEX('Policy Characteristics'!H:H,MATCH(PolicyLevers!$C126,'Policy Characteristics'!$C:$C,0))</f>
        <v>0.01</v>
      </c>
      <c r="O126" s="137" t="str">
        <f>INDEX('Policy Characteristics'!I:I,MATCH(PolicyLevers!$C126,'Policy Characteristics'!$C:$C,0))</f>
        <v>% of newly sold non-electric building components</v>
      </c>
      <c r="P126" s="137"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26" s="139" t="s">
        <v>216</v>
      </c>
      <c r="R126" s="161" t="s">
        <v>217</v>
      </c>
      <c r="S126" s="139"/>
      <c r="T126" s="139"/>
    </row>
    <row r="127" spans="1:20" x14ac:dyDescent="0.25">
      <c r="A127" s="136" t="str">
        <f>INDEX('Policy Characteristics'!A:A,MATCH(PolicyLevers!$C127,'Policy Characteristics'!$C:$C,0))</f>
        <v>Buildings and Appliances</v>
      </c>
      <c r="B127" s="273" t="str">
        <f>INDEX('Policy Characteristics'!B:B,MATCH(PolicyLevers!$C127,'Policy Characteristics'!$C:$C,0))</f>
        <v>Building Component Electrification</v>
      </c>
      <c r="C127" s="152" t="str">
        <f t="shared" ref="B127:C139" si="17">C$126</f>
        <v>Fraction of New Bldg Components Shifted to Other Fuels</v>
      </c>
      <c r="D127" s="139" t="s">
        <v>122</v>
      </c>
      <c r="E127" s="139" t="s">
        <v>304</v>
      </c>
      <c r="F127" s="139" t="s">
        <v>308</v>
      </c>
      <c r="G127" s="139" t="s">
        <v>128</v>
      </c>
      <c r="H127" s="157">
        <v>436</v>
      </c>
      <c r="I127" s="266" t="s">
        <v>47</v>
      </c>
      <c r="J127" s="137" t="str">
        <f>INDEX('Policy Characteristics'!D:D,MATCH(PolicyLevers!$C127,'Policy Characteristics'!$C:$C,0))</f>
        <v>Building Component Electrification</v>
      </c>
      <c r="K127" s="137" t="str">
        <f>INDEX('Policy Characteristics'!E:E,MATCH(PolicyLevers!$C127,'Policy Characteristics'!$C:$C,0))</f>
        <v>bldgs new component fuel shifting</v>
      </c>
      <c r="L127" s="137">
        <f>INDEX('Policy Characteristics'!F:F,MATCH(PolicyLevers!$C127,'Policy Characteristics'!$C:$C,0))</f>
        <v>0</v>
      </c>
      <c r="M127" s="137">
        <f>INDEX('Policy Characteristics'!G:G,MATCH(PolicyLevers!$C127,'Policy Characteristics'!$C:$C,0))</f>
        <v>1</v>
      </c>
      <c r="N127" s="137">
        <f>INDEX('Policy Characteristics'!H:H,MATCH(PolicyLevers!$C127,'Policy Characteristics'!$C:$C,0))</f>
        <v>0.01</v>
      </c>
      <c r="O127" s="137" t="str">
        <f>INDEX('Policy Characteristics'!I:I,MATCH(PolicyLevers!$C127,'Policy Characteristics'!$C:$C,0))</f>
        <v>% of newly sold non-electric building components</v>
      </c>
      <c r="P127" s="137"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27" s="173"/>
      <c r="R127" s="175"/>
      <c r="S127" s="173"/>
      <c r="T127" s="173"/>
    </row>
    <row r="128" spans="1:20" x14ac:dyDescent="0.25">
      <c r="A128" s="136" t="str">
        <f>INDEX('Policy Characteristics'!A:A,MATCH(PolicyLevers!$C128,'Policy Characteristics'!$C:$C,0))</f>
        <v>Buildings and Appliances</v>
      </c>
      <c r="B128" s="273" t="str">
        <f>INDEX('Policy Characteristics'!B:B,MATCH(PolicyLevers!$C128,'Policy Characteristics'!$C:$C,0))</f>
        <v>Building Component Electrification</v>
      </c>
      <c r="C128" s="152" t="str">
        <f t="shared" si="17"/>
        <v>Fraction of New Bldg Components Shifted to Other Fuels</v>
      </c>
      <c r="D128" s="139" t="s">
        <v>124</v>
      </c>
      <c r="E128" s="139" t="s">
        <v>304</v>
      </c>
      <c r="F128" s="139" t="s">
        <v>308</v>
      </c>
      <c r="G128" s="139" t="s">
        <v>130</v>
      </c>
      <c r="H128" s="157">
        <v>437</v>
      </c>
      <c r="I128" s="266" t="s">
        <v>47</v>
      </c>
      <c r="J128" s="137" t="str">
        <f>INDEX('Policy Characteristics'!D:D,MATCH(PolicyLevers!$C128,'Policy Characteristics'!$C:$C,0))</f>
        <v>Building Component Electrification</v>
      </c>
      <c r="K128" s="137" t="str">
        <f>INDEX('Policy Characteristics'!E:E,MATCH(PolicyLevers!$C128,'Policy Characteristics'!$C:$C,0))</f>
        <v>bldgs new component fuel shifting</v>
      </c>
      <c r="L128" s="137">
        <f>INDEX('Policy Characteristics'!F:F,MATCH(PolicyLevers!$C128,'Policy Characteristics'!$C:$C,0))</f>
        <v>0</v>
      </c>
      <c r="M128" s="137">
        <f>INDEX('Policy Characteristics'!G:G,MATCH(PolicyLevers!$C128,'Policy Characteristics'!$C:$C,0))</f>
        <v>1</v>
      </c>
      <c r="N128" s="137">
        <f>INDEX('Policy Characteristics'!H:H,MATCH(PolicyLevers!$C128,'Policy Characteristics'!$C:$C,0))</f>
        <v>0.01</v>
      </c>
      <c r="O128" s="137" t="str">
        <f>INDEX('Policy Characteristics'!I:I,MATCH(PolicyLevers!$C128,'Policy Characteristics'!$C:$C,0))</f>
        <v>% of newly sold non-electric building components</v>
      </c>
      <c r="P128" s="137"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28" s="173"/>
      <c r="R128" s="175"/>
      <c r="S128" s="173"/>
      <c r="T128" s="173"/>
    </row>
    <row r="129" spans="1:20" x14ac:dyDescent="0.25">
      <c r="A129" s="136" t="str">
        <f>INDEX('Policy Characteristics'!A:A,MATCH(PolicyLevers!$C129,'Policy Characteristics'!$C:$C,0))</f>
        <v>Buildings and Appliances</v>
      </c>
      <c r="B129" s="273" t="str">
        <f>INDEX('Policy Characteristics'!B:B,MATCH(PolicyLevers!$C129,'Policy Characteristics'!$C:$C,0))</f>
        <v>Building Component Electrification</v>
      </c>
      <c r="C129" s="152" t="str">
        <f t="shared" si="17"/>
        <v>Fraction of New Bldg Components Shifted to Other Fuels</v>
      </c>
      <c r="D129" s="139" t="s">
        <v>125</v>
      </c>
      <c r="E129" s="139" t="s">
        <v>304</v>
      </c>
      <c r="F129" s="139" t="s">
        <v>308</v>
      </c>
      <c r="G129" s="139" t="s">
        <v>131</v>
      </c>
      <c r="H129" s="157">
        <v>438</v>
      </c>
      <c r="I129" s="266" t="s">
        <v>46</v>
      </c>
      <c r="J129" s="137" t="str">
        <f>INDEX('Policy Characteristics'!D:D,MATCH(PolicyLevers!$C129,'Policy Characteristics'!$C:$C,0))</f>
        <v>Building Component Electrification</v>
      </c>
      <c r="K129" s="137" t="str">
        <f>INDEX('Policy Characteristics'!E:E,MATCH(PolicyLevers!$C129,'Policy Characteristics'!$C:$C,0))</f>
        <v>bldgs new component fuel shifting</v>
      </c>
      <c r="L129" s="137">
        <f>INDEX('Policy Characteristics'!F:F,MATCH(PolicyLevers!$C129,'Policy Characteristics'!$C:$C,0))</f>
        <v>0</v>
      </c>
      <c r="M129" s="137">
        <f>INDEX('Policy Characteristics'!G:G,MATCH(PolicyLevers!$C129,'Policy Characteristics'!$C:$C,0))</f>
        <v>1</v>
      </c>
      <c r="N129" s="137">
        <f>INDEX('Policy Characteristics'!H:H,MATCH(PolicyLevers!$C129,'Policy Characteristics'!$C:$C,0))</f>
        <v>0.01</v>
      </c>
      <c r="O129" s="137" t="str">
        <f>INDEX('Policy Characteristics'!I:I,MATCH(PolicyLevers!$C129,'Policy Characteristics'!$C:$C,0))</f>
        <v>% of newly sold non-electric building components</v>
      </c>
      <c r="P129" s="137"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29" s="173" t="str">
        <f t="shared" ref="K129:Q131" si="18">Q$126</f>
        <v>buildings-sector-main.html#component-elec</v>
      </c>
      <c r="R129" s="175" t="str">
        <f t="shared" ref="R129:R131" si="19">R$126</f>
        <v>building-component-electrification.html</v>
      </c>
      <c r="S129" s="173"/>
      <c r="T129" s="173"/>
    </row>
    <row r="130" spans="1:20" x14ac:dyDescent="0.25">
      <c r="A130" s="136" t="str">
        <f>INDEX('Policy Characteristics'!A:A,MATCH(PolicyLevers!$C130,'Policy Characteristics'!$C:$C,0))</f>
        <v>Buildings and Appliances</v>
      </c>
      <c r="B130" s="273" t="str">
        <f>INDEX('Policy Characteristics'!B:B,MATCH(PolicyLevers!$C130,'Policy Characteristics'!$C:$C,0))</f>
        <v>Building Component Electrification</v>
      </c>
      <c r="C130" s="152" t="str">
        <f t="shared" si="17"/>
        <v>Fraction of New Bldg Components Shifted to Other Fuels</v>
      </c>
      <c r="D130" s="139" t="s">
        <v>126</v>
      </c>
      <c r="E130" s="139" t="s">
        <v>304</v>
      </c>
      <c r="F130" s="139" t="s">
        <v>308</v>
      </c>
      <c r="G130" s="139" t="s">
        <v>132</v>
      </c>
      <c r="H130" s="157">
        <v>439</v>
      </c>
      <c r="I130" s="266" t="s">
        <v>46</v>
      </c>
      <c r="J130" s="137" t="str">
        <f>INDEX('Policy Characteristics'!D:D,MATCH(PolicyLevers!$C130,'Policy Characteristics'!$C:$C,0))</f>
        <v>Building Component Electrification</v>
      </c>
      <c r="K130" s="137" t="str">
        <f>INDEX('Policy Characteristics'!E:E,MATCH(PolicyLevers!$C130,'Policy Characteristics'!$C:$C,0))</f>
        <v>bldgs new component fuel shifting</v>
      </c>
      <c r="L130" s="137">
        <f>INDEX('Policy Characteristics'!F:F,MATCH(PolicyLevers!$C130,'Policy Characteristics'!$C:$C,0))</f>
        <v>0</v>
      </c>
      <c r="M130" s="137">
        <f>INDEX('Policy Characteristics'!G:G,MATCH(PolicyLevers!$C130,'Policy Characteristics'!$C:$C,0))</f>
        <v>1</v>
      </c>
      <c r="N130" s="137">
        <f>INDEX('Policy Characteristics'!H:H,MATCH(PolicyLevers!$C130,'Policy Characteristics'!$C:$C,0))</f>
        <v>0.01</v>
      </c>
      <c r="O130" s="137" t="str">
        <f>INDEX('Policy Characteristics'!I:I,MATCH(PolicyLevers!$C130,'Policy Characteristics'!$C:$C,0))</f>
        <v>% of newly sold non-electric building components</v>
      </c>
      <c r="P130" s="137"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0" s="173" t="str">
        <f t="shared" si="18"/>
        <v>buildings-sector-main.html#component-elec</v>
      </c>
      <c r="R130" s="175" t="str">
        <f t="shared" si="19"/>
        <v>building-component-electrification.html</v>
      </c>
      <c r="S130" s="173"/>
      <c r="T130" s="173"/>
    </row>
    <row r="131" spans="1:20" x14ac:dyDescent="0.25">
      <c r="A131" s="136" t="str">
        <f>INDEX('Policy Characteristics'!A:A,MATCH(PolicyLevers!$C131,'Policy Characteristics'!$C:$C,0))</f>
        <v>Buildings and Appliances</v>
      </c>
      <c r="B131" s="273" t="str">
        <f>INDEX('Policy Characteristics'!B:B,MATCH(PolicyLevers!$C131,'Policy Characteristics'!$C:$C,0))</f>
        <v>Building Component Electrification</v>
      </c>
      <c r="C131" s="152" t="str">
        <f t="shared" si="17"/>
        <v>Fraction of New Bldg Components Shifted to Other Fuels</v>
      </c>
      <c r="D131" s="139" t="s">
        <v>121</v>
      </c>
      <c r="E131" s="139" t="s">
        <v>305</v>
      </c>
      <c r="F131" s="139" t="s">
        <v>307</v>
      </c>
      <c r="G131" s="139" t="s">
        <v>127</v>
      </c>
      <c r="H131" s="157">
        <v>440</v>
      </c>
      <c r="I131" s="266" t="s">
        <v>46</v>
      </c>
      <c r="J131" s="137" t="str">
        <f>INDEX('Policy Characteristics'!D:D,MATCH(PolicyLevers!$C131,'Policy Characteristics'!$C:$C,0))</f>
        <v>Building Component Electrification</v>
      </c>
      <c r="K131" s="137" t="str">
        <f>INDEX('Policy Characteristics'!E:E,MATCH(PolicyLevers!$C131,'Policy Characteristics'!$C:$C,0))</f>
        <v>bldgs new component fuel shifting</v>
      </c>
      <c r="L131" s="137">
        <f>INDEX('Policy Characteristics'!F:F,MATCH(PolicyLevers!$C131,'Policy Characteristics'!$C:$C,0))</f>
        <v>0</v>
      </c>
      <c r="M131" s="137">
        <f>INDEX('Policy Characteristics'!G:G,MATCH(PolicyLevers!$C131,'Policy Characteristics'!$C:$C,0))</f>
        <v>1</v>
      </c>
      <c r="N131" s="137">
        <f>INDEX('Policy Characteristics'!H:H,MATCH(PolicyLevers!$C131,'Policy Characteristics'!$C:$C,0))</f>
        <v>0.01</v>
      </c>
      <c r="O131" s="137" t="str">
        <f>INDEX('Policy Characteristics'!I:I,MATCH(PolicyLevers!$C131,'Policy Characteristics'!$C:$C,0))</f>
        <v>% of newly sold non-electric building components</v>
      </c>
      <c r="P131" s="137"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1" s="173" t="str">
        <f t="shared" si="18"/>
        <v>buildings-sector-main.html#component-elec</v>
      </c>
      <c r="R131" s="175" t="str">
        <f t="shared" si="19"/>
        <v>building-component-electrification.html</v>
      </c>
      <c r="S131" s="173"/>
      <c r="T131" s="173"/>
    </row>
    <row r="132" spans="1:20" x14ac:dyDescent="0.25">
      <c r="A132" s="136" t="str">
        <f>INDEX('Policy Characteristics'!A:A,MATCH(PolicyLevers!$C132,'Policy Characteristics'!$C:$C,0))</f>
        <v>Buildings and Appliances</v>
      </c>
      <c r="B132" s="273" t="str">
        <f>INDEX('Policy Characteristics'!B:B,MATCH(PolicyLevers!$C132,'Policy Characteristics'!$C:$C,0))</f>
        <v>Building Component Electrification</v>
      </c>
      <c r="C132" s="152" t="str">
        <f t="shared" si="17"/>
        <v>Fraction of New Bldg Components Shifted to Other Fuels</v>
      </c>
      <c r="D132" s="139" t="s">
        <v>122</v>
      </c>
      <c r="E132" s="139" t="s">
        <v>305</v>
      </c>
      <c r="F132" s="139" t="s">
        <v>307</v>
      </c>
      <c r="G132" s="139" t="s">
        <v>128</v>
      </c>
      <c r="H132" s="157">
        <v>441</v>
      </c>
      <c r="I132" s="266" t="s">
        <v>47</v>
      </c>
      <c r="J132" s="137" t="str">
        <f>INDEX('Policy Characteristics'!D:D,MATCH(PolicyLevers!$C132,'Policy Characteristics'!$C:$C,0))</f>
        <v>Building Component Electrification</v>
      </c>
      <c r="K132" s="137" t="str">
        <f>INDEX('Policy Characteristics'!E:E,MATCH(PolicyLevers!$C132,'Policy Characteristics'!$C:$C,0))</f>
        <v>bldgs new component fuel shifting</v>
      </c>
      <c r="L132" s="137">
        <f>INDEX('Policy Characteristics'!F:F,MATCH(PolicyLevers!$C132,'Policy Characteristics'!$C:$C,0))</f>
        <v>0</v>
      </c>
      <c r="M132" s="137">
        <f>INDEX('Policy Characteristics'!G:G,MATCH(PolicyLevers!$C132,'Policy Characteristics'!$C:$C,0))</f>
        <v>1</v>
      </c>
      <c r="N132" s="137">
        <f>INDEX('Policy Characteristics'!H:H,MATCH(PolicyLevers!$C132,'Policy Characteristics'!$C:$C,0))</f>
        <v>0.01</v>
      </c>
      <c r="O132" s="137" t="str">
        <f>INDEX('Policy Characteristics'!I:I,MATCH(PolicyLevers!$C132,'Policy Characteristics'!$C:$C,0))</f>
        <v>% of newly sold non-electric building components</v>
      </c>
      <c r="P132" s="137"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2" s="173"/>
      <c r="R132" s="175"/>
      <c r="S132" s="173"/>
      <c r="T132" s="173"/>
    </row>
    <row r="133" spans="1:20" x14ac:dyDescent="0.25">
      <c r="A133" s="136" t="str">
        <f>INDEX('Policy Characteristics'!A:A,MATCH(PolicyLevers!$C133,'Policy Characteristics'!$C:$C,0))</f>
        <v>Buildings and Appliances</v>
      </c>
      <c r="B133" s="273" t="str">
        <f>INDEX('Policy Characteristics'!B:B,MATCH(PolicyLevers!$C133,'Policy Characteristics'!$C:$C,0))</f>
        <v>Building Component Electrification</v>
      </c>
      <c r="C133" s="152" t="str">
        <f t="shared" si="17"/>
        <v>Fraction of New Bldg Components Shifted to Other Fuels</v>
      </c>
      <c r="D133" s="139" t="s">
        <v>124</v>
      </c>
      <c r="E133" s="139" t="s">
        <v>305</v>
      </c>
      <c r="F133" s="139" t="s">
        <v>307</v>
      </c>
      <c r="G133" s="139" t="s">
        <v>130</v>
      </c>
      <c r="H133" s="157">
        <v>442</v>
      </c>
      <c r="I133" s="266" t="s">
        <v>47</v>
      </c>
      <c r="J133" s="137" t="str">
        <f>INDEX('Policy Characteristics'!D:D,MATCH(PolicyLevers!$C133,'Policy Characteristics'!$C:$C,0))</f>
        <v>Building Component Electrification</v>
      </c>
      <c r="K133" s="137" t="str">
        <f>INDEX('Policy Characteristics'!E:E,MATCH(PolicyLevers!$C133,'Policy Characteristics'!$C:$C,0))</f>
        <v>bldgs new component fuel shifting</v>
      </c>
      <c r="L133" s="137">
        <f>INDEX('Policy Characteristics'!F:F,MATCH(PolicyLevers!$C133,'Policy Characteristics'!$C:$C,0))</f>
        <v>0</v>
      </c>
      <c r="M133" s="137">
        <f>INDEX('Policy Characteristics'!G:G,MATCH(PolicyLevers!$C133,'Policy Characteristics'!$C:$C,0))</f>
        <v>1</v>
      </c>
      <c r="N133" s="137">
        <f>INDEX('Policy Characteristics'!H:H,MATCH(PolicyLevers!$C133,'Policy Characteristics'!$C:$C,0))</f>
        <v>0.01</v>
      </c>
      <c r="O133" s="137" t="str">
        <f>INDEX('Policy Characteristics'!I:I,MATCH(PolicyLevers!$C133,'Policy Characteristics'!$C:$C,0))</f>
        <v>% of newly sold non-electric building components</v>
      </c>
      <c r="P133" s="137"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3" s="173"/>
      <c r="R133" s="175"/>
      <c r="S133" s="173"/>
      <c r="T133" s="173"/>
    </row>
    <row r="134" spans="1:20" x14ac:dyDescent="0.25">
      <c r="A134" s="136" t="str">
        <f>INDEX('Policy Characteristics'!A:A,MATCH(PolicyLevers!$C134,'Policy Characteristics'!$C:$C,0))</f>
        <v>Buildings and Appliances</v>
      </c>
      <c r="B134" s="273" t="str">
        <f>INDEX('Policy Characteristics'!B:B,MATCH(PolicyLevers!$C134,'Policy Characteristics'!$C:$C,0))</f>
        <v>Building Component Electrification</v>
      </c>
      <c r="C134" s="152" t="str">
        <f t="shared" si="17"/>
        <v>Fraction of New Bldg Components Shifted to Other Fuels</v>
      </c>
      <c r="D134" s="139" t="s">
        <v>125</v>
      </c>
      <c r="E134" s="139" t="s">
        <v>305</v>
      </c>
      <c r="F134" s="139" t="s">
        <v>307</v>
      </c>
      <c r="G134" s="139" t="s">
        <v>131</v>
      </c>
      <c r="H134" s="157">
        <v>443</v>
      </c>
      <c r="I134" s="266" t="s">
        <v>46</v>
      </c>
      <c r="J134" s="137" t="str">
        <f>INDEX('Policy Characteristics'!D:D,MATCH(PolicyLevers!$C134,'Policy Characteristics'!$C:$C,0))</f>
        <v>Building Component Electrification</v>
      </c>
      <c r="K134" s="137" t="str">
        <f>INDEX('Policy Characteristics'!E:E,MATCH(PolicyLevers!$C134,'Policy Characteristics'!$C:$C,0))</f>
        <v>bldgs new component fuel shifting</v>
      </c>
      <c r="L134" s="137">
        <f>INDEX('Policy Characteristics'!F:F,MATCH(PolicyLevers!$C134,'Policy Characteristics'!$C:$C,0))</f>
        <v>0</v>
      </c>
      <c r="M134" s="137">
        <f>INDEX('Policy Characteristics'!G:G,MATCH(PolicyLevers!$C134,'Policy Characteristics'!$C:$C,0))</f>
        <v>1</v>
      </c>
      <c r="N134" s="137">
        <f>INDEX('Policy Characteristics'!H:H,MATCH(PolicyLevers!$C134,'Policy Characteristics'!$C:$C,0))</f>
        <v>0.01</v>
      </c>
      <c r="O134" s="137" t="str">
        <f>INDEX('Policy Characteristics'!I:I,MATCH(PolicyLevers!$C134,'Policy Characteristics'!$C:$C,0))</f>
        <v>% of newly sold non-electric building components</v>
      </c>
      <c r="P134" s="137"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4" s="173" t="str">
        <f t="shared" ref="Q134:R136" si="20">Q$126</f>
        <v>buildings-sector-main.html#component-elec</v>
      </c>
      <c r="R134" s="175" t="str">
        <f t="shared" si="20"/>
        <v>building-component-electrification.html</v>
      </c>
      <c r="S134" s="173"/>
      <c r="T134" s="173"/>
    </row>
    <row r="135" spans="1:20" x14ac:dyDescent="0.25">
      <c r="A135" s="136" t="str">
        <f>INDEX('Policy Characteristics'!A:A,MATCH(PolicyLevers!$C135,'Policy Characteristics'!$C:$C,0))</f>
        <v>Buildings and Appliances</v>
      </c>
      <c r="B135" s="273" t="str">
        <f>INDEX('Policy Characteristics'!B:B,MATCH(PolicyLevers!$C135,'Policy Characteristics'!$C:$C,0))</f>
        <v>Building Component Electrification</v>
      </c>
      <c r="C135" s="152" t="str">
        <f t="shared" si="17"/>
        <v>Fraction of New Bldg Components Shifted to Other Fuels</v>
      </c>
      <c r="D135" s="139" t="s">
        <v>126</v>
      </c>
      <c r="E135" s="139" t="s">
        <v>305</v>
      </c>
      <c r="F135" s="139" t="s">
        <v>307</v>
      </c>
      <c r="G135" s="139" t="s">
        <v>132</v>
      </c>
      <c r="H135" s="157">
        <v>444</v>
      </c>
      <c r="I135" s="266" t="s">
        <v>46</v>
      </c>
      <c r="J135" s="137" t="str">
        <f>INDEX('Policy Characteristics'!D:D,MATCH(PolicyLevers!$C135,'Policy Characteristics'!$C:$C,0))</f>
        <v>Building Component Electrification</v>
      </c>
      <c r="K135" s="137" t="str">
        <f>INDEX('Policy Characteristics'!E:E,MATCH(PolicyLevers!$C135,'Policy Characteristics'!$C:$C,0))</f>
        <v>bldgs new component fuel shifting</v>
      </c>
      <c r="L135" s="137">
        <f>INDEX('Policy Characteristics'!F:F,MATCH(PolicyLevers!$C135,'Policy Characteristics'!$C:$C,0))</f>
        <v>0</v>
      </c>
      <c r="M135" s="137">
        <f>INDEX('Policy Characteristics'!G:G,MATCH(PolicyLevers!$C135,'Policy Characteristics'!$C:$C,0))</f>
        <v>1</v>
      </c>
      <c r="N135" s="137">
        <f>INDEX('Policy Characteristics'!H:H,MATCH(PolicyLevers!$C135,'Policy Characteristics'!$C:$C,0))</f>
        <v>0.01</v>
      </c>
      <c r="O135" s="137" t="str">
        <f>INDEX('Policy Characteristics'!I:I,MATCH(PolicyLevers!$C135,'Policy Characteristics'!$C:$C,0))</f>
        <v>% of newly sold non-electric building components</v>
      </c>
      <c r="P135" s="137"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5" s="173" t="str">
        <f t="shared" si="20"/>
        <v>buildings-sector-main.html#component-elec</v>
      </c>
      <c r="R135" s="175" t="str">
        <f t="shared" si="20"/>
        <v>building-component-electrification.html</v>
      </c>
      <c r="S135" s="173"/>
      <c r="T135" s="173"/>
    </row>
    <row r="136" spans="1:20" x14ac:dyDescent="0.25">
      <c r="A136" s="136" t="str">
        <f>INDEX('Policy Characteristics'!A:A,MATCH(PolicyLevers!$C136,'Policy Characteristics'!$C:$C,0))</f>
        <v>Buildings and Appliances</v>
      </c>
      <c r="B136" s="273" t="str">
        <f>INDEX('Policy Characteristics'!B:B,MATCH(PolicyLevers!$C136,'Policy Characteristics'!$C:$C,0))</f>
        <v>Building Component Electrification</v>
      </c>
      <c r="C136" s="152" t="str">
        <f t="shared" si="17"/>
        <v>Fraction of New Bldg Components Shifted to Other Fuels</v>
      </c>
      <c r="D136" s="139" t="s">
        <v>121</v>
      </c>
      <c r="E136" s="139" t="s">
        <v>306</v>
      </c>
      <c r="F136" s="139" t="s">
        <v>183</v>
      </c>
      <c r="G136" s="139" t="s">
        <v>127</v>
      </c>
      <c r="H136" s="157">
        <v>445</v>
      </c>
      <c r="I136" s="266" t="s">
        <v>46</v>
      </c>
      <c r="J136" s="137" t="str">
        <f>INDEX('Policy Characteristics'!D:D,MATCH(PolicyLevers!$C136,'Policy Characteristics'!$C:$C,0))</f>
        <v>Building Component Electrification</v>
      </c>
      <c r="K136" s="137" t="str">
        <f>INDEX('Policy Characteristics'!E:E,MATCH(PolicyLevers!$C136,'Policy Characteristics'!$C:$C,0))</f>
        <v>bldgs new component fuel shifting</v>
      </c>
      <c r="L136" s="137">
        <f>INDEX('Policy Characteristics'!F:F,MATCH(PolicyLevers!$C136,'Policy Characteristics'!$C:$C,0))</f>
        <v>0</v>
      </c>
      <c r="M136" s="137">
        <f>INDEX('Policy Characteristics'!G:G,MATCH(PolicyLevers!$C136,'Policy Characteristics'!$C:$C,0))</f>
        <v>1</v>
      </c>
      <c r="N136" s="137">
        <f>INDEX('Policy Characteristics'!H:H,MATCH(PolicyLevers!$C136,'Policy Characteristics'!$C:$C,0))</f>
        <v>0.01</v>
      </c>
      <c r="O136" s="137" t="str">
        <f>INDEX('Policy Characteristics'!I:I,MATCH(PolicyLevers!$C136,'Policy Characteristics'!$C:$C,0))</f>
        <v>% of newly sold non-electric building components</v>
      </c>
      <c r="P136" s="137"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6" s="173" t="str">
        <f t="shared" si="20"/>
        <v>buildings-sector-main.html#component-elec</v>
      </c>
      <c r="R136" s="175" t="str">
        <f t="shared" si="20"/>
        <v>building-component-electrification.html</v>
      </c>
      <c r="S136" s="173"/>
      <c r="T136" s="173"/>
    </row>
    <row r="137" spans="1:20" x14ac:dyDescent="0.25">
      <c r="A137" s="136" t="str">
        <f>INDEX('Policy Characteristics'!A:A,MATCH(PolicyLevers!$C137,'Policy Characteristics'!$C:$C,0))</f>
        <v>Buildings and Appliances</v>
      </c>
      <c r="B137" s="273" t="str">
        <f>INDEX('Policy Characteristics'!B:B,MATCH(PolicyLevers!$C137,'Policy Characteristics'!$C:$C,0))</f>
        <v>Building Component Electrification</v>
      </c>
      <c r="C137" s="152" t="str">
        <f t="shared" si="17"/>
        <v>Fraction of New Bldg Components Shifted to Other Fuels</v>
      </c>
      <c r="D137" s="139" t="s">
        <v>122</v>
      </c>
      <c r="E137" s="139" t="s">
        <v>306</v>
      </c>
      <c r="F137" s="139" t="s">
        <v>183</v>
      </c>
      <c r="G137" s="139" t="s">
        <v>128</v>
      </c>
      <c r="H137" s="157">
        <v>446</v>
      </c>
      <c r="I137" s="266" t="s">
        <v>47</v>
      </c>
      <c r="J137" s="137" t="str">
        <f>INDEX('Policy Characteristics'!D:D,MATCH(PolicyLevers!$C137,'Policy Characteristics'!$C:$C,0))</f>
        <v>Building Component Electrification</v>
      </c>
      <c r="K137" s="137" t="str">
        <f>INDEX('Policy Characteristics'!E:E,MATCH(PolicyLevers!$C137,'Policy Characteristics'!$C:$C,0))</f>
        <v>bldgs new component fuel shifting</v>
      </c>
      <c r="L137" s="137">
        <f>INDEX('Policy Characteristics'!F:F,MATCH(PolicyLevers!$C137,'Policy Characteristics'!$C:$C,0))</f>
        <v>0</v>
      </c>
      <c r="M137" s="137">
        <f>INDEX('Policy Characteristics'!G:G,MATCH(PolicyLevers!$C137,'Policy Characteristics'!$C:$C,0))</f>
        <v>1</v>
      </c>
      <c r="N137" s="137">
        <f>INDEX('Policy Characteristics'!H:H,MATCH(PolicyLevers!$C137,'Policy Characteristics'!$C:$C,0))</f>
        <v>0.01</v>
      </c>
      <c r="O137" s="137" t="str">
        <f>INDEX('Policy Characteristics'!I:I,MATCH(PolicyLevers!$C137,'Policy Characteristics'!$C:$C,0))</f>
        <v>% of newly sold non-electric building components</v>
      </c>
      <c r="P137" s="137"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7" s="173"/>
      <c r="R137" s="175"/>
      <c r="S137" s="173"/>
      <c r="T137" s="173"/>
    </row>
    <row r="138" spans="1:20" x14ac:dyDescent="0.25">
      <c r="A138" s="136" t="str">
        <f>INDEX('Policy Characteristics'!A:A,MATCH(PolicyLevers!$C138,'Policy Characteristics'!$C:$C,0))</f>
        <v>Buildings and Appliances</v>
      </c>
      <c r="B138" s="273" t="str">
        <f>INDEX('Policy Characteristics'!B:B,MATCH(PolicyLevers!$C138,'Policy Characteristics'!$C:$C,0))</f>
        <v>Building Component Electrification</v>
      </c>
      <c r="C138" s="152" t="str">
        <f t="shared" si="17"/>
        <v>Fraction of New Bldg Components Shifted to Other Fuels</v>
      </c>
      <c r="D138" s="139" t="s">
        <v>124</v>
      </c>
      <c r="E138" s="139" t="s">
        <v>306</v>
      </c>
      <c r="F138" s="139" t="s">
        <v>183</v>
      </c>
      <c r="G138" s="139" t="s">
        <v>130</v>
      </c>
      <c r="H138" s="157">
        <v>447</v>
      </c>
      <c r="I138" s="266" t="s">
        <v>47</v>
      </c>
      <c r="J138" s="137" t="str">
        <f>INDEX('Policy Characteristics'!D:D,MATCH(PolicyLevers!$C138,'Policy Characteristics'!$C:$C,0))</f>
        <v>Building Component Electrification</v>
      </c>
      <c r="K138" s="137" t="str">
        <f>INDEX('Policy Characteristics'!E:E,MATCH(PolicyLevers!$C138,'Policy Characteristics'!$C:$C,0))</f>
        <v>bldgs new component fuel shifting</v>
      </c>
      <c r="L138" s="137">
        <f>INDEX('Policy Characteristics'!F:F,MATCH(PolicyLevers!$C138,'Policy Characteristics'!$C:$C,0))</f>
        <v>0</v>
      </c>
      <c r="M138" s="137">
        <f>INDEX('Policy Characteristics'!G:G,MATCH(PolicyLevers!$C138,'Policy Characteristics'!$C:$C,0))</f>
        <v>1</v>
      </c>
      <c r="N138" s="137">
        <f>INDEX('Policy Characteristics'!H:H,MATCH(PolicyLevers!$C138,'Policy Characteristics'!$C:$C,0))</f>
        <v>0.01</v>
      </c>
      <c r="O138" s="137" t="str">
        <f>INDEX('Policy Characteristics'!I:I,MATCH(PolicyLevers!$C138,'Policy Characteristics'!$C:$C,0))</f>
        <v>% of newly sold non-electric building components</v>
      </c>
      <c r="P138" s="137"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8" s="173"/>
      <c r="R138" s="175"/>
      <c r="S138" s="173"/>
      <c r="T138" s="173"/>
    </row>
    <row r="139" spans="1:20" x14ac:dyDescent="0.25">
      <c r="A139" s="136" t="str">
        <f>INDEX('Policy Characteristics'!A:A,MATCH(PolicyLevers!$C139,'Policy Characteristics'!$C:$C,0))</f>
        <v>Buildings and Appliances</v>
      </c>
      <c r="B139" s="273" t="str">
        <f>INDEX('Policy Characteristics'!B:B,MATCH(PolicyLevers!$C139,'Policy Characteristics'!$C:$C,0))</f>
        <v>Building Component Electrification</v>
      </c>
      <c r="C139" s="152" t="str">
        <f t="shared" si="17"/>
        <v>Fraction of New Bldg Components Shifted to Other Fuels</v>
      </c>
      <c r="D139" s="139" t="s">
        <v>125</v>
      </c>
      <c r="E139" s="139" t="s">
        <v>306</v>
      </c>
      <c r="F139" s="139" t="s">
        <v>183</v>
      </c>
      <c r="G139" s="139" t="s">
        <v>131</v>
      </c>
      <c r="H139" s="157">
        <v>448</v>
      </c>
      <c r="I139" s="266" t="s">
        <v>46</v>
      </c>
      <c r="J139" s="137" t="str">
        <f>INDEX('Policy Characteristics'!D:D,MATCH(PolicyLevers!$C139,'Policy Characteristics'!$C:$C,0))</f>
        <v>Building Component Electrification</v>
      </c>
      <c r="K139" s="137" t="str">
        <f>INDEX('Policy Characteristics'!E:E,MATCH(PolicyLevers!$C139,'Policy Characteristics'!$C:$C,0))</f>
        <v>bldgs new component fuel shifting</v>
      </c>
      <c r="L139" s="137">
        <f>INDEX('Policy Characteristics'!F:F,MATCH(PolicyLevers!$C139,'Policy Characteristics'!$C:$C,0))</f>
        <v>0</v>
      </c>
      <c r="M139" s="137">
        <f>INDEX('Policy Characteristics'!G:G,MATCH(PolicyLevers!$C139,'Policy Characteristics'!$C:$C,0))</f>
        <v>1</v>
      </c>
      <c r="N139" s="137">
        <f>INDEX('Policy Characteristics'!H:H,MATCH(PolicyLevers!$C139,'Policy Characteristics'!$C:$C,0))</f>
        <v>0.01</v>
      </c>
      <c r="O139" s="137" t="str">
        <f>INDEX('Policy Characteristics'!I:I,MATCH(PolicyLevers!$C139,'Policy Characteristics'!$C:$C,0))</f>
        <v>% of newly sold non-electric building components</v>
      </c>
      <c r="P139" s="137"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39" s="173" t="str">
        <f t="shared" ref="Q139:R140" si="21">Q$126</f>
        <v>buildings-sector-main.html#component-elec</v>
      </c>
      <c r="R139" s="175" t="str">
        <f t="shared" si="21"/>
        <v>building-component-electrification.html</v>
      </c>
      <c r="S139" s="173"/>
      <c r="T139" s="173"/>
    </row>
    <row r="140" spans="1:20" x14ac:dyDescent="0.25">
      <c r="A140" s="136" t="str">
        <f>INDEX('Policy Characteristics'!A:A,MATCH(PolicyLevers!$C140,'Policy Characteristics'!$C:$C,0))</f>
        <v>Buildings and Appliances</v>
      </c>
      <c r="B140" s="273" t="str">
        <f>INDEX('Policy Characteristics'!B:B,MATCH(PolicyLevers!$C140,'Policy Characteristics'!$C:$C,0))</f>
        <v>Building Component Electrification</v>
      </c>
      <c r="C140" s="152" t="str">
        <f t="shared" ref="A128:C140" si="22">C$126</f>
        <v>Fraction of New Bldg Components Shifted to Other Fuels</v>
      </c>
      <c r="D140" s="139" t="s">
        <v>126</v>
      </c>
      <c r="E140" s="139" t="s">
        <v>306</v>
      </c>
      <c r="F140" s="139" t="s">
        <v>183</v>
      </c>
      <c r="G140" s="139" t="s">
        <v>132</v>
      </c>
      <c r="H140" s="157">
        <v>449</v>
      </c>
      <c r="I140" s="266" t="s">
        <v>46</v>
      </c>
      <c r="J140" s="137" t="str">
        <f>INDEX('Policy Characteristics'!D:D,MATCH(PolicyLevers!$C140,'Policy Characteristics'!$C:$C,0))</f>
        <v>Building Component Electrification</v>
      </c>
      <c r="K140" s="137" t="str">
        <f>INDEX('Policy Characteristics'!E:E,MATCH(PolicyLevers!$C140,'Policy Characteristics'!$C:$C,0))</f>
        <v>bldgs new component fuel shifting</v>
      </c>
      <c r="L140" s="137">
        <f>INDEX('Policy Characteristics'!F:F,MATCH(PolicyLevers!$C140,'Policy Characteristics'!$C:$C,0))</f>
        <v>0</v>
      </c>
      <c r="M140" s="137">
        <f>INDEX('Policy Characteristics'!G:G,MATCH(PolicyLevers!$C140,'Policy Characteristics'!$C:$C,0))</f>
        <v>1</v>
      </c>
      <c r="N140" s="137">
        <f>INDEX('Policy Characteristics'!H:H,MATCH(PolicyLevers!$C140,'Policy Characteristics'!$C:$C,0))</f>
        <v>0.01</v>
      </c>
      <c r="O140" s="137" t="str">
        <f>INDEX('Policy Characteristics'!I:I,MATCH(PolicyLevers!$C140,'Policy Characteristics'!$C:$C,0))</f>
        <v>% of newly sold non-electric building components</v>
      </c>
      <c r="P140" s="137"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the BAU case, in Nevada, the share of electricity among fuels used for heating in urban, residential buildings will remain 28% through 2050.//**Urban Residential Appliances: ** In the BAU case, in Nevada, the share of electricity among fuels used by appliances in urban, residential buildings will remain constant at roughly 58% through 2050.//**Urban Residential Other Components: ** In the BAU case, in Nevada, the share of electricity among fuels used by other components in urban, residential buildings will remain 100% through 2050.//**Rural Residential Heating: ** In the BAU case, in Nevada, the share of electricity among fuels used for heating in rural, residential buildings will remain 28% through 2050.//**Rural Residential Appliances: ** In the BAU case, in Nevada, the share of electricity among fuels used by appliances in rural, residential buildings will remain constant at roughly 58% through 2050.//**Rural Residential Other Components: ** In the BAU case, in Nevada, the share of electricity among fuels used by other components in rural, residential buildings will remain 100% through 2050.//**Commercial Heating: ** In the BAU case, in Nevada, the share of electricity among fuels used for heating in commercial buildings will rise from 9% to 14% through 2050.//**Commercial Appliances: ** In the BAU case, in Nevada, the share of electricity among fuels used by appliances in commercial buildings will fall from 15% to 14% through 2050.//**Commercial Other Components: ** In the BAU case, in the United States, the share of electricity among fuels used by other components in commercial buildings will remain 100% through 2050.</v>
      </c>
      <c r="Q140" s="173" t="str">
        <f t="shared" si="21"/>
        <v>buildings-sector-main.html#component-elec</v>
      </c>
      <c r="R140" s="175" t="str">
        <f t="shared" si="21"/>
        <v>building-component-electrification.html</v>
      </c>
      <c r="S140" s="173"/>
      <c r="T140" s="173"/>
    </row>
    <row r="141" spans="1:20" s="144" customFormat="1" x14ac:dyDescent="0.25">
      <c r="A141" s="136" t="str">
        <f>INDEX('Policy Characteristics'!A:A,MATCH(PolicyLevers!$C141,'Policy Characteristics'!$C:$C,0))</f>
        <v>Buildings and Appliances</v>
      </c>
      <c r="B141" s="273" t="str">
        <f>INDEX('Policy Characteristics'!B:B,MATCH(PolicyLevers!$C141,'Policy Characteristics'!$C:$C,0))</f>
        <v>Building Energy Efficiency Standards</v>
      </c>
      <c r="C141" s="148" t="s">
        <v>329</v>
      </c>
      <c r="D141" s="139" t="s">
        <v>121</v>
      </c>
      <c r="E141" s="139" t="s">
        <v>304</v>
      </c>
      <c r="F141" s="139" t="s">
        <v>308</v>
      </c>
      <c r="G141" s="139" t="s">
        <v>127</v>
      </c>
      <c r="H141" s="157">
        <v>13</v>
      </c>
      <c r="I141" s="266" t="s">
        <v>46</v>
      </c>
      <c r="J141" s="137" t="str">
        <f>INDEX('Policy Characteristics'!D:D,MATCH(PolicyLevers!$C141,'Policy Characteristics'!$C:$C,0))</f>
        <v>Building Energy Efficiency Standards</v>
      </c>
      <c r="K141" s="137" t="str">
        <f>INDEX('Policy Characteristics'!E:E,MATCH(PolicyLevers!$C141,'Policy Characteristics'!$C:$C,0))</f>
        <v>bldgs efficiency standards</v>
      </c>
      <c r="L141" s="137">
        <f>INDEX('Policy Characteristics'!F:F,MATCH(PolicyLevers!$C141,'Policy Characteristics'!$C:$C,0))</f>
        <v>0</v>
      </c>
      <c r="M141" s="137">
        <f>INDEX('Policy Characteristics'!G:G,MATCH(PolicyLevers!$C141,'Policy Characteristics'!$C:$C,0))</f>
        <v>0.75</v>
      </c>
      <c r="N141" s="137">
        <f>INDEX('Policy Characteristics'!H:H,MATCH(PolicyLevers!$C141,'Policy Characteristics'!$C:$C,0))</f>
        <v>0.01</v>
      </c>
      <c r="O141" s="137" t="str">
        <f>INDEX('Policy Characteristics'!I:I,MATCH(PolicyLevers!$C141,'Policy Characteristics'!$C:$C,0))</f>
        <v>% reduction in energy use</v>
      </c>
      <c r="P141" s="13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1" s="139" t="s">
        <v>218</v>
      </c>
      <c r="R141" s="161" t="s">
        <v>219</v>
      </c>
      <c r="S141" s="139" t="s">
        <v>164</v>
      </c>
      <c r="T141" s="139" t="s">
        <v>476</v>
      </c>
    </row>
    <row r="142" spans="1:20" s="144" customFormat="1" x14ac:dyDescent="0.25">
      <c r="A142" s="136" t="str">
        <f>INDEX('Policy Characteristics'!A:A,MATCH(PolicyLevers!$C142,'Policy Characteristics'!$C:$C,0))</f>
        <v>Buildings and Appliances</v>
      </c>
      <c r="B142" s="273" t="str">
        <f>INDEX('Policy Characteristics'!B:B,MATCH(PolicyLevers!$C142,'Policy Characteristics'!$C:$C,0))</f>
        <v>Building Energy Efficiency Standards</v>
      </c>
      <c r="C142" s="152" t="str">
        <f t="shared" ref="B142:C157" si="23">C$141</f>
        <v>Reduction in E Use Allowed by Component Eff Std</v>
      </c>
      <c r="D142" s="139" t="s">
        <v>122</v>
      </c>
      <c r="E142" s="139" t="s">
        <v>304</v>
      </c>
      <c r="F142" s="139" t="s">
        <v>308</v>
      </c>
      <c r="G142" s="139" t="s">
        <v>128</v>
      </c>
      <c r="H142" s="157">
        <v>14</v>
      </c>
      <c r="I142" s="266" t="s">
        <v>46</v>
      </c>
      <c r="J142" s="137" t="str">
        <f>INDEX('Policy Characteristics'!D:D,MATCH(PolicyLevers!$C142,'Policy Characteristics'!$C:$C,0))</f>
        <v>Building Energy Efficiency Standards</v>
      </c>
      <c r="K142" s="137" t="str">
        <f>INDEX('Policy Characteristics'!E:E,MATCH(PolicyLevers!$C142,'Policy Characteristics'!$C:$C,0))</f>
        <v>bldgs efficiency standards</v>
      </c>
      <c r="L142" s="137">
        <f>INDEX('Policy Characteristics'!F:F,MATCH(PolicyLevers!$C142,'Policy Characteristics'!$C:$C,0))</f>
        <v>0</v>
      </c>
      <c r="M142" s="137">
        <f>INDEX('Policy Characteristics'!G:G,MATCH(PolicyLevers!$C142,'Policy Characteristics'!$C:$C,0))</f>
        <v>0.75</v>
      </c>
      <c r="N142" s="137">
        <f>INDEX('Policy Characteristics'!H:H,MATCH(PolicyLevers!$C142,'Policy Characteristics'!$C:$C,0))</f>
        <v>0.01</v>
      </c>
      <c r="O142" s="137" t="str">
        <f>INDEX('Policy Characteristics'!I:I,MATCH(PolicyLevers!$C142,'Policy Characteristics'!$C:$C,0))</f>
        <v>% reduction in energy use</v>
      </c>
      <c r="P142" s="13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2" s="155" t="str">
        <f t="shared" ref="K142:S157" si="24">Q$141</f>
        <v>buildings-sector-main.html#eff-stds</v>
      </c>
      <c r="R142" s="168" t="str">
        <f t="shared" si="24"/>
        <v>building-energy-efficiency-standards.html</v>
      </c>
      <c r="S142" s="15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55" t="str">
        <f>T141</f>
        <v>Itron, 2007, "ASSESSMENT OF LONG-TERM
ELECTRIC ENERGY EFFICIENCY
POTENTIAL IN CALIFORNIA’S
RESIDENTIAL SECTOR," http://www.energy.ca.gov/2007publications/CEC-500-2007-002/CEC-500-2007-002.PDF, p.33, Table 5-1</v>
      </c>
    </row>
    <row r="143" spans="1:20" s="144" customFormat="1" x14ac:dyDescent="0.25">
      <c r="A143" s="136" t="str">
        <f>INDEX('Policy Characteristics'!A:A,MATCH(PolicyLevers!$C143,'Policy Characteristics'!$C:$C,0))</f>
        <v>Buildings and Appliances</v>
      </c>
      <c r="B143" s="273" t="str">
        <f>INDEX('Policy Characteristics'!B:B,MATCH(PolicyLevers!$C143,'Policy Characteristics'!$C:$C,0))</f>
        <v>Building Energy Efficiency Standards</v>
      </c>
      <c r="C143" s="152" t="str">
        <f t="shared" si="23"/>
        <v>Reduction in E Use Allowed by Component Eff Std</v>
      </c>
      <c r="D143" s="139" t="s">
        <v>123</v>
      </c>
      <c r="E143" s="139" t="s">
        <v>304</v>
      </c>
      <c r="F143" s="139" t="s">
        <v>308</v>
      </c>
      <c r="G143" s="139" t="s">
        <v>129</v>
      </c>
      <c r="H143" s="157">
        <v>15</v>
      </c>
      <c r="I143" s="266" t="s">
        <v>46</v>
      </c>
      <c r="J143" s="137" t="str">
        <f>INDEX('Policy Characteristics'!D:D,MATCH(PolicyLevers!$C143,'Policy Characteristics'!$C:$C,0))</f>
        <v>Building Energy Efficiency Standards</v>
      </c>
      <c r="K143" s="137" t="str">
        <f>INDEX('Policy Characteristics'!E:E,MATCH(PolicyLevers!$C143,'Policy Characteristics'!$C:$C,0))</f>
        <v>bldgs efficiency standards</v>
      </c>
      <c r="L143" s="137">
        <f>INDEX('Policy Characteristics'!F:F,MATCH(PolicyLevers!$C143,'Policy Characteristics'!$C:$C,0))</f>
        <v>0</v>
      </c>
      <c r="M143" s="137">
        <f>INDEX('Policy Characteristics'!G:G,MATCH(PolicyLevers!$C143,'Policy Characteristics'!$C:$C,0))</f>
        <v>0.75</v>
      </c>
      <c r="N143" s="137">
        <f>INDEX('Policy Characteristics'!H:H,MATCH(PolicyLevers!$C143,'Policy Characteristics'!$C:$C,0))</f>
        <v>0.01</v>
      </c>
      <c r="O143" s="137" t="str">
        <f>INDEX('Policy Characteristics'!I:I,MATCH(PolicyLevers!$C143,'Policy Characteristics'!$C:$C,0))</f>
        <v>% reduction in energy use</v>
      </c>
      <c r="P143" s="13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3" s="155" t="str">
        <f t="shared" si="24"/>
        <v>buildings-sector-main.html#eff-stds</v>
      </c>
      <c r="R143" s="168" t="str">
        <f t="shared" si="24"/>
        <v>building-energy-efficiency-standards.html</v>
      </c>
      <c r="S143" s="15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55" t="str">
        <f t="shared" ref="T143:T158" si="25">T142</f>
        <v>Itron, 2007, "ASSESSMENT OF LONG-TERM
ELECTRIC ENERGY EFFICIENCY
POTENTIAL IN CALIFORNIA’S
RESIDENTIAL SECTOR," http://www.energy.ca.gov/2007publications/CEC-500-2007-002/CEC-500-2007-002.PDF, p.33, Table 5-1</v>
      </c>
    </row>
    <row r="144" spans="1:20" s="144" customFormat="1" x14ac:dyDescent="0.25">
      <c r="A144" s="136" t="str">
        <f>INDEX('Policy Characteristics'!A:A,MATCH(PolicyLevers!$C144,'Policy Characteristics'!$C:$C,0))</f>
        <v>Buildings and Appliances</v>
      </c>
      <c r="B144" s="273" t="str">
        <f>INDEX('Policy Characteristics'!B:B,MATCH(PolicyLevers!$C144,'Policy Characteristics'!$C:$C,0))</f>
        <v>Building Energy Efficiency Standards</v>
      </c>
      <c r="C144" s="152" t="str">
        <f t="shared" si="23"/>
        <v>Reduction in E Use Allowed by Component Eff Std</v>
      </c>
      <c r="D144" s="139" t="s">
        <v>124</v>
      </c>
      <c r="E144" s="139" t="s">
        <v>304</v>
      </c>
      <c r="F144" s="139" t="s">
        <v>308</v>
      </c>
      <c r="G144" s="139" t="s">
        <v>130</v>
      </c>
      <c r="H144" s="157">
        <v>16</v>
      </c>
      <c r="I144" s="266" t="s">
        <v>46</v>
      </c>
      <c r="J144" s="137" t="str">
        <f>INDEX('Policy Characteristics'!D:D,MATCH(PolicyLevers!$C144,'Policy Characteristics'!$C:$C,0))</f>
        <v>Building Energy Efficiency Standards</v>
      </c>
      <c r="K144" s="137" t="str">
        <f>INDEX('Policy Characteristics'!E:E,MATCH(PolicyLevers!$C144,'Policy Characteristics'!$C:$C,0))</f>
        <v>bldgs efficiency standards</v>
      </c>
      <c r="L144" s="137">
        <f>INDEX('Policy Characteristics'!F:F,MATCH(PolicyLevers!$C144,'Policy Characteristics'!$C:$C,0))</f>
        <v>0</v>
      </c>
      <c r="M144" s="137">
        <f>INDEX('Policy Characteristics'!G:G,MATCH(PolicyLevers!$C144,'Policy Characteristics'!$C:$C,0))</f>
        <v>0.75</v>
      </c>
      <c r="N144" s="137">
        <f>INDEX('Policy Characteristics'!H:H,MATCH(PolicyLevers!$C144,'Policy Characteristics'!$C:$C,0))</f>
        <v>0.01</v>
      </c>
      <c r="O144" s="137" t="str">
        <f>INDEX('Policy Characteristics'!I:I,MATCH(PolicyLevers!$C144,'Policy Characteristics'!$C:$C,0))</f>
        <v>% reduction in energy use</v>
      </c>
      <c r="P144" s="13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4" s="155" t="str">
        <f t="shared" si="24"/>
        <v>buildings-sector-main.html#eff-stds</v>
      </c>
      <c r="R144" s="168" t="str">
        <f t="shared" si="24"/>
        <v>building-energy-efficiency-standards.html</v>
      </c>
      <c r="S144" s="15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55" t="str">
        <f t="shared" si="25"/>
        <v>Itron, 2007, "ASSESSMENT OF LONG-TERM
ELECTRIC ENERGY EFFICIENCY
POTENTIAL IN CALIFORNIA’S
RESIDENTIAL SECTOR," http://www.energy.ca.gov/2007publications/CEC-500-2007-002/CEC-500-2007-002.PDF, p.33, Table 5-1</v>
      </c>
    </row>
    <row r="145" spans="1:20" s="144" customFormat="1" x14ac:dyDescent="0.25">
      <c r="A145" s="136" t="str">
        <f>INDEX('Policy Characteristics'!A:A,MATCH(PolicyLevers!$C145,'Policy Characteristics'!$C:$C,0))</f>
        <v>Buildings and Appliances</v>
      </c>
      <c r="B145" s="273" t="str">
        <f>INDEX('Policy Characteristics'!B:B,MATCH(PolicyLevers!$C145,'Policy Characteristics'!$C:$C,0))</f>
        <v>Building Energy Efficiency Standards</v>
      </c>
      <c r="C145" s="152" t="str">
        <f t="shared" si="23"/>
        <v>Reduction in E Use Allowed by Component Eff Std</v>
      </c>
      <c r="D145" s="139" t="s">
        <v>125</v>
      </c>
      <c r="E145" s="139" t="s">
        <v>304</v>
      </c>
      <c r="F145" s="139" t="s">
        <v>308</v>
      </c>
      <c r="G145" s="139" t="s">
        <v>131</v>
      </c>
      <c r="H145" s="157">
        <v>17</v>
      </c>
      <c r="I145" s="266" t="s">
        <v>46</v>
      </c>
      <c r="J145" s="137" t="str">
        <f>INDEX('Policy Characteristics'!D:D,MATCH(PolicyLevers!$C145,'Policy Characteristics'!$C:$C,0))</f>
        <v>Building Energy Efficiency Standards</v>
      </c>
      <c r="K145" s="137" t="str">
        <f>INDEX('Policy Characteristics'!E:E,MATCH(PolicyLevers!$C145,'Policy Characteristics'!$C:$C,0))</f>
        <v>bldgs efficiency standards</v>
      </c>
      <c r="L145" s="137">
        <f>INDEX('Policy Characteristics'!F:F,MATCH(PolicyLevers!$C145,'Policy Characteristics'!$C:$C,0))</f>
        <v>0</v>
      </c>
      <c r="M145" s="137">
        <f>INDEX('Policy Characteristics'!G:G,MATCH(PolicyLevers!$C145,'Policy Characteristics'!$C:$C,0))</f>
        <v>0.75</v>
      </c>
      <c r="N145" s="137">
        <f>INDEX('Policy Characteristics'!H:H,MATCH(PolicyLevers!$C145,'Policy Characteristics'!$C:$C,0))</f>
        <v>0.01</v>
      </c>
      <c r="O145" s="137" t="str">
        <f>INDEX('Policy Characteristics'!I:I,MATCH(PolicyLevers!$C145,'Policy Characteristics'!$C:$C,0))</f>
        <v>% reduction in energy use</v>
      </c>
      <c r="P145" s="13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5" s="155" t="str">
        <f t="shared" si="24"/>
        <v>buildings-sector-main.html#eff-stds</v>
      </c>
      <c r="R145" s="168" t="str">
        <f t="shared" si="24"/>
        <v>building-energy-efficiency-standards.html</v>
      </c>
      <c r="S145" s="15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55" t="str">
        <f t="shared" si="25"/>
        <v>Itron, 2007, "ASSESSMENT OF LONG-TERM
ELECTRIC ENERGY EFFICIENCY
POTENTIAL IN CALIFORNIA’S
RESIDENTIAL SECTOR," http://www.energy.ca.gov/2007publications/CEC-500-2007-002/CEC-500-2007-002.PDF, p.33, Table 5-1</v>
      </c>
    </row>
    <row r="146" spans="1:20" s="144" customFormat="1" x14ac:dyDescent="0.25">
      <c r="A146" s="136" t="str">
        <f>INDEX('Policy Characteristics'!A:A,MATCH(PolicyLevers!$C146,'Policy Characteristics'!$C:$C,0))</f>
        <v>Buildings and Appliances</v>
      </c>
      <c r="B146" s="273" t="str">
        <f>INDEX('Policy Characteristics'!B:B,MATCH(PolicyLevers!$C146,'Policy Characteristics'!$C:$C,0))</f>
        <v>Building Energy Efficiency Standards</v>
      </c>
      <c r="C146" s="152" t="str">
        <f t="shared" si="23"/>
        <v>Reduction in E Use Allowed by Component Eff Std</v>
      </c>
      <c r="D146" s="139" t="s">
        <v>126</v>
      </c>
      <c r="E146" s="139" t="s">
        <v>304</v>
      </c>
      <c r="F146" s="139" t="s">
        <v>308</v>
      </c>
      <c r="G146" s="139" t="s">
        <v>132</v>
      </c>
      <c r="H146" s="157">
        <v>18</v>
      </c>
      <c r="I146" s="266" t="s">
        <v>46</v>
      </c>
      <c r="J146" s="137" t="str">
        <f>INDEX('Policy Characteristics'!D:D,MATCH(PolicyLevers!$C146,'Policy Characteristics'!$C:$C,0))</f>
        <v>Building Energy Efficiency Standards</v>
      </c>
      <c r="K146" s="137" t="str">
        <f>INDEX('Policy Characteristics'!E:E,MATCH(PolicyLevers!$C146,'Policy Characteristics'!$C:$C,0))</f>
        <v>bldgs efficiency standards</v>
      </c>
      <c r="L146" s="137">
        <f>INDEX('Policy Characteristics'!F:F,MATCH(PolicyLevers!$C146,'Policy Characteristics'!$C:$C,0))</f>
        <v>0</v>
      </c>
      <c r="M146" s="137">
        <f>INDEX('Policy Characteristics'!G:G,MATCH(PolicyLevers!$C146,'Policy Characteristics'!$C:$C,0))</f>
        <v>0.75</v>
      </c>
      <c r="N146" s="137">
        <f>INDEX('Policy Characteristics'!H:H,MATCH(PolicyLevers!$C146,'Policy Characteristics'!$C:$C,0))</f>
        <v>0.01</v>
      </c>
      <c r="O146" s="137" t="str">
        <f>INDEX('Policy Characteristics'!I:I,MATCH(PolicyLevers!$C146,'Policy Characteristics'!$C:$C,0))</f>
        <v>% reduction in energy use</v>
      </c>
      <c r="P146" s="13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6" s="155" t="str">
        <f t="shared" si="24"/>
        <v>buildings-sector-main.html#eff-stds</v>
      </c>
      <c r="R146" s="168" t="str">
        <f t="shared" si="24"/>
        <v>building-energy-efficiency-standards.html</v>
      </c>
      <c r="S146" s="15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55" t="str">
        <f t="shared" si="25"/>
        <v>Itron, 2007, "ASSESSMENT OF LONG-TERM
ELECTRIC ENERGY EFFICIENCY
POTENTIAL IN CALIFORNIA’S
RESIDENTIAL SECTOR," http://www.energy.ca.gov/2007publications/CEC-500-2007-002/CEC-500-2007-002.PDF, p.33, Table 5-1</v>
      </c>
    </row>
    <row r="147" spans="1:20" s="144" customFormat="1" x14ac:dyDescent="0.25">
      <c r="A147" s="136" t="str">
        <f>INDEX('Policy Characteristics'!A:A,MATCH(PolicyLevers!$C147,'Policy Characteristics'!$C:$C,0))</f>
        <v>Buildings and Appliances</v>
      </c>
      <c r="B147" s="273" t="str">
        <f>INDEX('Policy Characteristics'!B:B,MATCH(PolicyLevers!$C147,'Policy Characteristics'!$C:$C,0))</f>
        <v>Building Energy Efficiency Standards</v>
      </c>
      <c r="C147" s="152" t="str">
        <f t="shared" si="23"/>
        <v>Reduction in E Use Allowed by Component Eff Std</v>
      </c>
      <c r="D147" s="139" t="s">
        <v>121</v>
      </c>
      <c r="E147" s="139" t="s">
        <v>305</v>
      </c>
      <c r="F147" s="139" t="s">
        <v>307</v>
      </c>
      <c r="G147" s="139" t="s">
        <v>127</v>
      </c>
      <c r="H147" s="157">
        <v>150</v>
      </c>
      <c r="I147" s="266" t="s">
        <v>46</v>
      </c>
      <c r="J147" s="137" t="str">
        <f>INDEX('Policy Characteristics'!D:D,MATCH(PolicyLevers!$C147,'Policy Characteristics'!$C:$C,0))</f>
        <v>Building Energy Efficiency Standards</v>
      </c>
      <c r="K147" s="137" t="str">
        <f>INDEX('Policy Characteristics'!E:E,MATCH(PolicyLevers!$C147,'Policy Characteristics'!$C:$C,0))</f>
        <v>bldgs efficiency standards</v>
      </c>
      <c r="L147" s="137">
        <f>INDEX('Policy Characteristics'!F:F,MATCH(PolicyLevers!$C147,'Policy Characteristics'!$C:$C,0))</f>
        <v>0</v>
      </c>
      <c r="M147" s="137">
        <f>INDEX('Policy Characteristics'!G:G,MATCH(PolicyLevers!$C147,'Policy Characteristics'!$C:$C,0))</f>
        <v>0.75</v>
      </c>
      <c r="N147" s="137">
        <f>INDEX('Policy Characteristics'!H:H,MATCH(PolicyLevers!$C147,'Policy Characteristics'!$C:$C,0))</f>
        <v>0.01</v>
      </c>
      <c r="O147" s="137" t="str">
        <f>INDEX('Policy Characteristics'!I:I,MATCH(PolicyLevers!$C147,'Policy Characteristics'!$C:$C,0))</f>
        <v>% reduction in energy use</v>
      </c>
      <c r="P147" s="13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7" s="155" t="str">
        <f t="shared" si="24"/>
        <v>buildings-sector-main.html#eff-stds</v>
      </c>
      <c r="R147" s="168" t="str">
        <f t="shared" si="24"/>
        <v>building-energy-efficiency-standards.html</v>
      </c>
      <c r="S147"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55" t="str">
        <f t="shared" si="25"/>
        <v>Itron, 2007, "ASSESSMENT OF LONG-TERM
ELECTRIC ENERGY EFFICIENCY
POTENTIAL IN CALIFORNIA’S
RESIDENTIAL SECTOR," http://www.energy.ca.gov/2007publications/CEC-500-2007-002/CEC-500-2007-002.PDF, p.33, Table 5-1</v>
      </c>
    </row>
    <row r="148" spans="1:20" s="144" customFormat="1" x14ac:dyDescent="0.25">
      <c r="A148" s="136" t="str">
        <f>INDEX('Policy Characteristics'!A:A,MATCH(PolicyLevers!$C148,'Policy Characteristics'!$C:$C,0))</f>
        <v>Buildings and Appliances</v>
      </c>
      <c r="B148" s="273" t="str">
        <f>INDEX('Policy Characteristics'!B:B,MATCH(PolicyLevers!$C148,'Policy Characteristics'!$C:$C,0))</f>
        <v>Building Energy Efficiency Standards</v>
      </c>
      <c r="C148" s="152" t="str">
        <f t="shared" si="23"/>
        <v>Reduction in E Use Allowed by Component Eff Std</v>
      </c>
      <c r="D148" s="139" t="s">
        <v>122</v>
      </c>
      <c r="E148" s="139" t="s">
        <v>305</v>
      </c>
      <c r="F148" s="139" t="s">
        <v>307</v>
      </c>
      <c r="G148" s="139" t="s">
        <v>128</v>
      </c>
      <c r="H148" s="157">
        <v>151</v>
      </c>
      <c r="I148" s="266" t="s">
        <v>46</v>
      </c>
      <c r="J148" s="137" t="str">
        <f>INDEX('Policy Characteristics'!D:D,MATCH(PolicyLevers!$C148,'Policy Characteristics'!$C:$C,0))</f>
        <v>Building Energy Efficiency Standards</v>
      </c>
      <c r="K148" s="137" t="str">
        <f>INDEX('Policy Characteristics'!E:E,MATCH(PolicyLevers!$C148,'Policy Characteristics'!$C:$C,0))</f>
        <v>bldgs efficiency standards</v>
      </c>
      <c r="L148" s="137">
        <f>INDEX('Policy Characteristics'!F:F,MATCH(PolicyLevers!$C148,'Policy Characteristics'!$C:$C,0))</f>
        <v>0</v>
      </c>
      <c r="M148" s="137">
        <f>INDEX('Policy Characteristics'!G:G,MATCH(PolicyLevers!$C148,'Policy Characteristics'!$C:$C,0))</f>
        <v>0.75</v>
      </c>
      <c r="N148" s="137">
        <f>INDEX('Policy Characteristics'!H:H,MATCH(PolicyLevers!$C148,'Policy Characteristics'!$C:$C,0))</f>
        <v>0.01</v>
      </c>
      <c r="O148" s="137" t="str">
        <f>INDEX('Policy Characteristics'!I:I,MATCH(PolicyLevers!$C148,'Policy Characteristics'!$C:$C,0))</f>
        <v>% reduction in energy use</v>
      </c>
      <c r="P148" s="13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8" s="155" t="str">
        <f t="shared" si="24"/>
        <v>buildings-sector-main.html#eff-stds</v>
      </c>
      <c r="R148" s="168" t="str">
        <f t="shared" si="24"/>
        <v>building-energy-efficiency-standards.html</v>
      </c>
      <c r="S148"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55" t="str">
        <f t="shared" si="25"/>
        <v>Itron, 2007, "ASSESSMENT OF LONG-TERM
ELECTRIC ENERGY EFFICIENCY
POTENTIAL IN CALIFORNIA’S
RESIDENTIAL SECTOR," http://www.energy.ca.gov/2007publications/CEC-500-2007-002/CEC-500-2007-002.PDF, p.33, Table 5-1</v>
      </c>
    </row>
    <row r="149" spans="1:20" s="144" customFormat="1" x14ac:dyDescent="0.25">
      <c r="A149" s="136" t="str">
        <f>INDEX('Policy Characteristics'!A:A,MATCH(PolicyLevers!$C149,'Policy Characteristics'!$C:$C,0))</f>
        <v>Buildings and Appliances</v>
      </c>
      <c r="B149" s="273" t="str">
        <f>INDEX('Policy Characteristics'!B:B,MATCH(PolicyLevers!$C149,'Policy Characteristics'!$C:$C,0))</f>
        <v>Building Energy Efficiency Standards</v>
      </c>
      <c r="C149" s="152" t="str">
        <f t="shared" si="23"/>
        <v>Reduction in E Use Allowed by Component Eff Std</v>
      </c>
      <c r="D149" s="139" t="s">
        <v>123</v>
      </c>
      <c r="E149" s="139" t="s">
        <v>305</v>
      </c>
      <c r="F149" s="139" t="s">
        <v>307</v>
      </c>
      <c r="G149" s="139" t="s">
        <v>129</v>
      </c>
      <c r="H149" s="157">
        <v>152</v>
      </c>
      <c r="I149" s="266" t="s">
        <v>46</v>
      </c>
      <c r="J149" s="137" t="str">
        <f>INDEX('Policy Characteristics'!D:D,MATCH(PolicyLevers!$C149,'Policy Characteristics'!$C:$C,0))</f>
        <v>Building Energy Efficiency Standards</v>
      </c>
      <c r="K149" s="137" t="str">
        <f>INDEX('Policy Characteristics'!E:E,MATCH(PolicyLevers!$C149,'Policy Characteristics'!$C:$C,0))</f>
        <v>bldgs efficiency standards</v>
      </c>
      <c r="L149" s="137">
        <f>INDEX('Policy Characteristics'!F:F,MATCH(PolicyLevers!$C149,'Policy Characteristics'!$C:$C,0))</f>
        <v>0</v>
      </c>
      <c r="M149" s="137">
        <f>INDEX('Policy Characteristics'!G:G,MATCH(PolicyLevers!$C149,'Policy Characteristics'!$C:$C,0))</f>
        <v>0.75</v>
      </c>
      <c r="N149" s="137">
        <f>INDEX('Policy Characteristics'!H:H,MATCH(PolicyLevers!$C149,'Policy Characteristics'!$C:$C,0))</f>
        <v>0.01</v>
      </c>
      <c r="O149" s="137" t="str">
        <f>INDEX('Policy Characteristics'!I:I,MATCH(PolicyLevers!$C149,'Policy Characteristics'!$C:$C,0))</f>
        <v>% reduction in energy use</v>
      </c>
      <c r="P149" s="13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49" s="155" t="str">
        <f t="shared" si="24"/>
        <v>buildings-sector-main.html#eff-stds</v>
      </c>
      <c r="R149" s="168" t="str">
        <f t="shared" si="24"/>
        <v>building-energy-efficiency-standards.html</v>
      </c>
      <c r="S149"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55" t="str">
        <f t="shared" si="25"/>
        <v>Itron, 2007, "ASSESSMENT OF LONG-TERM
ELECTRIC ENERGY EFFICIENCY
POTENTIAL IN CALIFORNIA’S
RESIDENTIAL SECTOR," http://www.energy.ca.gov/2007publications/CEC-500-2007-002/CEC-500-2007-002.PDF, p.33, Table 5-1</v>
      </c>
    </row>
    <row r="150" spans="1:20" s="144" customFormat="1" x14ac:dyDescent="0.25">
      <c r="A150" s="136" t="str">
        <f>INDEX('Policy Characteristics'!A:A,MATCH(PolicyLevers!$C150,'Policy Characteristics'!$C:$C,0))</f>
        <v>Buildings and Appliances</v>
      </c>
      <c r="B150" s="273" t="str">
        <f>INDEX('Policy Characteristics'!B:B,MATCH(PolicyLevers!$C150,'Policy Characteristics'!$C:$C,0))</f>
        <v>Building Energy Efficiency Standards</v>
      </c>
      <c r="C150" s="152" t="str">
        <f t="shared" si="23"/>
        <v>Reduction in E Use Allowed by Component Eff Std</v>
      </c>
      <c r="D150" s="139" t="s">
        <v>124</v>
      </c>
      <c r="E150" s="139" t="s">
        <v>305</v>
      </c>
      <c r="F150" s="139" t="s">
        <v>307</v>
      </c>
      <c r="G150" s="139" t="s">
        <v>130</v>
      </c>
      <c r="H150" s="157">
        <v>153</v>
      </c>
      <c r="I150" s="266" t="s">
        <v>46</v>
      </c>
      <c r="J150" s="137" t="str">
        <f>INDEX('Policy Characteristics'!D:D,MATCH(PolicyLevers!$C150,'Policy Characteristics'!$C:$C,0))</f>
        <v>Building Energy Efficiency Standards</v>
      </c>
      <c r="K150" s="137" t="str">
        <f>INDEX('Policy Characteristics'!E:E,MATCH(PolicyLevers!$C150,'Policy Characteristics'!$C:$C,0))</f>
        <v>bldgs efficiency standards</v>
      </c>
      <c r="L150" s="137">
        <f>INDEX('Policy Characteristics'!F:F,MATCH(PolicyLevers!$C150,'Policy Characteristics'!$C:$C,0))</f>
        <v>0</v>
      </c>
      <c r="M150" s="137">
        <f>INDEX('Policy Characteristics'!G:G,MATCH(PolicyLevers!$C150,'Policy Characteristics'!$C:$C,0))</f>
        <v>0.75</v>
      </c>
      <c r="N150" s="137">
        <f>INDEX('Policy Characteristics'!H:H,MATCH(PolicyLevers!$C150,'Policy Characteristics'!$C:$C,0))</f>
        <v>0.01</v>
      </c>
      <c r="O150" s="137" t="str">
        <f>INDEX('Policy Characteristics'!I:I,MATCH(PolicyLevers!$C150,'Policy Characteristics'!$C:$C,0))</f>
        <v>% reduction in energy use</v>
      </c>
      <c r="P150" s="13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0" s="155" t="str">
        <f t="shared" si="24"/>
        <v>buildings-sector-main.html#eff-stds</v>
      </c>
      <c r="R150" s="168" t="str">
        <f t="shared" si="24"/>
        <v>building-energy-efficiency-standards.html</v>
      </c>
      <c r="S150"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55" t="str">
        <f t="shared" si="25"/>
        <v>Itron, 2007, "ASSESSMENT OF LONG-TERM
ELECTRIC ENERGY EFFICIENCY
POTENTIAL IN CALIFORNIA’S
RESIDENTIAL SECTOR," http://www.energy.ca.gov/2007publications/CEC-500-2007-002/CEC-500-2007-002.PDF, p.33, Table 5-1</v>
      </c>
    </row>
    <row r="151" spans="1:20" s="144" customFormat="1" x14ac:dyDescent="0.25">
      <c r="A151" s="136" t="str">
        <f>INDEX('Policy Characteristics'!A:A,MATCH(PolicyLevers!$C151,'Policy Characteristics'!$C:$C,0))</f>
        <v>Buildings and Appliances</v>
      </c>
      <c r="B151" s="273" t="str">
        <f>INDEX('Policy Characteristics'!B:B,MATCH(PolicyLevers!$C151,'Policy Characteristics'!$C:$C,0))</f>
        <v>Building Energy Efficiency Standards</v>
      </c>
      <c r="C151" s="152" t="str">
        <f t="shared" si="23"/>
        <v>Reduction in E Use Allowed by Component Eff Std</v>
      </c>
      <c r="D151" s="139" t="s">
        <v>125</v>
      </c>
      <c r="E151" s="139" t="s">
        <v>305</v>
      </c>
      <c r="F151" s="139" t="s">
        <v>307</v>
      </c>
      <c r="G151" s="139" t="s">
        <v>131</v>
      </c>
      <c r="H151" s="157">
        <v>154</v>
      </c>
      <c r="I151" s="266" t="s">
        <v>46</v>
      </c>
      <c r="J151" s="137" t="str">
        <f>INDEX('Policy Characteristics'!D:D,MATCH(PolicyLevers!$C151,'Policy Characteristics'!$C:$C,0))</f>
        <v>Building Energy Efficiency Standards</v>
      </c>
      <c r="K151" s="137" t="str">
        <f>INDEX('Policy Characteristics'!E:E,MATCH(PolicyLevers!$C151,'Policy Characteristics'!$C:$C,0))</f>
        <v>bldgs efficiency standards</v>
      </c>
      <c r="L151" s="137">
        <f>INDEX('Policy Characteristics'!F:F,MATCH(PolicyLevers!$C151,'Policy Characteristics'!$C:$C,0))</f>
        <v>0</v>
      </c>
      <c r="M151" s="137">
        <f>INDEX('Policy Characteristics'!G:G,MATCH(PolicyLevers!$C151,'Policy Characteristics'!$C:$C,0))</f>
        <v>0.75</v>
      </c>
      <c r="N151" s="137">
        <f>INDEX('Policy Characteristics'!H:H,MATCH(PolicyLevers!$C151,'Policy Characteristics'!$C:$C,0))</f>
        <v>0.01</v>
      </c>
      <c r="O151" s="137" t="str">
        <f>INDEX('Policy Characteristics'!I:I,MATCH(PolicyLevers!$C151,'Policy Characteristics'!$C:$C,0))</f>
        <v>% reduction in energy use</v>
      </c>
      <c r="P151" s="13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1" s="155" t="str">
        <f t="shared" si="24"/>
        <v>buildings-sector-main.html#eff-stds</v>
      </c>
      <c r="R151" s="168" t="str">
        <f t="shared" si="24"/>
        <v>building-energy-efficiency-standards.html</v>
      </c>
      <c r="S151"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55" t="str">
        <f t="shared" si="25"/>
        <v>Itron, 2007, "ASSESSMENT OF LONG-TERM
ELECTRIC ENERGY EFFICIENCY
POTENTIAL IN CALIFORNIA’S
RESIDENTIAL SECTOR," http://www.energy.ca.gov/2007publications/CEC-500-2007-002/CEC-500-2007-002.PDF, p.33, Table 5-1</v>
      </c>
    </row>
    <row r="152" spans="1:20" s="144" customFormat="1" x14ac:dyDescent="0.25">
      <c r="A152" s="136" t="str">
        <f>INDEX('Policy Characteristics'!A:A,MATCH(PolicyLevers!$C152,'Policy Characteristics'!$C:$C,0))</f>
        <v>Buildings and Appliances</v>
      </c>
      <c r="B152" s="273" t="str">
        <f>INDEX('Policy Characteristics'!B:B,MATCH(PolicyLevers!$C152,'Policy Characteristics'!$C:$C,0))</f>
        <v>Building Energy Efficiency Standards</v>
      </c>
      <c r="C152" s="152" t="str">
        <f t="shared" si="23"/>
        <v>Reduction in E Use Allowed by Component Eff Std</v>
      </c>
      <c r="D152" s="139" t="s">
        <v>126</v>
      </c>
      <c r="E152" s="139" t="s">
        <v>305</v>
      </c>
      <c r="F152" s="139" t="s">
        <v>307</v>
      </c>
      <c r="G152" s="139" t="s">
        <v>132</v>
      </c>
      <c r="H152" s="157">
        <v>155</v>
      </c>
      <c r="I152" s="266" t="s">
        <v>46</v>
      </c>
      <c r="J152" s="137" t="str">
        <f>INDEX('Policy Characteristics'!D:D,MATCH(PolicyLevers!$C152,'Policy Characteristics'!$C:$C,0))</f>
        <v>Building Energy Efficiency Standards</v>
      </c>
      <c r="K152" s="137" t="str">
        <f>INDEX('Policy Characteristics'!E:E,MATCH(PolicyLevers!$C152,'Policy Characteristics'!$C:$C,0))</f>
        <v>bldgs efficiency standards</v>
      </c>
      <c r="L152" s="137">
        <f>INDEX('Policy Characteristics'!F:F,MATCH(PolicyLevers!$C152,'Policy Characteristics'!$C:$C,0))</f>
        <v>0</v>
      </c>
      <c r="M152" s="137">
        <f>INDEX('Policy Characteristics'!G:G,MATCH(PolicyLevers!$C152,'Policy Characteristics'!$C:$C,0))</f>
        <v>0.75</v>
      </c>
      <c r="N152" s="137">
        <f>INDEX('Policy Characteristics'!H:H,MATCH(PolicyLevers!$C152,'Policy Characteristics'!$C:$C,0))</f>
        <v>0.01</v>
      </c>
      <c r="O152" s="137" t="str">
        <f>INDEX('Policy Characteristics'!I:I,MATCH(PolicyLevers!$C152,'Policy Characteristics'!$C:$C,0))</f>
        <v>% reduction in energy use</v>
      </c>
      <c r="P152" s="13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2" s="155" t="str">
        <f t="shared" si="24"/>
        <v>buildings-sector-main.html#eff-stds</v>
      </c>
      <c r="R152" s="168" t="str">
        <f t="shared" si="24"/>
        <v>building-energy-efficiency-standards.html</v>
      </c>
      <c r="S152"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55" t="str">
        <f t="shared" si="25"/>
        <v>Itron, 2007, "ASSESSMENT OF LONG-TERM
ELECTRIC ENERGY EFFICIENCY
POTENTIAL IN CALIFORNIA’S
RESIDENTIAL SECTOR," http://www.energy.ca.gov/2007publications/CEC-500-2007-002/CEC-500-2007-002.PDF, p.33, Table 5-1</v>
      </c>
    </row>
    <row r="153" spans="1:20" s="144" customFormat="1" x14ac:dyDescent="0.25">
      <c r="A153" s="136" t="str">
        <f>INDEX('Policy Characteristics'!A:A,MATCH(PolicyLevers!$C153,'Policy Characteristics'!$C:$C,0))</f>
        <v>Buildings and Appliances</v>
      </c>
      <c r="B153" s="273" t="str">
        <f>INDEX('Policy Characteristics'!B:B,MATCH(PolicyLevers!$C153,'Policy Characteristics'!$C:$C,0))</f>
        <v>Building Energy Efficiency Standards</v>
      </c>
      <c r="C153" s="152" t="str">
        <f t="shared" si="23"/>
        <v>Reduction in E Use Allowed by Component Eff Std</v>
      </c>
      <c r="D153" s="139" t="s">
        <v>121</v>
      </c>
      <c r="E153" s="139" t="s">
        <v>306</v>
      </c>
      <c r="F153" s="139" t="s">
        <v>183</v>
      </c>
      <c r="G153" s="139" t="s">
        <v>127</v>
      </c>
      <c r="H153" s="157">
        <v>156</v>
      </c>
      <c r="I153" s="266" t="s">
        <v>46</v>
      </c>
      <c r="J153" s="137" t="str">
        <f>INDEX('Policy Characteristics'!D:D,MATCH(PolicyLevers!$C153,'Policy Characteristics'!$C:$C,0))</f>
        <v>Building Energy Efficiency Standards</v>
      </c>
      <c r="K153" s="137" t="str">
        <f>INDEX('Policy Characteristics'!E:E,MATCH(PolicyLevers!$C153,'Policy Characteristics'!$C:$C,0))</f>
        <v>bldgs efficiency standards</v>
      </c>
      <c r="L153" s="137">
        <f>INDEX('Policy Characteristics'!F:F,MATCH(PolicyLevers!$C153,'Policy Characteristics'!$C:$C,0))</f>
        <v>0</v>
      </c>
      <c r="M153" s="137">
        <f>INDEX('Policy Characteristics'!G:G,MATCH(PolicyLevers!$C153,'Policy Characteristics'!$C:$C,0))</f>
        <v>0.75</v>
      </c>
      <c r="N153" s="137">
        <f>INDEX('Policy Characteristics'!H:H,MATCH(PolicyLevers!$C153,'Policy Characteristics'!$C:$C,0))</f>
        <v>0.01</v>
      </c>
      <c r="O153" s="137" t="str">
        <f>INDEX('Policy Characteristics'!I:I,MATCH(PolicyLevers!$C153,'Policy Characteristics'!$C:$C,0))</f>
        <v>% reduction in energy use</v>
      </c>
      <c r="P153" s="13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3" s="155" t="str">
        <f t="shared" si="24"/>
        <v>buildings-sector-main.html#eff-stds</v>
      </c>
      <c r="R153" s="168" t="str">
        <f t="shared" si="24"/>
        <v>building-energy-efficiency-standards.html</v>
      </c>
      <c r="S153"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55" t="str">
        <f t="shared" si="25"/>
        <v>Itron, 2007, "ASSESSMENT OF LONG-TERM
ELECTRIC ENERGY EFFICIENCY
POTENTIAL IN CALIFORNIA’S
RESIDENTIAL SECTOR," http://www.energy.ca.gov/2007publications/CEC-500-2007-002/CEC-500-2007-002.PDF, p.33, Table 5-1</v>
      </c>
    </row>
    <row r="154" spans="1:20" s="144" customFormat="1" x14ac:dyDescent="0.25">
      <c r="A154" s="136" t="str">
        <f>INDEX('Policy Characteristics'!A:A,MATCH(PolicyLevers!$C154,'Policy Characteristics'!$C:$C,0))</f>
        <v>Buildings and Appliances</v>
      </c>
      <c r="B154" s="273" t="str">
        <f>INDEX('Policy Characteristics'!B:B,MATCH(PolicyLevers!$C154,'Policy Characteristics'!$C:$C,0))</f>
        <v>Building Energy Efficiency Standards</v>
      </c>
      <c r="C154" s="152" t="str">
        <f t="shared" si="23"/>
        <v>Reduction in E Use Allowed by Component Eff Std</v>
      </c>
      <c r="D154" s="139" t="s">
        <v>122</v>
      </c>
      <c r="E154" s="139" t="s">
        <v>306</v>
      </c>
      <c r="F154" s="139" t="s">
        <v>183</v>
      </c>
      <c r="G154" s="139" t="s">
        <v>128</v>
      </c>
      <c r="H154" s="157">
        <v>157</v>
      </c>
      <c r="I154" s="266" t="s">
        <v>46</v>
      </c>
      <c r="J154" s="137" t="str">
        <f>INDEX('Policy Characteristics'!D:D,MATCH(PolicyLevers!$C154,'Policy Characteristics'!$C:$C,0))</f>
        <v>Building Energy Efficiency Standards</v>
      </c>
      <c r="K154" s="137" t="str">
        <f>INDEX('Policy Characteristics'!E:E,MATCH(PolicyLevers!$C154,'Policy Characteristics'!$C:$C,0))</f>
        <v>bldgs efficiency standards</v>
      </c>
      <c r="L154" s="137">
        <f>INDEX('Policy Characteristics'!F:F,MATCH(PolicyLevers!$C154,'Policy Characteristics'!$C:$C,0))</f>
        <v>0</v>
      </c>
      <c r="M154" s="137">
        <f>INDEX('Policy Characteristics'!G:G,MATCH(PolicyLevers!$C154,'Policy Characteristics'!$C:$C,0))</f>
        <v>0.75</v>
      </c>
      <c r="N154" s="137">
        <f>INDEX('Policy Characteristics'!H:H,MATCH(PolicyLevers!$C154,'Policy Characteristics'!$C:$C,0))</f>
        <v>0.01</v>
      </c>
      <c r="O154" s="137" t="str">
        <f>INDEX('Policy Characteristics'!I:I,MATCH(PolicyLevers!$C154,'Policy Characteristics'!$C:$C,0))</f>
        <v>% reduction in energy use</v>
      </c>
      <c r="P154" s="13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4" s="155" t="str">
        <f t="shared" si="24"/>
        <v>buildings-sector-main.html#eff-stds</v>
      </c>
      <c r="R154" s="168" t="str">
        <f t="shared" si="24"/>
        <v>building-energy-efficiency-standards.html</v>
      </c>
      <c r="S154"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55" t="str">
        <f t="shared" si="25"/>
        <v>Itron, 2007, "ASSESSMENT OF LONG-TERM
ELECTRIC ENERGY EFFICIENCY
POTENTIAL IN CALIFORNIA’S
RESIDENTIAL SECTOR," http://www.energy.ca.gov/2007publications/CEC-500-2007-002/CEC-500-2007-002.PDF, p.33, Table 5-1</v>
      </c>
    </row>
    <row r="155" spans="1:20" s="144" customFormat="1" x14ac:dyDescent="0.25">
      <c r="A155" s="136" t="str">
        <f>INDEX('Policy Characteristics'!A:A,MATCH(PolicyLevers!$C155,'Policy Characteristics'!$C:$C,0))</f>
        <v>Buildings and Appliances</v>
      </c>
      <c r="B155" s="273" t="str">
        <f>INDEX('Policy Characteristics'!B:B,MATCH(PolicyLevers!$C155,'Policy Characteristics'!$C:$C,0))</f>
        <v>Building Energy Efficiency Standards</v>
      </c>
      <c r="C155" s="152" t="str">
        <f t="shared" si="23"/>
        <v>Reduction in E Use Allowed by Component Eff Std</v>
      </c>
      <c r="D155" s="139" t="s">
        <v>123</v>
      </c>
      <c r="E155" s="139" t="s">
        <v>306</v>
      </c>
      <c r="F155" s="139" t="s">
        <v>183</v>
      </c>
      <c r="G155" s="139" t="s">
        <v>129</v>
      </c>
      <c r="H155" s="157">
        <v>158</v>
      </c>
      <c r="I155" s="266" t="s">
        <v>46</v>
      </c>
      <c r="J155" s="137" t="str">
        <f>INDEX('Policy Characteristics'!D:D,MATCH(PolicyLevers!$C155,'Policy Characteristics'!$C:$C,0))</f>
        <v>Building Energy Efficiency Standards</v>
      </c>
      <c r="K155" s="137" t="str">
        <f>INDEX('Policy Characteristics'!E:E,MATCH(PolicyLevers!$C155,'Policy Characteristics'!$C:$C,0))</f>
        <v>bldgs efficiency standards</v>
      </c>
      <c r="L155" s="137">
        <f>INDEX('Policy Characteristics'!F:F,MATCH(PolicyLevers!$C155,'Policy Characteristics'!$C:$C,0))</f>
        <v>0</v>
      </c>
      <c r="M155" s="137">
        <f>INDEX('Policy Characteristics'!G:G,MATCH(PolicyLevers!$C155,'Policy Characteristics'!$C:$C,0))</f>
        <v>0.75</v>
      </c>
      <c r="N155" s="137">
        <f>INDEX('Policy Characteristics'!H:H,MATCH(PolicyLevers!$C155,'Policy Characteristics'!$C:$C,0))</f>
        <v>0.01</v>
      </c>
      <c r="O155" s="137" t="str">
        <f>INDEX('Policy Characteristics'!I:I,MATCH(PolicyLevers!$C155,'Policy Characteristics'!$C:$C,0))</f>
        <v>% reduction in energy use</v>
      </c>
      <c r="P155" s="13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5" s="155" t="str">
        <f t="shared" si="24"/>
        <v>buildings-sector-main.html#eff-stds</v>
      </c>
      <c r="R155" s="168" t="str">
        <f t="shared" si="24"/>
        <v>building-energy-efficiency-standards.html</v>
      </c>
      <c r="S155"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55" t="str">
        <f t="shared" si="25"/>
        <v>Itron, 2007, "ASSESSMENT OF LONG-TERM
ELECTRIC ENERGY EFFICIENCY
POTENTIAL IN CALIFORNIA’S
RESIDENTIAL SECTOR," http://www.energy.ca.gov/2007publications/CEC-500-2007-002/CEC-500-2007-002.PDF, p.33, Table 5-1</v>
      </c>
    </row>
    <row r="156" spans="1:20" s="144" customFormat="1" x14ac:dyDescent="0.25">
      <c r="A156" s="136" t="str">
        <f>INDEX('Policy Characteristics'!A:A,MATCH(PolicyLevers!$C156,'Policy Characteristics'!$C:$C,0))</f>
        <v>Buildings and Appliances</v>
      </c>
      <c r="B156" s="273" t="str">
        <f>INDEX('Policy Characteristics'!B:B,MATCH(PolicyLevers!$C156,'Policy Characteristics'!$C:$C,0))</f>
        <v>Building Energy Efficiency Standards</v>
      </c>
      <c r="C156" s="152" t="str">
        <f t="shared" si="23"/>
        <v>Reduction in E Use Allowed by Component Eff Std</v>
      </c>
      <c r="D156" s="139" t="s">
        <v>124</v>
      </c>
      <c r="E156" s="139" t="s">
        <v>306</v>
      </c>
      <c r="F156" s="139" t="s">
        <v>183</v>
      </c>
      <c r="G156" s="139" t="s">
        <v>130</v>
      </c>
      <c r="H156" s="157">
        <v>159</v>
      </c>
      <c r="I156" s="266" t="s">
        <v>46</v>
      </c>
      <c r="J156" s="137" t="str">
        <f>INDEX('Policy Characteristics'!D:D,MATCH(PolicyLevers!$C156,'Policy Characteristics'!$C:$C,0))</f>
        <v>Building Energy Efficiency Standards</v>
      </c>
      <c r="K156" s="137" t="str">
        <f>INDEX('Policy Characteristics'!E:E,MATCH(PolicyLevers!$C156,'Policy Characteristics'!$C:$C,0))</f>
        <v>bldgs efficiency standards</v>
      </c>
      <c r="L156" s="137">
        <f>INDEX('Policy Characteristics'!F:F,MATCH(PolicyLevers!$C156,'Policy Characteristics'!$C:$C,0))</f>
        <v>0</v>
      </c>
      <c r="M156" s="137">
        <f>INDEX('Policy Characteristics'!G:G,MATCH(PolicyLevers!$C156,'Policy Characteristics'!$C:$C,0))</f>
        <v>0.75</v>
      </c>
      <c r="N156" s="137">
        <f>INDEX('Policy Characteristics'!H:H,MATCH(PolicyLevers!$C156,'Policy Characteristics'!$C:$C,0))</f>
        <v>0.01</v>
      </c>
      <c r="O156" s="137" t="str">
        <f>INDEX('Policy Characteristics'!I:I,MATCH(PolicyLevers!$C156,'Policy Characteristics'!$C:$C,0))</f>
        <v>% reduction in energy use</v>
      </c>
      <c r="P156" s="13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6" s="155" t="str">
        <f t="shared" si="24"/>
        <v>buildings-sector-main.html#eff-stds</v>
      </c>
      <c r="R156" s="168" t="str">
        <f t="shared" si="24"/>
        <v>building-energy-efficiency-standards.html</v>
      </c>
      <c r="S156"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55" t="str">
        <f t="shared" si="25"/>
        <v>Itron, 2007, "ASSESSMENT OF LONG-TERM
ELECTRIC ENERGY EFFICIENCY
POTENTIAL IN CALIFORNIA’S
RESIDENTIAL SECTOR," http://www.energy.ca.gov/2007publications/CEC-500-2007-002/CEC-500-2007-002.PDF, p.33, Table 5-1</v>
      </c>
    </row>
    <row r="157" spans="1:20" s="144" customFormat="1" x14ac:dyDescent="0.25">
      <c r="A157" s="136" t="str">
        <f>INDEX('Policy Characteristics'!A:A,MATCH(PolicyLevers!$C157,'Policy Characteristics'!$C:$C,0))</f>
        <v>Buildings and Appliances</v>
      </c>
      <c r="B157" s="273" t="str">
        <f>INDEX('Policy Characteristics'!B:B,MATCH(PolicyLevers!$C157,'Policy Characteristics'!$C:$C,0))</f>
        <v>Building Energy Efficiency Standards</v>
      </c>
      <c r="C157" s="152" t="str">
        <f t="shared" si="23"/>
        <v>Reduction in E Use Allowed by Component Eff Std</v>
      </c>
      <c r="D157" s="139" t="s">
        <v>125</v>
      </c>
      <c r="E157" s="139" t="s">
        <v>306</v>
      </c>
      <c r="F157" s="139" t="s">
        <v>183</v>
      </c>
      <c r="G157" s="139" t="s">
        <v>131</v>
      </c>
      <c r="H157" s="157">
        <v>160</v>
      </c>
      <c r="I157" s="266" t="s">
        <v>46</v>
      </c>
      <c r="J157" s="137" t="str">
        <f>INDEX('Policy Characteristics'!D:D,MATCH(PolicyLevers!$C157,'Policy Characteristics'!$C:$C,0))</f>
        <v>Building Energy Efficiency Standards</v>
      </c>
      <c r="K157" s="137" t="str">
        <f>INDEX('Policy Characteristics'!E:E,MATCH(PolicyLevers!$C157,'Policy Characteristics'!$C:$C,0))</f>
        <v>bldgs efficiency standards</v>
      </c>
      <c r="L157" s="137">
        <f>INDEX('Policy Characteristics'!F:F,MATCH(PolicyLevers!$C157,'Policy Characteristics'!$C:$C,0))</f>
        <v>0</v>
      </c>
      <c r="M157" s="137">
        <f>INDEX('Policy Characteristics'!G:G,MATCH(PolicyLevers!$C157,'Policy Characteristics'!$C:$C,0))</f>
        <v>0.75</v>
      </c>
      <c r="N157" s="137">
        <f>INDEX('Policy Characteristics'!H:H,MATCH(PolicyLevers!$C157,'Policy Characteristics'!$C:$C,0))</f>
        <v>0.01</v>
      </c>
      <c r="O157" s="137" t="str">
        <f>INDEX('Policy Characteristics'!I:I,MATCH(PolicyLevers!$C157,'Policy Characteristics'!$C:$C,0))</f>
        <v>% reduction in energy use</v>
      </c>
      <c r="P157" s="13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7" s="155" t="str">
        <f t="shared" si="24"/>
        <v>buildings-sector-main.html#eff-stds</v>
      </c>
      <c r="R157" s="168" t="str">
        <f t="shared" si="24"/>
        <v>building-energy-efficiency-standards.html</v>
      </c>
      <c r="S157" s="155"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55" t="str">
        <f t="shared" si="25"/>
        <v>Itron, 2007, "ASSESSMENT OF LONG-TERM
ELECTRIC ENERGY EFFICIENCY
POTENTIAL IN CALIFORNIA’S
RESIDENTIAL SECTOR," http://www.energy.ca.gov/2007publications/CEC-500-2007-002/CEC-500-2007-002.PDF, p.33, Table 5-1</v>
      </c>
    </row>
    <row r="158" spans="1:20" s="144" customFormat="1" x14ac:dyDescent="0.25">
      <c r="A158" s="136" t="str">
        <f>INDEX('Policy Characteristics'!A:A,MATCH(PolicyLevers!$C158,'Policy Characteristics'!$C:$C,0))</f>
        <v>Buildings and Appliances</v>
      </c>
      <c r="B158" s="273" t="str">
        <f>INDEX('Policy Characteristics'!B:B,MATCH(PolicyLevers!$C158,'Policy Characteristics'!$C:$C,0))</f>
        <v>Building Energy Efficiency Standards</v>
      </c>
      <c r="C158" s="152" t="str">
        <f t="shared" ref="A147:C158" si="26">C$141</f>
        <v>Reduction in E Use Allowed by Component Eff Std</v>
      </c>
      <c r="D158" s="139" t="s">
        <v>126</v>
      </c>
      <c r="E158" s="139" t="s">
        <v>306</v>
      </c>
      <c r="F158" s="139" t="s">
        <v>183</v>
      </c>
      <c r="G158" s="139" t="s">
        <v>132</v>
      </c>
      <c r="H158" s="157">
        <v>161</v>
      </c>
      <c r="I158" s="266" t="s">
        <v>46</v>
      </c>
      <c r="J158" s="137" t="str">
        <f>INDEX('Policy Characteristics'!D:D,MATCH(PolicyLevers!$C158,'Policy Characteristics'!$C:$C,0))</f>
        <v>Building Energy Efficiency Standards</v>
      </c>
      <c r="K158" s="137" t="str">
        <f>INDEX('Policy Characteristics'!E:E,MATCH(PolicyLevers!$C158,'Policy Characteristics'!$C:$C,0))</f>
        <v>bldgs efficiency standards</v>
      </c>
      <c r="L158" s="137">
        <f>INDEX('Policy Characteristics'!F:F,MATCH(PolicyLevers!$C158,'Policy Characteristics'!$C:$C,0))</f>
        <v>0</v>
      </c>
      <c r="M158" s="137">
        <f>INDEX('Policy Characteristics'!G:G,MATCH(PolicyLevers!$C158,'Policy Characteristics'!$C:$C,0))</f>
        <v>0.75</v>
      </c>
      <c r="N158" s="137">
        <f>INDEX('Policy Characteristics'!H:H,MATCH(PolicyLevers!$C158,'Policy Characteristics'!$C:$C,0))</f>
        <v>0.01</v>
      </c>
      <c r="O158" s="137" t="str">
        <f>INDEX('Policy Characteristics'!I:I,MATCH(PolicyLevers!$C158,'Policy Characteristics'!$C:$C,0))</f>
        <v>% reduction in energy use</v>
      </c>
      <c r="P158" s="13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2020.//**Rural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Heating: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Cooling and Ventilation: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Envelope: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Lighting: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2020.//**Commercial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v>
      </c>
      <c r="Q158" s="155" t="str">
        <f t="shared" ref="Q158:S158" si="27">Q$141</f>
        <v>buildings-sector-main.html#eff-stds</v>
      </c>
      <c r="R158" s="168" t="str">
        <f t="shared" si="27"/>
        <v>building-energy-efficiency-standards.html</v>
      </c>
      <c r="S158" s="155"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55" t="str">
        <f t="shared" si="25"/>
        <v>Itron, 2007, "ASSESSMENT OF LONG-TERM
ELECTRIC ENERGY EFFICIENCY
POTENTIAL IN CALIFORNIA’S
RESIDENTIAL SECTOR," http://www.energy.ca.gov/2007publications/CEC-500-2007-002/CEC-500-2007-002.PDF, p.33, Table 5-1</v>
      </c>
    </row>
    <row r="159" spans="1:20" s="144" customFormat="1" x14ac:dyDescent="0.25">
      <c r="A159" s="136" t="str">
        <f>INDEX('Policy Characteristics'!A:A,MATCH(PolicyLevers!$C159,'Policy Characteristics'!$C:$C,0))</f>
        <v>Buildings and Appliances</v>
      </c>
      <c r="B159" s="273" t="str">
        <f>INDEX('Policy Characteristics'!B:B,MATCH(PolicyLevers!$C159,'Policy Characteristics'!$C:$C,0))</f>
        <v>Contractor Training</v>
      </c>
      <c r="C159" s="148" t="s">
        <v>7</v>
      </c>
      <c r="D159" s="139"/>
      <c r="E159" s="139"/>
      <c r="F159" s="139"/>
      <c r="G159" s="139"/>
      <c r="H159" s="157">
        <v>19</v>
      </c>
      <c r="I159" s="266" t="s">
        <v>46</v>
      </c>
      <c r="J159" s="137" t="str">
        <f>INDEX('Policy Characteristics'!D:D,MATCH(PolicyLevers!$C159,'Policy Characteristics'!$C:$C,0))</f>
        <v>Contractor Training</v>
      </c>
      <c r="K159" s="137" t="str">
        <f>INDEX('Policy Characteristics'!E:E,MATCH(PolicyLevers!$C159,'Policy Characteristics'!$C:$C,0))</f>
        <v>bldgs contractor training</v>
      </c>
      <c r="L159" s="137">
        <f>INDEX('Policy Characteristics'!F:F,MATCH(PolicyLevers!$C159,'Policy Characteristics'!$C:$C,0))</f>
        <v>0</v>
      </c>
      <c r="M159" s="137">
        <f>INDEX('Policy Characteristics'!G:G,MATCH(PolicyLevers!$C159,'Policy Characteristics'!$C:$C,0))</f>
        <v>1</v>
      </c>
      <c r="N159" s="137">
        <f>INDEX('Policy Characteristics'!H:H,MATCH(PolicyLevers!$C159,'Policy Characteristics'!$C:$C,0))</f>
        <v>1</v>
      </c>
      <c r="O159" s="137" t="str">
        <f>INDEX('Policy Characteristics'!I:I,MATCH(PolicyLevers!$C159,'Policy Characteristics'!$C:$C,0))</f>
        <v>on/off</v>
      </c>
      <c r="P159" s="13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39" t="s">
        <v>220</v>
      </c>
      <c r="R159" s="161" t="s">
        <v>221</v>
      </c>
      <c r="S159" s="146" t="s">
        <v>77</v>
      </c>
      <c r="T159" s="155"/>
    </row>
    <row r="160" spans="1:20" s="144" customFormat="1" x14ac:dyDescent="0.25">
      <c r="A160" s="136" t="str">
        <f>INDEX('Policy Characteristics'!A:A,MATCH(PolicyLevers!$C160,'Policy Characteristics'!$C:$C,0))</f>
        <v>Buildings and Appliances</v>
      </c>
      <c r="B160" s="273" t="str">
        <f>INDEX('Policy Characteristics'!B:B,MATCH(PolicyLevers!$C160,'Policy Characteristics'!$C:$C,0))</f>
        <v>Distributed Solar Carve-Out</v>
      </c>
      <c r="C160" s="148" t="s">
        <v>330</v>
      </c>
      <c r="D160" s="139"/>
      <c r="E160" s="139"/>
      <c r="F160" s="139"/>
      <c r="G160" s="139"/>
      <c r="H160" s="157">
        <v>146</v>
      </c>
      <c r="I160" s="266" t="s">
        <v>46</v>
      </c>
      <c r="J160" s="137" t="str">
        <f>INDEX('Policy Characteristics'!D:D,MATCH(PolicyLevers!$C160,'Policy Characteristics'!$C:$C,0))</f>
        <v>Distributed Solar Promotion</v>
      </c>
      <c r="K160" s="137" t="str">
        <f>INDEX('Policy Characteristics'!E:E,MATCH(PolicyLevers!$C160,'Policy Characteristics'!$C:$C,0))</f>
        <v>bldgs min fraction distributed solar</v>
      </c>
      <c r="L160" s="137">
        <f>INDEX('Policy Characteristics'!F:F,MATCH(PolicyLevers!$C160,'Policy Characteristics'!$C:$C,0))</f>
        <v>0</v>
      </c>
      <c r="M160" s="137">
        <f>INDEX('Policy Characteristics'!G:G,MATCH(PolicyLevers!$C160,'Policy Characteristics'!$C:$C,0))</f>
        <v>0.24</v>
      </c>
      <c r="N160" s="137">
        <f>INDEX('Policy Characteristics'!H:H,MATCH(PolicyLevers!$C160,'Policy Characteristics'!$C:$C,0))</f>
        <v>5.0000000000000001E-3</v>
      </c>
      <c r="O160" s="137" t="str">
        <f>INDEX('Policy Characteristics'!I:I,MATCH(PolicyLevers!$C160,'Policy Characteristics'!$C:$C,0))</f>
        <v>minimum % elec from solar</v>
      </c>
      <c r="P160" s="13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Other states have established solar carve-outs. For example, Colorado has established a 3% carve-out for 2020 (though it includes non-solar on-site sources).</v>
      </c>
      <c r="Q160" s="139" t="s">
        <v>288</v>
      </c>
      <c r="R160" s="161" t="s">
        <v>289</v>
      </c>
      <c r="S160" s="146" t="s">
        <v>335</v>
      </c>
      <c r="T160" s="146" t="s">
        <v>441</v>
      </c>
    </row>
    <row r="161" spans="1:20" s="144" customFormat="1" x14ac:dyDescent="0.25">
      <c r="A161" s="136" t="str">
        <f>INDEX('Policy Characteristics'!A:A,MATCH(PolicyLevers!$C161,'Policy Characteristics'!$C:$C,0))</f>
        <v>Buildings and Appliances</v>
      </c>
      <c r="B161" s="273" t="str">
        <f>INDEX('Policy Characteristics'!B:B,MATCH(PolicyLevers!$C161,'Policy Characteristics'!$C:$C,0))</f>
        <v>Distributed Solar Subsidy</v>
      </c>
      <c r="C161" s="148" t="s">
        <v>293</v>
      </c>
      <c r="D161" s="139"/>
      <c r="E161" s="139"/>
      <c r="F161" s="139"/>
      <c r="G161" s="139"/>
      <c r="H161" s="157">
        <v>147</v>
      </c>
      <c r="I161" s="266" t="s">
        <v>46</v>
      </c>
      <c r="J161" s="137" t="str">
        <f>INDEX('Policy Characteristics'!D:D,MATCH(PolicyLevers!$C161,'Policy Characteristics'!$C:$C,0))</f>
        <v>Distributed Solar Promotion</v>
      </c>
      <c r="K161" s="137" t="str">
        <f>INDEX('Policy Characteristics'!E:E,MATCH(PolicyLevers!$C161,'Policy Characteristics'!$C:$C,0))</f>
        <v>bldgs distributed solar subsidy</v>
      </c>
      <c r="L161" s="137">
        <f>INDEX('Policy Characteristics'!F:F,MATCH(PolicyLevers!$C161,'Policy Characteristics'!$C:$C,0))</f>
        <v>0</v>
      </c>
      <c r="M161" s="137">
        <f>INDEX('Policy Characteristics'!G:G,MATCH(PolicyLevers!$C161,'Policy Characteristics'!$C:$C,0))</f>
        <v>0.5</v>
      </c>
      <c r="N161" s="137">
        <f>INDEX('Policy Characteristics'!H:H,MATCH(PolicyLevers!$C161,'Policy Characteristics'!$C:$C,0))</f>
        <v>0.01</v>
      </c>
      <c r="O161" s="137" t="str">
        <f>INDEX('Policy Characteristics'!I:I,MATCH(PolicyLevers!$C161,'Policy Characteristics'!$C:$C,0))</f>
        <v>% of PV system cost</v>
      </c>
      <c r="P161" s="13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39" t="s">
        <v>291</v>
      </c>
      <c r="R161" s="161" t="s">
        <v>292</v>
      </c>
      <c r="S161" s="146" t="s">
        <v>336</v>
      </c>
      <c r="T161" s="155"/>
    </row>
    <row r="162" spans="1:20" s="144" customFormat="1" x14ac:dyDescent="0.25">
      <c r="A162" s="136" t="str">
        <f>INDEX('Policy Characteristics'!A:A,MATCH(PolicyLevers!$C162,'Policy Characteristics'!$C:$C,0))</f>
        <v>Buildings and Appliances</v>
      </c>
      <c r="B162" s="273" t="str">
        <f>INDEX('Policy Characteristics'!B:B,MATCH(PolicyLevers!$C162,'Policy Characteristics'!$C:$C,0))</f>
        <v>Improved Labeling</v>
      </c>
      <c r="C162" s="148" t="s">
        <v>133</v>
      </c>
      <c r="D162" s="139"/>
      <c r="E162" s="139"/>
      <c r="F162" s="139"/>
      <c r="G162" s="139"/>
      <c r="H162" s="157">
        <v>20</v>
      </c>
      <c r="I162" s="266" t="s">
        <v>46</v>
      </c>
      <c r="J162" s="137" t="str">
        <f>INDEX('Policy Characteristics'!D:D,MATCH(PolicyLevers!$C162,'Policy Characteristics'!$C:$C,0))</f>
        <v>Improved Labeling</v>
      </c>
      <c r="K162" s="137" t="str">
        <f>INDEX('Policy Characteristics'!E:E,MATCH(PolicyLevers!$C162,'Policy Characteristics'!$C:$C,0))</f>
        <v>bldgs device labeling</v>
      </c>
      <c r="L162" s="137">
        <f>INDEX('Policy Characteristics'!F:F,MATCH(PolicyLevers!$C162,'Policy Characteristics'!$C:$C,0))</f>
        <v>0</v>
      </c>
      <c r="M162" s="137">
        <f>INDEX('Policy Characteristics'!G:G,MATCH(PolicyLevers!$C162,'Policy Characteristics'!$C:$C,0))</f>
        <v>1</v>
      </c>
      <c r="N162" s="137">
        <f>INDEX('Policy Characteristics'!H:H,MATCH(PolicyLevers!$C162,'Policy Characteristics'!$C:$C,0))</f>
        <v>1</v>
      </c>
      <c r="O162" s="137" t="str">
        <f>INDEX('Policy Characteristics'!I:I,MATCH(PolicyLevers!$C162,'Policy Characteristics'!$C:$C,0))</f>
        <v>on/off</v>
      </c>
      <c r="P162" s="13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39" t="s">
        <v>222</v>
      </c>
      <c r="R162" s="161" t="s">
        <v>223</v>
      </c>
      <c r="S162" s="146" t="s">
        <v>77</v>
      </c>
      <c r="T162" s="155"/>
    </row>
    <row r="163" spans="1:20" s="144" customFormat="1" x14ac:dyDescent="0.25">
      <c r="A163" s="136" t="str">
        <f>INDEX('Policy Characteristics'!A:A,MATCH(PolicyLevers!$C163,'Policy Characteristics'!$C:$C,0))</f>
        <v>Buildings and Appliances</v>
      </c>
      <c r="B163" s="273" t="str">
        <f>INDEX('Policy Characteristics'!B:B,MATCH(PolicyLevers!$C163,'Policy Characteristics'!$C:$C,0))</f>
        <v>Retrofit Existing Buildings</v>
      </c>
      <c r="C163" s="148" t="s">
        <v>813</v>
      </c>
      <c r="D163" s="139" t="s">
        <v>304</v>
      </c>
      <c r="E163" s="139"/>
      <c r="F163" s="139" t="s">
        <v>308</v>
      </c>
      <c r="G163" s="139"/>
      <c r="H163" s="157">
        <v>378</v>
      </c>
      <c r="I163" s="266" t="s">
        <v>46</v>
      </c>
      <c r="J163" s="137" t="str">
        <f>INDEX('Policy Characteristics'!D:D,MATCH(PolicyLevers!$C163,'Policy Characteristics'!$C:$C,0))</f>
        <v>Increased Retrofitting</v>
      </c>
      <c r="K163" s="137" t="str">
        <f>INDEX('Policy Characteristics'!E:E,MATCH(PolicyLevers!$C163,'Policy Characteristics'!$C:$C,0))</f>
        <v>bldgs retrofitting</v>
      </c>
      <c r="L163" s="137">
        <f>INDEX('Policy Characteristics'!F:F,MATCH(PolicyLevers!$C163,'Policy Characteristics'!$C:$C,0))</f>
        <v>0</v>
      </c>
      <c r="M163" s="137">
        <f>INDEX('Policy Characteristics'!G:G,MATCH(PolicyLevers!$C163,'Policy Characteristics'!$C:$C,0))</f>
        <v>0.5</v>
      </c>
      <c r="N163" s="137">
        <f>INDEX('Policy Characteristics'!H:H,MATCH(PolicyLevers!$C163,'Policy Characteristics'!$C:$C,0))</f>
        <v>0.01</v>
      </c>
      <c r="O163" s="137" t="str">
        <f>INDEX('Policy Characteristics'!I:I,MATCH(PolicyLevers!$C163,'Policy Characteristics'!$C:$C,0))</f>
        <v>% of existing buildings</v>
      </c>
      <c r="P163" s="13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39" t="s">
        <v>224</v>
      </c>
      <c r="R163" s="161" t="s">
        <v>225</v>
      </c>
      <c r="S163" s="139" t="s">
        <v>170</v>
      </c>
      <c r="T163" s="146"/>
    </row>
    <row r="164" spans="1:20" s="144" customFormat="1" x14ac:dyDescent="0.25">
      <c r="A164" s="136" t="str">
        <f>INDEX('Policy Characteristics'!A:A,MATCH(PolicyLevers!$C164,'Policy Characteristics'!$C:$C,0))</f>
        <v>Buildings and Appliances</v>
      </c>
      <c r="B164" s="273" t="str">
        <f>INDEX('Policy Characteristics'!B:B,MATCH(PolicyLevers!$C164,'Policy Characteristics'!$C:$C,0))</f>
        <v>Retrofit Existing Buildings</v>
      </c>
      <c r="C164" s="152" t="str">
        <f t="shared" ref="B164:C165" si="28">C$163</f>
        <v>Share of Preexisting Buildings Subject to Retrofitting</v>
      </c>
      <c r="D164" s="139" t="s">
        <v>305</v>
      </c>
      <c r="E164" s="139"/>
      <c r="F164" s="139" t="s">
        <v>307</v>
      </c>
      <c r="G164" s="139"/>
      <c r="H164" s="157">
        <v>379</v>
      </c>
      <c r="I164" s="266" t="s">
        <v>46</v>
      </c>
      <c r="J164" s="137" t="str">
        <f>INDEX('Policy Characteristics'!D:D,MATCH(PolicyLevers!$C164,'Policy Characteristics'!$C:$C,0))</f>
        <v>Increased Retrofitting</v>
      </c>
      <c r="K164" s="137" t="str">
        <f>INDEX('Policy Characteristics'!E:E,MATCH(PolicyLevers!$C164,'Policy Characteristics'!$C:$C,0))</f>
        <v>bldgs retrofitting</v>
      </c>
      <c r="L164" s="137">
        <f>INDEX('Policy Characteristics'!F:F,MATCH(PolicyLevers!$C164,'Policy Characteristics'!$C:$C,0))</f>
        <v>0</v>
      </c>
      <c r="M164" s="137">
        <f>INDEX('Policy Characteristics'!G:G,MATCH(PolicyLevers!$C164,'Policy Characteristics'!$C:$C,0))</f>
        <v>0.5</v>
      </c>
      <c r="N164" s="137">
        <f>INDEX('Policy Characteristics'!H:H,MATCH(PolicyLevers!$C164,'Policy Characteristics'!$C:$C,0))</f>
        <v>0.01</v>
      </c>
      <c r="O164" s="137" t="str">
        <f>INDEX('Policy Characteristics'!I:I,MATCH(PolicyLevers!$C164,'Policy Characteristics'!$C:$C,0))</f>
        <v>% of existing buildings</v>
      </c>
      <c r="P164" s="13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39" t="s">
        <v>224</v>
      </c>
      <c r="R164" s="161" t="s">
        <v>225</v>
      </c>
      <c r="S164" s="155" t="str">
        <f>S163</f>
        <v>Calculated from model data; see the relevant variable(s) in the InputData folder for source information.</v>
      </c>
      <c r="T164" s="155"/>
    </row>
    <row r="165" spans="1:20" s="144" customFormat="1" x14ac:dyDescent="0.25">
      <c r="A165" s="136" t="str">
        <f>INDEX('Policy Characteristics'!A:A,MATCH(PolicyLevers!$C165,'Policy Characteristics'!$C:$C,0))</f>
        <v>Buildings and Appliances</v>
      </c>
      <c r="B165" s="273" t="str">
        <f>INDEX('Policy Characteristics'!B:B,MATCH(PolicyLevers!$C165,'Policy Characteristics'!$C:$C,0))</f>
        <v>Retrofit Existing Buildings</v>
      </c>
      <c r="C165" s="152" t="str">
        <f t="shared" si="28"/>
        <v>Share of Preexisting Buildings Subject to Retrofitting</v>
      </c>
      <c r="D165" s="139" t="s">
        <v>306</v>
      </c>
      <c r="E165" s="139"/>
      <c r="F165" s="139" t="s">
        <v>183</v>
      </c>
      <c r="G165" s="139"/>
      <c r="H165" s="157">
        <v>380</v>
      </c>
      <c r="I165" s="266" t="s">
        <v>46</v>
      </c>
      <c r="J165" s="137" t="str">
        <f>INDEX('Policy Characteristics'!D:D,MATCH(PolicyLevers!$C165,'Policy Characteristics'!$C:$C,0))</f>
        <v>Increased Retrofitting</v>
      </c>
      <c r="K165" s="137" t="str">
        <f>INDEX('Policy Characteristics'!E:E,MATCH(PolicyLevers!$C165,'Policy Characteristics'!$C:$C,0))</f>
        <v>bldgs retrofitting</v>
      </c>
      <c r="L165" s="137">
        <f>INDEX('Policy Characteristics'!F:F,MATCH(PolicyLevers!$C165,'Policy Characteristics'!$C:$C,0))</f>
        <v>0</v>
      </c>
      <c r="M165" s="137">
        <f>INDEX('Policy Characteristics'!G:G,MATCH(PolicyLevers!$C165,'Policy Characteristics'!$C:$C,0))</f>
        <v>0.5</v>
      </c>
      <c r="N165" s="137">
        <f>INDEX('Policy Characteristics'!H:H,MATCH(PolicyLevers!$C165,'Policy Characteristics'!$C:$C,0))</f>
        <v>0.01</v>
      </c>
      <c r="O165" s="137" t="str">
        <f>INDEX('Policy Characteristics'!I:I,MATCH(PolicyLevers!$C165,'Policy Characteristics'!$C:$C,0))</f>
        <v>% of existing buildings</v>
      </c>
      <c r="P165" s="13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39" t="s">
        <v>224</v>
      </c>
      <c r="R165" s="161" t="s">
        <v>225</v>
      </c>
      <c r="S165" s="155" t="str">
        <f>S164</f>
        <v>Calculated from model data; see the relevant variable(s) in the InputData folder for source information.</v>
      </c>
      <c r="T165" s="155"/>
    </row>
    <row r="166" spans="1:20" s="144" customFormat="1" x14ac:dyDescent="0.25">
      <c r="A166" s="136" t="str">
        <f>INDEX('Policy Characteristics'!A:A,MATCH(PolicyLevers!$C166,'Policy Characteristics'!$C:$C,0))</f>
        <v>Buildings and Appliances</v>
      </c>
      <c r="B166" s="273" t="str">
        <f>INDEX('Policy Characteristics'!B:B,MATCH(PolicyLevers!$C166,'Policy Characteristics'!$C:$C,0))</f>
        <v>Rebate for Efficient Products</v>
      </c>
      <c r="C166" s="148" t="s">
        <v>6</v>
      </c>
      <c r="D166" s="139" t="s">
        <v>121</v>
      </c>
      <c r="E166" s="139"/>
      <c r="F166" s="139" t="s">
        <v>127</v>
      </c>
      <c r="G166" s="139"/>
      <c r="H166" s="157">
        <v>27</v>
      </c>
      <c r="I166" s="266" t="s">
        <v>46</v>
      </c>
      <c r="J166" s="137" t="str">
        <f>INDEX('Policy Characteristics'!D:D,MATCH(PolicyLevers!$C166,'Policy Characteristics'!$C:$C,0))</f>
        <v>Rebate for Efficient Products</v>
      </c>
      <c r="K166" s="137" t="str">
        <f>INDEX('Policy Characteristics'!E:E,MATCH(PolicyLevers!$C166,'Policy Characteristics'!$C:$C,0))</f>
        <v>bldgs rebate</v>
      </c>
      <c r="L166" s="137">
        <f>INDEX('Policy Characteristics'!F:F,MATCH(PolicyLevers!$C166,'Policy Characteristics'!$C:$C,0))</f>
        <v>0</v>
      </c>
      <c r="M166" s="137">
        <f>INDEX('Policy Characteristics'!G:G,MATCH(PolicyLevers!$C166,'Policy Characteristics'!$C:$C,0))</f>
        <v>1</v>
      </c>
      <c r="N166" s="137">
        <f>INDEX('Policy Characteristics'!H:H,MATCH(PolicyLevers!$C166,'Policy Characteristics'!$C:$C,0))</f>
        <v>1</v>
      </c>
      <c r="O166" s="137" t="str">
        <f>INDEX('Policy Characteristics'!I:I,MATCH(PolicyLevers!$C166,'Policy Characteristics'!$C:$C,0))</f>
        <v>on/off</v>
      </c>
      <c r="P166" s="137" t="str">
        <f>INDEX('Policy Characteristics'!J:J,MATCH(PolicyLevers!$C166,'Policy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66" s="139" t="s">
        <v>226</v>
      </c>
      <c r="R166" s="161" t="s">
        <v>227</v>
      </c>
      <c r="S166" s="146" t="s">
        <v>77</v>
      </c>
      <c r="T166" s="155"/>
    </row>
    <row r="167" spans="1:20" s="144" customFormat="1" x14ac:dyDescent="0.25">
      <c r="A167" s="136" t="str">
        <f>INDEX('Policy Characteristics'!A:A,MATCH(PolicyLevers!$C167,'Policy Characteristics'!$C:$C,0))</f>
        <v>Buildings and Appliances</v>
      </c>
      <c r="B167" s="273" t="str">
        <f>INDEX('Policy Characteristics'!B:B,MATCH(PolicyLevers!$C167,'Policy Characteristics'!$C:$C,0))</f>
        <v>Rebate for Efficient Products</v>
      </c>
      <c r="C167" s="152" t="str">
        <f t="shared" ref="B167:C171" si="29">C$166</f>
        <v>Boolean Rebate Program for Efficient Components</v>
      </c>
      <c r="D167" s="139" t="s">
        <v>122</v>
      </c>
      <c r="E167" s="139"/>
      <c r="F167" s="139" t="s">
        <v>128</v>
      </c>
      <c r="G167" s="139"/>
      <c r="H167" s="157">
        <v>28</v>
      </c>
      <c r="I167" s="266" t="s">
        <v>46</v>
      </c>
      <c r="J167" s="137" t="str">
        <f>INDEX('Policy Characteristics'!D:D,MATCH(PolicyLevers!$C167,'Policy Characteristics'!$C:$C,0))</f>
        <v>Rebate for Efficient Products</v>
      </c>
      <c r="K167" s="137" t="str">
        <f>INDEX('Policy Characteristics'!E:E,MATCH(PolicyLevers!$C167,'Policy Characteristics'!$C:$C,0))</f>
        <v>bldgs rebate</v>
      </c>
      <c r="L167" s="137">
        <f>INDEX('Policy Characteristics'!F:F,MATCH(PolicyLevers!$C167,'Policy Characteristics'!$C:$C,0))</f>
        <v>0</v>
      </c>
      <c r="M167" s="137">
        <f>INDEX('Policy Characteristics'!G:G,MATCH(PolicyLevers!$C167,'Policy Characteristics'!$C:$C,0))</f>
        <v>1</v>
      </c>
      <c r="N167" s="137">
        <f>INDEX('Policy Characteristics'!H:H,MATCH(PolicyLevers!$C167,'Policy Characteristics'!$C:$C,0))</f>
        <v>1</v>
      </c>
      <c r="O167" s="137" t="str">
        <f>INDEX('Policy Characteristics'!I:I,MATCH(PolicyLevers!$C167,'Policy Characteristics'!$C:$C,0))</f>
        <v>on/off</v>
      </c>
      <c r="P167" s="137" t="str">
        <f>INDEX('Policy Characteristics'!J:J,MATCH(PolicyLevers!$C167,'Policy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67" s="139" t="s">
        <v>226</v>
      </c>
      <c r="R167" s="161" t="s">
        <v>227</v>
      </c>
      <c r="S167" s="146" t="s">
        <v>77</v>
      </c>
      <c r="T167" s="155"/>
    </row>
    <row r="168" spans="1:20" s="144" customFormat="1" x14ac:dyDescent="0.25">
      <c r="A168" s="136" t="str">
        <f>INDEX('Policy Characteristics'!A:A,MATCH(PolicyLevers!$C168,'Policy Characteristics'!$C:$C,0))</f>
        <v>Buildings and Appliances</v>
      </c>
      <c r="B168" s="273" t="str">
        <f>INDEX('Policy Characteristics'!B:B,MATCH(PolicyLevers!$C168,'Policy Characteristics'!$C:$C,0))</f>
        <v>Rebate for Efficient Products</v>
      </c>
      <c r="C168" s="152" t="str">
        <f t="shared" si="29"/>
        <v>Boolean Rebate Program for Efficient Components</v>
      </c>
      <c r="D168" s="139" t="s">
        <v>123</v>
      </c>
      <c r="E168" s="139"/>
      <c r="F168" s="139" t="s">
        <v>129</v>
      </c>
      <c r="G168" s="139"/>
      <c r="H168" s="157">
        <v>605</v>
      </c>
      <c r="I168" s="266" t="s">
        <v>47</v>
      </c>
      <c r="J168" s="137" t="str">
        <f>INDEX('Policy Characteristics'!D:D,MATCH(PolicyLevers!$C168,'Policy Characteristics'!$C:$C,0))</f>
        <v>Rebate for Efficient Products</v>
      </c>
      <c r="K168" s="137" t="str">
        <f>INDEX('Policy Characteristics'!E:E,MATCH(PolicyLevers!$C168,'Policy Characteristics'!$C:$C,0))</f>
        <v>bldgs rebate</v>
      </c>
      <c r="L168" s="137">
        <f>INDEX('Policy Characteristics'!F:F,MATCH(PolicyLevers!$C168,'Policy Characteristics'!$C:$C,0))</f>
        <v>0</v>
      </c>
      <c r="M168" s="137">
        <f>INDEX('Policy Characteristics'!G:G,MATCH(PolicyLevers!$C168,'Policy Characteristics'!$C:$C,0))</f>
        <v>1</v>
      </c>
      <c r="N168" s="137">
        <f>INDEX('Policy Characteristics'!H:H,MATCH(PolicyLevers!$C168,'Policy Characteristics'!$C:$C,0))</f>
        <v>1</v>
      </c>
      <c r="O168" s="137" t="str">
        <f>INDEX('Policy Characteristics'!I:I,MATCH(PolicyLevers!$C168,'Policy Characteristics'!$C:$C,0))</f>
        <v>on/off</v>
      </c>
      <c r="P168" s="137" t="str">
        <f>INDEX('Policy Characteristics'!J:J,MATCH(PolicyLevers!$C168,'Policy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68" s="155"/>
      <c r="R168" s="161"/>
      <c r="S168" s="155"/>
      <c r="T168" s="155"/>
    </row>
    <row r="169" spans="1:20" s="144" customFormat="1" x14ac:dyDescent="0.25">
      <c r="A169" s="136" t="str">
        <f>INDEX('Policy Characteristics'!A:A,MATCH(PolicyLevers!$C169,'Policy Characteristics'!$C:$C,0))</f>
        <v>Buildings and Appliances</v>
      </c>
      <c r="B169" s="273" t="str">
        <f>INDEX('Policy Characteristics'!B:B,MATCH(PolicyLevers!$C169,'Policy Characteristics'!$C:$C,0))</f>
        <v>Rebate for Efficient Products</v>
      </c>
      <c r="C169" s="152" t="str">
        <f t="shared" si="29"/>
        <v>Boolean Rebate Program for Efficient Components</v>
      </c>
      <c r="D169" s="139" t="s">
        <v>124</v>
      </c>
      <c r="E169" s="139"/>
      <c r="F169" s="139" t="s">
        <v>130</v>
      </c>
      <c r="G169" s="139"/>
      <c r="H169" s="157">
        <v>606</v>
      </c>
      <c r="I169" s="266" t="s">
        <v>47</v>
      </c>
      <c r="J169" s="137" t="str">
        <f>INDEX('Policy Characteristics'!D:D,MATCH(PolicyLevers!$C169,'Policy Characteristics'!$C:$C,0))</f>
        <v>Rebate for Efficient Products</v>
      </c>
      <c r="K169" s="137" t="str">
        <f>INDEX('Policy Characteristics'!E:E,MATCH(PolicyLevers!$C169,'Policy Characteristics'!$C:$C,0))</f>
        <v>bldgs rebate</v>
      </c>
      <c r="L169" s="137">
        <f>INDEX('Policy Characteristics'!F:F,MATCH(PolicyLevers!$C169,'Policy Characteristics'!$C:$C,0))</f>
        <v>0</v>
      </c>
      <c r="M169" s="137">
        <f>INDEX('Policy Characteristics'!G:G,MATCH(PolicyLevers!$C169,'Policy Characteristics'!$C:$C,0))</f>
        <v>1</v>
      </c>
      <c r="N169" s="137">
        <f>INDEX('Policy Characteristics'!H:H,MATCH(PolicyLevers!$C169,'Policy Characteristics'!$C:$C,0))</f>
        <v>1</v>
      </c>
      <c r="O169" s="137" t="str">
        <f>INDEX('Policy Characteristics'!I:I,MATCH(PolicyLevers!$C169,'Policy Characteristics'!$C:$C,0))</f>
        <v>on/off</v>
      </c>
      <c r="P169" s="137" t="str">
        <f>INDEX('Policy Characteristics'!J:J,MATCH(PolicyLevers!$C169,'Policy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69" s="155"/>
      <c r="R169" s="161"/>
      <c r="S169" s="155"/>
      <c r="T169" s="155"/>
    </row>
    <row r="170" spans="1:20" s="144" customFormat="1" x14ac:dyDescent="0.25">
      <c r="A170" s="136" t="str">
        <f>INDEX('Policy Characteristics'!A:A,MATCH(PolicyLevers!$C170,'Policy Characteristics'!$C:$C,0))</f>
        <v>Buildings and Appliances</v>
      </c>
      <c r="B170" s="273" t="str">
        <f>INDEX('Policy Characteristics'!B:B,MATCH(PolicyLevers!$C170,'Policy Characteristics'!$C:$C,0))</f>
        <v>Rebate for Efficient Products</v>
      </c>
      <c r="C170" s="152" t="str">
        <f t="shared" si="29"/>
        <v>Boolean Rebate Program for Efficient Components</v>
      </c>
      <c r="D170" s="139" t="s">
        <v>125</v>
      </c>
      <c r="E170" s="139"/>
      <c r="F170" s="139" t="s">
        <v>131</v>
      </c>
      <c r="G170" s="139"/>
      <c r="H170" s="157">
        <v>29</v>
      </c>
      <c r="I170" s="266" t="s">
        <v>46</v>
      </c>
      <c r="J170" s="137" t="str">
        <f>INDEX('Policy Characteristics'!D:D,MATCH(PolicyLevers!$C170,'Policy Characteristics'!$C:$C,0))</f>
        <v>Rebate for Efficient Products</v>
      </c>
      <c r="K170" s="137" t="str">
        <f>INDEX('Policy Characteristics'!E:E,MATCH(PolicyLevers!$C170,'Policy Characteristics'!$C:$C,0))</f>
        <v>bldgs rebate</v>
      </c>
      <c r="L170" s="137">
        <f>INDEX('Policy Characteristics'!F:F,MATCH(PolicyLevers!$C170,'Policy Characteristics'!$C:$C,0))</f>
        <v>0</v>
      </c>
      <c r="M170" s="137">
        <f>INDEX('Policy Characteristics'!G:G,MATCH(PolicyLevers!$C170,'Policy Characteristics'!$C:$C,0))</f>
        <v>1</v>
      </c>
      <c r="N170" s="137">
        <f>INDEX('Policy Characteristics'!H:H,MATCH(PolicyLevers!$C170,'Policy Characteristics'!$C:$C,0))</f>
        <v>1</v>
      </c>
      <c r="O170" s="137" t="str">
        <f>INDEX('Policy Characteristics'!I:I,MATCH(PolicyLevers!$C170,'Policy Characteristics'!$C:$C,0))</f>
        <v>on/off</v>
      </c>
      <c r="P170" s="137" t="str">
        <f>INDEX('Policy Characteristics'!J:J,MATCH(PolicyLevers!$C170,'Policy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70" s="139" t="s">
        <v>226</v>
      </c>
      <c r="R170" s="161" t="s">
        <v>227</v>
      </c>
      <c r="S170" s="146" t="s">
        <v>77</v>
      </c>
      <c r="T170" s="155"/>
    </row>
    <row r="171" spans="1:20" s="144" customFormat="1" x14ac:dyDescent="0.25">
      <c r="A171" s="136" t="str">
        <f>INDEX('Policy Characteristics'!A:A,MATCH(PolicyLevers!$C171,'Policy Characteristics'!$C:$C,0))</f>
        <v>Buildings and Appliances</v>
      </c>
      <c r="B171" s="273" t="str">
        <f>INDEX('Policy Characteristics'!B:B,MATCH(PolicyLevers!$C171,'Policy Characteristics'!$C:$C,0))</f>
        <v>Rebate for Efficient Products</v>
      </c>
      <c r="C171" s="152" t="str">
        <f t="shared" si="29"/>
        <v>Boolean Rebate Program for Efficient Components</v>
      </c>
      <c r="D171" s="139" t="s">
        <v>126</v>
      </c>
      <c r="E171" s="139"/>
      <c r="F171" s="139" t="s">
        <v>132</v>
      </c>
      <c r="G171" s="139"/>
      <c r="H171" s="157">
        <v>607</v>
      </c>
      <c r="I171" s="266" t="s">
        <v>47</v>
      </c>
      <c r="J171" s="137" t="str">
        <f>INDEX('Policy Characteristics'!D:D,MATCH(PolicyLevers!$C171,'Policy Characteristics'!$C:$C,0))</f>
        <v>Rebate for Efficient Products</v>
      </c>
      <c r="K171" s="137" t="str">
        <f>INDEX('Policy Characteristics'!E:E,MATCH(PolicyLevers!$C171,'Policy Characteristics'!$C:$C,0))</f>
        <v>bldgs rebate</v>
      </c>
      <c r="L171" s="137">
        <f>INDEX('Policy Characteristics'!F:F,MATCH(PolicyLevers!$C171,'Policy Characteristics'!$C:$C,0))</f>
        <v>0</v>
      </c>
      <c r="M171" s="137">
        <f>INDEX('Policy Characteristics'!G:G,MATCH(PolicyLevers!$C171,'Policy Characteristics'!$C:$C,0))</f>
        <v>1</v>
      </c>
      <c r="N171" s="137">
        <f>INDEX('Policy Characteristics'!H:H,MATCH(PolicyLevers!$C171,'Policy Characteristics'!$C:$C,0))</f>
        <v>1</v>
      </c>
      <c r="O171" s="137" t="str">
        <f>INDEX('Policy Characteristics'!I:I,MATCH(PolicyLevers!$C171,'Policy Characteristics'!$C:$C,0))</f>
        <v>on/off</v>
      </c>
      <c r="P171" s="137" t="str">
        <f>INDEX('Policy Characteristics'!J:J,MATCH(PolicyLevers!$C171,'Policy Characteristics'!$C:$C,0))</f>
        <v xml:space="preserve">**Description:**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  Nevada utilities offer $250 rebates for tankless water heaters and $13/therm for solar water heaters. //**Cooling and Ventilation : **  Nevada utilities offer significant rebates for efficient air conditioners, ranging from $200 to $1600 for single family buildings and $150-$350 for multifamily buildings.//**Appliances : **  Nevada utilities offer free, efficient appliances for low-income residential customers. Typical rebate amounts represented by this policy are $50-100 for a clothes washer and $25-50 for a dishwasher or refrigerator. </v>
      </c>
      <c r="Q171" s="155"/>
      <c r="R171" s="161"/>
      <c r="S171" s="155"/>
      <c r="T171" s="155"/>
    </row>
    <row r="172" spans="1:20" s="137" customFormat="1" x14ac:dyDescent="0.25">
      <c r="A172" s="136" t="str">
        <f>INDEX('Policy Characteristics'!A:A,MATCH(PolicyLevers!$C172,'Policy Characteristics'!$C:$C,0))</f>
        <v>Electricity Supply</v>
      </c>
      <c r="B172" s="273" t="str">
        <f>INDEX('Policy Characteristics'!B:B,MATCH(PolicyLevers!$C172,'Policy Characteristics'!$C:$C,0))</f>
        <v>Ban New Power Plants</v>
      </c>
      <c r="C172" s="147" t="s">
        <v>372</v>
      </c>
      <c r="D172" s="139" t="s">
        <v>497</v>
      </c>
      <c r="E172" s="139"/>
      <c r="F172" s="139" t="s">
        <v>496</v>
      </c>
      <c r="G172" s="146"/>
      <c r="H172" s="150">
        <v>167</v>
      </c>
      <c r="I172" s="267" t="s">
        <v>46</v>
      </c>
      <c r="J172" s="137" t="str">
        <f>INDEX('Policy Characteristics'!D:D,MATCH(PolicyLevers!$C172,'Policy Characteristics'!$C:$C,0))</f>
        <v>Ban New Power Plants</v>
      </c>
      <c r="K172" s="137" t="str">
        <f>INDEX('Policy Characteristics'!E:E,MATCH(PolicyLevers!$C172,'Policy Characteristics'!$C:$C,0))</f>
        <v>elec ban new power plants</v>
      </c>
      <c r="L172" s="137">
        <f>INDEX('Policy Characteristics'!F:F,MATCH(PolicyLevers!$C172,'Policy Characteristics'!$C:$C,0))</f>
        <v>0</v>
      </c>
      <c r="M172" s="137">
        <f>INDEX('Policy Characteristics'!G:G,MATCH(PolicyLevers!$C172,'Policy Characteristics'!$C:$C,0))</f>
        <v>1</v>
      </c>
      <c r="N172" s="137">
        <f>INDEX('Policy Characteristics'!H:H,MATCH(PolicyLevers!$C172,'Policy Characteristics'!$C:$C,0))</f>
        <v>1</v>
      </c>
      <c r="O172" s="137" t="str">
        <f>INDEX('Policy Characteristics'!I:I,MATCH(PolicyLevers!$C172,'Policy Characteristics'!$C:$C,0))</f>
        <v>on/off</v>
      </c>
      <c r="P172" s="137" t="str">
        <f>INDEX('Policy Characteristics'!J:J,MATCH(PolicyLevers!$C172,'Policy Characteristics'!$C:$C,0))</f>
        <v>**Description:** This policy prevents new capacity of the selected type(s) from being built or deployed.//**Guidance for setting values: **//**Hard Coal : **//**Natural Gas Nonpeaker : **//**Nuclear : **//**Hydro : **//**Natural Gas Peaker : **//**Lignite : **</v>
      </c>
      <c r="Q172" s="139" t="s">
        <v>373</v>
      </c>
      <c r="R172" s="161" t="s">
        <v>374</v>
      </c>
      <c r="S172" s="146"/>
      <c r="T172" s="146"/>
    </row>
    <row r="173" spans="1:20" s="144" customFormat="1" x14ac:dyDescent="0.25">
      <c r="A173" s="136" t="str">
        <f>INDEX('Policy Characteristics'!A:A,MATCH(PolicyLevers!$C173,'Policy Characteristics'!$C:$C,0))</f>
        <v>Electricity Supply</v>
      </c>
      <c r="B173" s="273" t="str">
        <f>INDEX('Policy Characteristics'!B:B,MATCH(PolicyLevers!$C173,'Policy Characteristics'!$C:$C,0))</f>
        <v>Ban New Power Plants</v>
      </c>
      <c r="C173" s="152" t="str">
        <f t="shared" ref="B173:C183" si="30">C$172</f>
        <v>Boolean Ban New Power Plants</v>
      </c>
      <c r="D173" s="146" t="s">
        <v>339</v>
      </c>
      <c r="E173" s="139"/>
      <c r="F173" s="146" t="s">
        <v>340</v>
      </c>
      <c r="G173" s="139"/>
      <c r="H173" s="157">
        <v>168</v>
      </c>
      <c r="I173" s="266" t="s">
        <v>46</v>
      </c>
      <c r="J173" s="137" t="str">
        <f>INDEX('Policy Characteristics'!D:D,MATCH(PolicyLevers!$C173,'Policy Characteristics'!$C:$C,0))</f>
        <v>Ban New Power Plants</v>
      </c>
      <c r="K173" s="137" t="str">
        <f>INDEX('Policy Characteristics'!E:E,MATCH(PolicyLevers!$C173,'Policy Characteristics'!$C:$C,0))</f>
        <v>elec ban new power plants</v>
      </c>
      <c r="L173" s="137">
        <f>INDEX('Policy Characteristics'!F:F,MATCH(PolicyLevers!$C173,'Policy Characteristics'!$C:$C,0))</f>
        <v>0</v>
      </c>
      <c r="M173" s="137">
        <f>INDEX('Policy Characteristics'!G:G,MATCH(PolicyLevers!$C173,'Policy Characteristics'!$C:$C,0))</f>
        <v>1</v>
      </c>
      <c r="N173" s="137">
        <f>INDEX('Policy Characteristics'!H:H,MATCH(PolicyLevers!$C173,'Policy Characteristics'!$C:$C,0))</f>
        <v>1</v>
      </c>
      <c r="O173" s="137" t="str">
        <f>INDEX('Policy Characteristics'!I:I,MATCH(PolicyLevers!$C173,'Policy Characteristics'!$C:$C,0))</f>
        <v>on/off</v>
      </c>
      <c r="P173" s="137" t="str">
        <f>INDEX('Policy Characteristics'!J:J,MATCH(PolicyLevers!$C173,'Policy Characteristics'!$C:$C,0))</f>
        <v>**Description:** This policy prevents new capacity of the selected type(s) from being built or deployed.//**Guidance for setting values: **//**Hard Coal : **//**Natural Gas Nonpeaker : **//**Nuclear : **//**Hydro : **//**Natural Gas Peaker : **//**Lignite : **</v>
      </c>
      <c r="Q173" s="155" t="str">
        <f t="shared" ref="K173:R184" si="31">Q$172</f>
        <v>electricity-sector-main.html#ban</v>
      </c>
      <c r="R173" s="168" t="str">
        <f t="shared" si="31"/>
        <v>ban-new-capacity.html</v>
      </c>
      <c r="S173" s="155"/>
      <c r="T173" s="155"/>
    </row>
    <row r="174" spans="1:20" s="144" customFormat="1" x14ac:dyDescent="0.25">
      <c r="A174" s="136" t="str">
        <f>INDEX('Policy Characteristics'!A:A,MATCH(PolicyLevers!$C174,'Policy Characteristics'!$C:$C,0))</f>
        <v>Electricity Supply</v>
      </c>
      <c r="B174" s="273" t="str">
        <f>INDEX('Policy Characteristics'!B:B,MATCH(PolicyLevers!$C174,'Policy Characteristics'!$C:$C,0))</f>
        <v>Ban New Power Plants</v>
      </c>
      <c r="C174" s="152" t="str">
        <f t="shared" si="30"/>
        <v>Boolean Ban New Power Plants</v>
      </c>
      <c r="D174" s="146" t="s">
        <v>80</v>
      </c>
      <c r="E174" s="139"/>
      <c r="F174" s="146" t="s">
        <v>94</v>
      </c>
      <c r="G174" s="139"/>
      <c r="H174" s="150">
        <v>169</v>
      </c>
      <c r="I174" s="266" t="s">
        <v>46</v>
      </c>
      <c r="J174" s="137" t="str">
        <f>INDEX('Policy Characteristics'!D:D,MATCH(PolicyLevers!$C174,'Policy Characteristics'!$C:$C,0))</f>
        <v>Ban New Power Plants</v>
      </c>
      <c r="K174" s="137" t="str">
        <f>INDEX('Policy Characteristics'!E:E,MATCH(PolicyLevers!$C174,'Policy Characteristics'!$C:$C,0))</f>
        <v>elec ban new power plants</v>
      </c>
      <c r="L174" s="137">
        <f>INDEX('Policy Characteristics'!F:F,MATCH(PolicyLevers!$C174,'Policy Characteristics'!$C:$C,0))</f>
        <v>0</v>
      </c>
      <c r="M174" s="137">
        <f>INDEX('Policy Characteristics'!G:G,MATCH(PolicyLevers!$C174,'Policy Characteristics'!$C:$C,0))</f>
        <v>1</v>
      </c>
      <c r="N174" s="137">
        <f>INDEX('Policy Characteristics'!H:H,MATCH(PolicyLevers!$C174,'Policy Characteristics'!$C:$C,0))</f>
        <v>1</v>
      </c>
      <c r="O174" s="137" t="str">
        <f>INDEX('Policy Characteristics'!I:I,MATCH(PolicyLevers!$C174,'Policy Characteristics'!$C:$C,0))</f>
        <v>on/off</v>
      </c>
      <c r="P174" s="137" t="str">
        <f>INDEX('Policy Characteristics'!J:J,MATCH(PolicyLevers!$C174,'Policy Characteristics'!$C:$C,0))</f>
        <v>**Description:** This policy prevents new capacity of the selected type(s) from being built or deployed.//**Guidance for setting values: **//**Hard Coal : **//**Natural Gas Nonpeaker : **//**Nuclear : **//**Hydro : **//**Natural Gas Peaker : **//**Lignite : **</v>
      </c>
      <c r="Q174" s="155" t="str">
        <f t="shared" si="31"/>
        <v>electricity-sector-main.html#ban</v>
      </c>
      <c r="R174" s="168" t="str">
        <f t="shared" si="31"/>
        <v>ban-new-capacity.html</v>
      </c>
      <c r="S174" s="155"/>
      <c r="T174" s="155"/>
    </row>
    <row r="175" spans="1:20" s="144" customFormat="1" x14ac:dyDescent="0.25">
      <c r="A175" s="136" t="str">
        <f>INDEX('Policy Characteristics'!A:A,MATCH(PolicyLevers!$C175,'Policy Characteristics'!$C:$C,0))</f>
        <v>Electricity Supply</v>
      </c>
      <c r="B175" s="273" t="str">
        <f>INDEX('Policy Characteristics'!B:B,MATCH(PolicyLevers!$C175,'Policy Characteristics'!$C:$C,0))</f>
        <v>Ban New Power Plants</v>
      </c>
      <c r="C175" s="152" t="str">
        <f t="shared" si="30"/>
        <v>Boolean Ban New Power Plants</v>
      </c>
      <c r="D175" s="146" t="s">
        <v>81</v>
      </c>
      <c r="E175" s="139"/>
      <c r="F175" s="146" t="s">
        <v>95</v>
      </c>
      <c r="G175" s="139"/>
      <c r="H175" s="157">
        <v>170</v>
      </c>
      <c r="I175" s="266" t="s">
        <v>46</v>
      </c>
      <c r="J175" s="137" t="str">
        <f>INDEX('Policy Characteristics'!D:D,MATCH(PolicyLevers!$C175,'Policy Characteristics'!$C:$C,0))</f>
        <v>Ban New Power Plants</v>
      </c>
      <c r="K175" s="137" t="str">
        <f>INDEX('Policy Characteristics'!E:E,MATCH(PolicyLevers!$C175,'Policy Characteristics'!$C:$C,0))</f>
        <v>elec ban new power plants</v>
      </c>
      <c r="L175" s="137">
        <f>INDEX('Policy Characteristics'!F:F,MATCH(PolicyLevers!$C175,'Policy Characteristics'!$C:$C,0))</f>
        <v>0</v>
      </c>
      <c r="M175" s="137">
        <f>INDEX('Policy Characteristics'!G:G,MATCH(PolicyLevers!$C175,'Policy Characteristics'!$C:$C,0))</f>
        <v>1</v>
      </c>
      <c r="N175" s="137">
        <f>INDEX('Policy Characteristics'!H:H,MATCH(PolicyLevers!$C175,'Policy Characteristics'!$C:$C,0))</f>
        <v>1</v>
      </c>
      <c r="O175" s="137" t="str">
        <f>INDEX('Policy Characteristics'!I:I,MATCH(PolicyLevers!$C175,'Policy Characteristics'!$C:$C,0))</f>
        <v>on/off</v>
      </c>
      <c r="P175" s="137" t="str">
        <f>INDEX('Policy Characteristics'!J:J,MATCH(PolicyLevers!$C175,'Policy Characteristics'!$C:$C,0))</f>
        <v>**Description:** This policy prevents new capacity of the selected type(s) from being built or deployed.//**Guidance for setting values: **//**Hard Coal : **//**Natural Gas Nonpeaker : **//**Nuclear : **//**Hydro : **//**Natural Gas Peaker : **//**Lignite : **</v>
      </c>
      <c r="Q175" s="155" t="str">
        <f t="shared" si="31"/>
        <v>electricity-sector-main.html#ban</v>
      </c>
      <c r="R175" s="168" t="str">
        <f t="shared" si="31"/>
        <v>ban-new-capacity.html</v>
      </c>
      <c r="S175" s="155"/>
      <c r="T175" s="155"/>
    </row>
    <row r="176" spans="1:20" s="144" customFormat="1" x14ac:dyDescent="0.25">
      <c r="A176" s="136" t="str">
        <f>INDEX('Policy Characteristics'!A:A,MATCH(PolicyLevers!$C176,'Policy Characteristics'!$C:$C,0))</f>
        <v>Electricity Supply</v>
      </c>
      <c r="B176" s="273" t="str">
        <f>INDEX('Policy Characteristics'!B:B,MATCH(PolicyLevers!$C176,'Policy Characteristics'!$C:$C,0))</f>
        <v>Ban New Power Plants</v>
      </c>
      <c r="C176" s="152" t="str">
        <f t="shared" si="30"/>
        <v>Boolean Ban New Power Plants</v>
      </c>
      <c r="D176" s="146" t="s">
        <v>498</v>
      </c>
      <c r="E176" s="139"/>
      <c r="F176" s="146" t="s">
        <v>501</v>
      </c>
      <c r="G176" s="139"/>
      <c r="H176" s="157">
        <v>608</v>
      </c>
      <c r="I176" s="266" t="s">
        <v>47</v>
      </c>
      <c r="J176" s="137" t="str">
        <f>INDEX('Policy Characteristics'!D:D,MATCH(PolicyLevers!$C176,'Policy Characteristics'!$C:$C,0))</f>
        <v>Ban New Power Plants</v>
      </c>
      <c r="K176" s="137" t="str">
        <f>INDEX('Policy Characteristics'!E:E,MATCH(PolicyLevers!$C176,'Policy Characteristics'!$C:$C,0))</f>
        <v>elec ban new power plants</v>
      </c>
      <c r="L176" s="137">
        <f>INDEX('Policy Characteristics'!F:F,MATCH(PolicyLevers!$C176,'Policy Characteristics'!$C:$C,0))</f>
        <v>0</v>
      </c>
      <c r="M176" s="137">
        <f>INDEX('Policy Characteristics'!G:G,MATCH(PolicyLevers!$C176,'Policy Characteristics'!$C:$C,0))</f>
        <v>1</v>
      </c>
      <c r="N176" s="137">
        <f>INDEX('Policy Characteristics'!H:H,MATCH(PolicyLevers!$C176,'Policy Characteristics'!$C:$C,0))</f>
        <v>1</v>
      </c>
      <c r="O176" s="137" t="str">
        <f>INDEX('Policy Characteristics'!I:I,MATCH(PolicyLevers!$C176,'Policy Characteristics'!$C:$C,0))</f>
        <v>on/off</v>
      </c>
      <c r="P176" s="137" t="str">
        <f>INDEX('Policy Characteristics'!J:J,MATCH(PolicyLevers!$C176,'Policy Characteristics'!$C:$C,0))</f>
        <v>**Description:** This policy prevents new capacity of the selected type(s) from being built or deployed.//**Guidance for setting values: **//**Hard Coal : **//**Natural Gas Nonpeaker : **//**Nuclear : **//**Hydro : **//**Natural Gas Peaker : **//**Lignite : **</v>
      </c>
      <c r="Q176" s="155"/>
      <c r="R176" s="161"/>
      <c r="S176" s="155"/>
      <c r="T176" s="155"/>
    </row>
    <row r="177" spans="1:20" s="144" customFormat="1" x14ac:dyDescent="0.25">
      <c r="A177" s="136" t="str">
        <f>INDEX('Policy Characteristics'!A:A,MATCH(PolicyLevers!$C177,'Policy Characteristics'!$C:$C,0))</f>
        <v>Electricity Supply</v>
      </c>
      <c r="B177" s="273" t="str">
        <f>INDEX('Policy Characteristics'!B:B,MATCH(PolicyLevers!$C177,'Policy Characteristics'!$C:$C,0))</f>
        <v>Ban New Power Plants</v>
      </c>
      <c r="C177" s="152" t="str">
        <f t="shared" si="30"/>
        <v>Boolean Ban New Power Plants</v>
      </c>
      <c r="D177" s="146" t="s">
        <v>82</v>
      </c>
      <c r="E177" s="139"/>
      <c r="F177" s="146" t="s">
        <v>96</v>
      </c>
      <c r="G177" s="139"/>
      <c r="H177" s="157">
        <v>609</v>
      </c>
      <c r="I177" s="266" t="s">
        <v>47</v>
      </c>
      <c r="J177" s="137" t="str">
        <f>INDEX('Policy Characteristics'!D:D,MATCH(PolicyLevers!$C177,'Policy Characteristics'!$C:$C,0))</f>
        <v>Ban New Power Plants</v>
      </c>
      <c r="K177" s="137" t="str">
        <f>INDEX('Policy Characteristics'!E:E,MATCH(PolicyLevers!$C177,'Policy Characteristics'!$C:$C,0))</f>
        <v>elec ban new power plants</v>
      </c>
      <c r="L177" s="137">
        <f>INDEX('Policy Characteristics'!F:F,MATCH(PolicyLevers!$C177,'Policy Characteristics'!$C:$C,0))</f>
        <v>0</v>
      </c>
      <c r="M177" s="137">
        <f>INDEX('Policy Characteristics'!G:G,MATCH(PolicyLevers!$C177,'Policy Characteristics'!$C:$C,0))</f>
        <v>1</v>
      </c>
      <c r="N177" s="137">
        <f>INDEX('Policy Characteristics'!H:H,MATCH(PolicyLevers!$C177,'Policy Characteristics'!$C:$C,0))</f>
        <v>1</v>
      </c>
      <c r="O177" s="137" t="str">
        <f>INDEX('Policy Characteristics'!I:I,MATCH(PolicyLevers!$C177,'Policy Characteristics'!$C:$C,0))</f>
        <v>on/off</v>
      </c>
      <c r="P177" s="137" t="str">
        <f>INDEX('Policy Characteristics'!J:J,MATCH(PolicyLevers!$C177,'Policy Characteristics'!$C:$C,0))</f>
        <v>**Description:** This policy prevents new capacity of the selected type(s) from being built or deployed.//**Guidance for setting values: **//**Hard Coal : **//**Natural Gas Nonpeaker : **//**Nuclear : **//**Hydro : **//**Natural Gas Peaker : **//**Lignite : **</v>
      </c>
      <c r="Q177" s="155"/>
      <c r="R177" s="161"/>
      <c r="S177" s="155"/>
      <c r="T177" s="155"/>
    </row>
    <row r="178" spans="1:20" s="144" customFormat="1" x14ac:dyDescent="0.25">
      <c r="A178" s="136" t="str">
        <f>INDEX('Policy Characteristics'!A:A,MATCH(PolicyLevers!$C178,'Policy Characteristics'!$C:$C,0))</f>
        <v>Electricity Supply</v>
      </c>
      <c r="B178" s="273" t="str">
        <f>INDEX('Policy Characteristics'!B:B,MATCH(PolicyLevers!$C178,'Policy Characteristics'!$C:$C,0))</f>
        <v>Ban New Power Plants</v>
      </c>
      <c r="C178" s="152" t="str">
        <f t="shared" si="30"/>
        <v>Boolean Ban New Power Plants</v>
      </c>
      <c r="D178" s="146" t="s">
        <v>83</v>
      </c>
      <c r="E178" s="139"/>
      <c r="F178" s="146" t="s">
        <v>97</v>
      </c>
      <c r="G178" s="139"/>
      <c r="H178" s="157">
        <v>610</v>
      </c>
      <c r="I178" s="266" t="s">
        <v>47</v>
      </c>
      <c r="J178" s="137" t="str">
        <f>INDEX('Policy Characteristics'!D:D,MATCH(PolicyLevers!$C178,'Policy Characteristics'!$C:$C,0))</f>
        <v>Ban New Power Plants</v>
      </c>
      <c r="K178" s="137" t="str">
        <f>INDEX('Policy Characteristics'!E:E,MATCH(PolicyLevers!$C178,'Policy Characteristics'!$C:$C,0))</f>
        <v>elec ban new power plants</v>
      </c>
      <c r="L178" s="137">
        <f>INDEX('Policy Characteristics'!F:F,MATCH(PolicyLevers!$C178,'Policy Characteristics'!$C:$C,0))</f>
        <v>0</v>
      </c>
      <c r="M178" s="137">
        <f>INDEX('Policy Characteristics'!G:G,MATCH(PolicyLevers!$C178,'Policy Characteristics'!$C:$C,0))</f>
        <v>1</v>
      </c>
      <c r="N178" s="137">
        <f>INDEX('Policy Characteristics'!H:H,MATCH(PolicyLevers!$C178,'Policy Characteristics'!$C:$C,0))</f>
        <v>1</v>
      </c>
      <c r="O178" s="137" t="str">
        <f>INDEX('Policy Characteristics'!I:I,MATCH(PolicyLevers!$C178,'Policy Characteristics'!$C:$C,0))</f>
        <v>on/off</v>
      </c>
      <c r="P178" s="137" t="str">
        <f>INDEX('Policy Characteristics'!J:J,MATCH(PolicyLevers!$C178,'Policy Characteristics'!$C:$C,0))</f>
        <v>**Description:** This policy prevents new capacity of the selected type(s) from being built or deployed.//**Guidance for setting values: **//**Hard Coal : **//**Natural Gas Nonpeaker : **//**Nuclear : **//**Hydro : **//**Natural Gas Peaker : **//**Lignite : **</v>
      </c>
      <c r="Q178" s="155"/>
      <c r="R178" s="161"/>
      <c r="S178" s="155"/>
      <c r="T178" s="155"/>
    </row>
    <row r="179" spans="1:20" s="144" customFormat="1" x14ac:dyDescent="0.25">
      <c r="A179" s="136" t="str">
        <f>INDEX('Policy Characteristics'!A:A,MATCH(PolicyLevers!$C179,'Policy Characteristics'!$C:$C,0))</f>
        <v>Electricity Supply</v>
      </c>
      <c r="B179" s="273" t="str">
        <f>INDEX('Policy Characteristics'!B:B,MATCH(PolicyLevers!$C179,'Policy Characteristics'!$C:$C,0))</f>
        <v>Ban New Power Plants</v>
      </c>
      <c r="C179" s="152" t="str">
        <f t="shared" si="30"/>
        <v>Boolean Ban New Power Plants</v>
      </c>
      <c r="D179" s="146" t="s">
        <v>84</v>
      </c>
      <c r="E179" s="139"/>
      <c r="F179" s="146" t="s">
        <v>98</v>
      </c>
      <c r="G179" s="139"/>
      <c r="H179" s="157">
        <v>611</v>
      </c>
      <c r="I179" s="266" t="s">
        <v>47</v>
      </c>
      <c r="J179" s="137" t="str">
        <f>INDEX('Policy Characteristics'!D:D,MATCH(PolicyLevers!$C179,'Policy Characteristics'!$C:$C,0))</f>
        <v>Ban New Power Plants</v>
      </c>
      <c r="K179" s="137" t="str">
        <f>INDEX('Policy Characteristics'!E:E,MATCH(PolicyLevers!$C179,'Policy Characteristics'!$C:$C,0))</f>
        <v>elec ban new power plants</v>
      </c>
      <c r="L179" s="137">
        <f>INDEX('Policy Characteristics'!F:F,MATCH(PolicyLevers!$C179,'Policy Characteristics'!$C:$C,0))</f>
        <v>0</v>
      </c>
      <c r="M179" s="137">
        <f>INDEX('Policy Characteristics'!G:G,MATCH(PolicyLevers!$C179,'Policy Characteristics'!$C:$C,0))</f>
        <v>1</v>
      </c>
      <c r="N179" s="137">
        <f>INDEX('Policy Characteristics'!H:H,MATCH(PolicyLevers!$C179,'Policy Characteristics'!$C:$C,0))</f>
        <v>1</v>
      </c>
      <c r="O179" s="137" t="str">
        <f>INDEX('Policy Characteristics'!I:I,MATCH(PolicyLevers!$C179,'Policy Characteristics'!$C:$C,0))</f>
        <v>on/off</v>
      </c>
      <c r="P179" s="137" t="str">
        <f>INDEX('Policy Characteristics'!J:J,MATCH(PolicyLevers!$C179,'Policy Characteristics'!$C:$C,0))</f>
        <v>**Description:** This policy prevents new capacity of the selected type(s) from being built or deployed.//**Guidance for setting values: **//**Hard Coal : **//**Natural Gas Nonpeaker : **//**Nuclear : **//**Hydro : **//**Natural Gas Peaker : **//**Lignite : **</v>
      </c>
      <c r="Q179" s="155"/>
      <c r="R179" s="161"/>
      <c r="S179" s="155"/>
      <c r="T179" s="155"/>
    </row>
    <row r="180" spans="1:20" s="144" customFormat="1" x14ac:dyDescent="0.25">
      <c r="A180" s="136" t="str">
        <f>INDEX('Policy Characteristics'!A:A,MATCH(PolicyLevers!$C180,'Policy Characteristics'!$C:$C,0))</f>
        <v>Electricity Supply</v>
      </c>
      <c r="B180" s="273" t="str">
        <f>INDEX('Policy Characteristics'!B:B,MATCH(PolicyLevers!$C180,'Policy Characteristics'!$C:$C,0))</f>
        <v>Ban New Power Plants</v>
      </c>
      <c r="C180" s="152" t="str">
        <f t="shared" ref="A174:C187" si="32">C$172</f>
        <v>Boolean Ban New Power Plants</v>
      </c>
      <c r="D180" s="146" t="s">
        <v>764</v>
      </c>
      <c r="E180" s="139"/>
      <c r="F180" s="146" t="s">
        <v>485</v>
      </c>
      <c r="G180" s="139"/>
      <c r="H180" s="157">
        <v>612</v>
      </c>
      <c r="I180" s="266" t="s">
        <v>47</v>
      </c>
      <c r="J180" s="137" t="str">
        <f>INDEX('Policy Characteristics'!D:D,MATCH(PolicyLevers!$C180,'Policy Characteristics'!$C:$C,0))</f>
        <v>Ban New Power Plants</v>
      </c>
      <c r="K180" s="137" t="str">
        <f>INDEX('Policy Characteristics'!E:E,MATCH(PolicyLevers!$C180,'Policy Characteristics'!$C:$C,0))</f>
        <v>elec ban new power plants</v>
      </c>
      <c r="L180" s="137">
        <f>INDEX('Policy Characteristics'!F:F,MATCH(PolicyLevers!$C180,'Policy Characteristics'!$C:$C,0))</f>
        <v>0</v>
      </c>
      <c r="M180" s="137">
        <f>INDEX('Policy Characteristics'!G:G,MATCH(PolicyLevers!$C180,'Policy Characteristics'!$C:$C,0))</f>
        <v>1</v>
      </c>
      <c r="N180" s="137">
        <f>INDEX('Policy Characteristics'!H:H,MATCH(PolicyLevers!$C180,'Policy Characteristics'!$C:$C,0))</f>
        <v>1</v>
      </c>
      <c r="O180" s="137" t="str">
        <f>INDEX('Policy Characteristics'!I:I,MATCH(PolicyLevers!$C180,'Policy Characteristics'!$C:$C,0))</f>
        <v>on/off</v>
      </c>
      <c r="P180" s="137" t="str">
        <f>INDEX('Policy Characteristics'!J:J,MATCH(PolicyLevers!$C180,'Policy Characteristics'!$C:$C,0))</f>
        <v>**Description:** This policy prevents new capacity of the selected type(s) from being built or deployed.//**Guidance for setting values: **//**Hard Coal : **//**Natural Gas Nonpeaker : **//**Nuclear : **//**Hydro : **//**Natural Gas Peaker : **//**Lignite : **</v>
      </c>
      <c r="Q180" s="155"/>
      <c r="R180" s="161"/>
      <c r="S180" s="155"/>
      <c r="T180" s="155"/>
    </row>
    <row r="181" spans="1:20" s="144" customFormat="1" x14ac:dyDescent="0.25">
      <c r="A181" s="136" t="str">
        <f>INDEX('Policy Characteristics'!A:A,MATCH(PolicyLevers!$C181,'Policy Characteristics'!$C:$C,0))</f>
        <v>Electricity Supply</v>
      </c>
      <c r="B181" s="273" t="str">
        <f>INDEX('Policy Characteristics'!B:B,MATCH(PolicyLevers!$C181,'Policy Characteristics'!$C:$C,0))</f>
        <v>Ban New Power Plants</v>
      </c>
      <c r="C181" s="152" t="str">
        <f t="shared" si="30"/>
        <v>Boolean Ban New Power Plants</v>
      </c>
      <c r="D181" s="146" t="s">
        <v>341</v>
      </c>
      <c r="E181" s="139"/>
      <c r="F181" s="146" t="s">
        <v>343</v>
      </c>
      <c r="G181" s="139"/>
      <c r="H181" s="157">
        <v>613</v>
      </c>
      <c r="I181" s="266" t="s">
        <v>47</v>
      </c>
      <c r="J181" s="137" t="str">
        <f>INDEX('Policy Characteristics'!D:D,MATCH(PolicyLevers!$C181,'Policy Characteristics'!$C:$C,0))</f>
        <v>Ban New Power Plants</v>
      </c>
      <c r="K181" s="137" t="str">
        <f>INDEX('Policy Characteristics'!E:E,MATCH(PolicyLevers!$C181,'Policy Characteristics'!$C:$C,0))</f>
        <v>elec ban new power plants</v>
      </c>
      <c r="L181" s="137">
        <f>INDEX('Policy Characteristics'!F:F,MATCH(PolicyLevers!$C181,'Policy Characteristics'!$C:$C,0))</f>
        <v>0</v>
      </c>
      <c r="M181" s="137">
        <f>INDEX('Policy Characteristics'!G:G,MATCH(PolicyLevers!$C181,'Policy Characteristics'!$C:$C,0))</f>
        <v>1</v>
      </c>
      <c r="N181" s="137">
        <f>INDEX('Policy Characteristics'!H:H,MATCH(PolicyLevers!$C181,'Policy Characteristics'!$C:$C,0))</f>
        <v>1</v>
      </c>
      <c r="O181" s="137" t="str">
        <f>INDEX('Policy Characteristics'!I:I,MATCH(PolicyLevers!$C181,'Policy Characteristics'!$C:$C,0))</f>
        <v>on/off</v>
      </c>
      <c r="P181" s="137" t="str">
        <f>INDEX('Policy Characteristics'!J:J,MATCH(PolicyLevers!$C181,'Policy Characteristics'!$C:$C,0))</f>
        <v>**Description:** This policy prevents new capacity of the selected type(s) from being built or deployed.//**Guidance for setting values: **//**Hard Coal : **//**Natural Gas Nonpeaker : **//**Nuclear : **//**Hydro : **//**Natural Gas Peaker : **//**Lignite : **</v>
      </c>
      <c r="Q181" s="155"/>
      <c r="R181" s="161"/>
      <c r="S181" s="155"/>
      <c r="T181" s="155"/>
    </row>
    <row r="182" spans="1:20" s="144" customFormat="1" x14ac:dyDescent="0.25">
      <c r="A182" s="136" t="str">
        <f>INDEX('Policy Characteristics'!A:A,MATCH(PolicyLevers!$C182,'Policy Characteristics'!$C:$C,0))</f>
        <v>Electricity Supply</v>
      </c>
      <c r="B182" s="273" t="str">
        <f>INDEX('Policy Characteristics'!B:B,MATCH(PolicyLevers!$C182,'Policy Characteristics'!$C:$C,0))</f>
        <v>Ban New Power Plants</v>
      </c>
      <c r="C182" s="152" t="str">
        <f t="shared" si="30"/>
        <v>Boolean Ban New Power Plants</v>
      </c>
      <c r="D182" s="146" t="s">
        <v>342</v>
      </c>
      <c r="E182" s="139"/>
      <c r="F182" s="146" t="s">
        <v>344</v>
      </c>
      <c r="G182" s="139"/>
      <c r="H182" s="157">
        <v>614</v>
      </c>
      <c r="I182" s="266" t="s">
        <v>46</v>
      </c>
      <c r="J182" s="137" t="str">
        <f>INDEX('Policy Characteristics'!D:D,MATCH(PolicyLevers!$C182,'Policy Characteristics'!$C:$C,0))</f>
        <v>Ban New Power Plants</v>
      </c>
      <c r="K182" s="137" t="str">
        <f>INDEX('Policy Characteristics'!E:E,MATCH(PolicyLevers!$C182,'Policy Characteristics'!$C:$C,0))</f>
        <v>elec ban new power plants</v>
      </c>
      <c r="L182" s="137">
        <f>INDEX('Policy Characteristics'!F:F,MATCH(PolicyLevers!$C182,'Policy Characteristics'!$C:$C,0))</f>
        <v>0</v>
      </c>
      <c r="M182" s="137">
        <f>INDEX('Policy Characteristics'!G:G,MATCH(PolicyLevers!$C182,'Policy Characteristics'!$C:$C,0))</f>
        <v>1</v>
      </c>
      <c r="N182" s="137">
        <f>INDEX('Policy Characteristics'!H:H,MATCH(PolicyLevers!$C182,'Policy Characteristics'!$C:$C,0))</f>
        <v>1</v>
      </c>
      <c r="O182" s="137" t="str">
        <f>INDEX('Policy Characteristics'!I:I,MATCH(PolicyLevers!$C182,'Policy Characteristics'!$C:$C,0))</f>
        <v>on/off</v>
      </c>
      <c r="P182" s="137" t="str">
        <f>INDEX('Policy Characteristics'!J:J,MATCH(PolicyLevers!$C182,'Policy Characteristics'!$C:$C,0))</f>
        <v>**Description:** This policy prevents new capacity of the selected type(s) from being built or deployed.//**Guidance for setting values: **//**Hard Coal : **//**Natural Gas Nonpeaker : **//**Nuclear : **//**Hydro : **//**Natural Gas Peaker : **//**Lignite : **</v>
      </c>
      <c r="Q182" s="155" t="str">
        <f t="shared" ref="Q182:R183" si="33">Q$172</f>
        <v>electricity-sector-main.html#ban</v>
      </c>
      <c r="R182" s="168" t="str">
        <f t="shared" si="33"/>
        <v>ban-new-capacity.html</v>
      </c>
      <c r="S182" s="155"/>
      <c r="T182" s="155"/>
    </row>
    <row r="183" spans="1:20" s="144" customFormat="1" x14ac:dyDescent="0.25">
      <c r="A183" s="136" t="str">
        <f>INDEX('Policy Characteristics'!A:A,MATCH(PolicyLevers!$C183,'Policy Characteristics'!$C:$C,0))</f>
        <v>Electricity Supply</v>
      </c>
      <c r="B183" s="273" t="str">
        <f>INDEX('Policy Characteristics'!B:B,MATCH(PolicyLevers!$C183,'Policy Characteristics'!$C:$C,0))</f>
        <v>Ban New Power Plants</v>
      </c>
      <c r="C183" s="152" t="str">
        <f t="shared" si="30"/>
        <v>Boolean Ban New Power Plants</v>
      </c>
      <c r="D183" s="146" t="s">
        <v>494</v>
      </c>
      <c r="E183" s="139"/>
      <c r="F183" s="146" t="s">
        <v>493</v>
      </c>
      <c r="G183" s="139"/>
      <c r="H183" s="157">
        <v>116</v>
      </c>
      <c r="I183" s="266" t="s">
        <v>46</v>
      </c>
      <c r="J183" s="137" t="str">
        <f>INDEX('Policy Characteristics'!D:D,MATCH(PolicyLevers!$C183,'Policy Characteristics'!$C:$C,0))</f>
        <v>Ban New Power Plants</v>
      </c>
      <c r="K183" s="137" t="str">
        <f>INDEX('Policy Characteristics'!E:E,MATCH(PolicyLevers!$C183,'Policy Characteristics'!$C:$C,0))</f>
        <v>elec ban new power plants</v>
      </c>
      <c r="L183" s="137">
        <f>INDEX('Policy Characteristics'!F:F,MATCH(PolicyLevers!$C183,'Policy Characteristics'!$C:$C,0))</f>
        <v>0</v>
      </c>
      <c r="M183" s="137">
        <f>INDEX('Policy Characteristics'!G:G,MATCH(PolicyLevers!$C183,'Policy Characteristics'!$C:$C,0))</f>
        <v>1</v>
      </c>
      <c r="N183" s="137">
        <f>INDEX('Policy Characteristics'!H:H,MATCH(PolicyLevers!$C183,'Policy Characteristics'!$C:$C,0))</f>
        <v>1</v>
      </c>
      <c r="O183" s="137" t="str">
        <f>INDEX('Policy Characteristics'!I:I,MATCH(PolicyLevers!$C183,'Policy Characteristics'!$C:$C,0))</f>
        <v>on/off</v>
      </c>
      <c r="P183" s="137" t="str">
        <f>INDEX('Policy Characteristics'!J:J,MATCH(PolicyLevers!$C183,'Policy Characteristics'!$C:$C,0))</f>
        <v>**Description:** This policy prevents new capacity of the selected type(s) from being built or deployed.//**Guidance for setting values: **//**Hard Coal : **//**Natural Gas Nonpeaker : **//**Nuclear : **//**Hydro : **//**Natural Gas Peaker : **//**Lignite : **</v>
      </c>
      <c r="Q183" s="155" t="str">
        <f t="shared" si="33"/>
        <v>electricity-sector-main.html#ban</v>
      </c>
      <c r="R183" s="168" t="str">
        <f t="shared" si="33"/>
        <v>ban-new-capacity.html</v>
      </c>
      <c r="S183" s="155"/>
      <c r="T183" s="155"/>
    </row>
    <row r="184" spans="1:20" s="144" customFormat="1" x14ac:dyDescent="0.25">
      <c r="A184" s="136" t="str">
        <f>INDEX('Policy Characteristics'!A:A,MATCH(PolicyLevers!$C184,'Policy Characteristics'!$C:$C,0))</f>
        <v>Electricity Supply</v>
      </c>
      <c r="B184" s="273" t="str">
        <f>INDEX('Policy Characteristics'!B:B,MATCH(PolicyLevers!$C184,'Policy Characteristics'!$C:$C,0))</f>
        <v>Ban New Power Plants</v>
      </c>
      <c r="C184" s="152" t="str">
        <f t="shared" si="32"/>
        <v>Boolean Ban New Power Plants</v>
      </c>
      <c r="D184" s="146" t="s">
        <v>503</v>
      </c>
      <c r="E184" s="139"/>
      <c r="F184" s="146" t="s">
        <v>504</v>
      </c>
      <c r="G184" s="139"/>
      <c r="H184" s="157">
        <v>615</v>
      </c>
      <c r="I184" s="266" t="s">
        <v>47</v>
      </c>
      <c r="J184" s="137" t="str">
        <f>INDEX('Policy Characteristics'!D:D,MATCH(PolicyLevers!$C184,'Policy Characteristics'!$C:$C,0))</f>
        <v>Ban New Power Plants</v>
      </c>
      <c r="K184" s="137" t="str">
        <f>INDEX('Policy Characteristics'!E:E,MATCH(PolicyLevers!$C184,'Policy Characteristics'!$C:$C,0))</f>
        <v>elec ban new power plants</v>
      </c>
      <c r="L184" s="137">
        <f>INDEX('Policy Characteristics'!F:F,MATCH(PolicyLevers!$C184,'Policy Characteristics'!$C:$C,0))</f>
        <v>0</v>
      </c>
      <c r="M184" s="137">
        <f>INDEX('Policy Characteristics'!G:G,MATCH(PolicyLevers!$C184,'Policy Characteristics'!$C:$C,0))</f>
        <v>1</v>
      </c>
      <c r="N184" s="137">
        <f>INDEX('Policy Characteristics'!H:H,MATCH(PolicyLevers!$C184,'Policy Characteristics'!$C:$C,0))</f>
        <v>1</v>
      </c>
      <c r="O184" s="137" t="str">
        <f>INDEX('Policy Characteristics'!I:I,MATCH(PolicyLevers!$C184,'Policy Characteristics'!$C:$C,0))</f>
        <v>on/off</v>
      </c>
      <c r="P184" s="137" t="str">
        <f>INDEX('Policy Characteristics'!J:J,MATCH(PolicyLevers!$C184,'Policy Characteristics'!$C:$C,0))</f>
        <v>**Description:** This policy prevents new capacity of the selected type(s) from being built or deployed.//**Guidance for setting values: **//**Hard Coal : **//**Natural Gas Nonpeaker : **//**Nuclear : **//**Hydro : **//**Natural Gas Peaker : **//**Lignite : **</v>
      </c>
      <c r="Q184" s="155"/>
      <c r="R184" s="161"/>
      <c r="S184" s="155"/>
      <c r="T184" s="155"/>
    </row>
    <row r="185" spans="1:20" s="144" customFormat="1" x14ac:dyDescent="0.25">
      <c r="A185" s="136" t="str">
        <f>INDEX('Policy Characteristics'!A:A,MATCH(PolicyLevers!$C185,'Policy Characteristics'!$C:$C,0))</f>
        <v>Electricity Supply</v>
      </c>
      <c r="B185" s="273" t="str">
        <f>INDEX('Policy Characteristics'!B:B,MATCH(PolicyLevers!$C185,'Policy Characteristics'!$C:$C,0))</f>
        <v>Ban New Power Plants</v>
      </c>
      <c r="C185" s="152" t="str">
        <f t="shared" si="32"/>
        <v>Boolean Ban New Power Plants</v>
      </c>
      <c r="D185" s="146" t="s">
        <v>1161</v>
      </c>
      <c r="E185" s="139"/>
      <c r="F185" s="146" t="s">
        <v>822</v>
      </c>
      <c r="G185" s="139"/>
      <c r="H185" s="157">
        <v>616</v>
      </c>
      <c r="I185" s="266" t="s">
        <v>47</v>
      </c>
      <c r="J185" s="137" t="str">
        <f>INDEX('Policy Characteristics'!D:D,MATCH(PolicyLevers!$C185,'Policy Characteristics'!$C:$C,0))</f>
        <v>Ban New Power Plants</v>
      </c>
      <c r="K185" s="137" t="str">
        <f>INDEX('Policy Characteristics'!E:E,MATCH(PolicyLevers!$C185,'Policy Characteristics'!$C:$C,0))</f>
        <v>elec ban new power plants</v>
      </c>
      <c r="L185" s="137">
        <f>INDEX('Policy Characteristics'!F:F,MATCH(PolicyLevers!$C185,'Policy Characteristics'!$C:$C,0))</f>
        <v>0</v>
      </c>
      <c r="M185" s="137">
        <f>INDEX('Policy Characteristics'!G:G,MATCH(PolicyLevers!$C185,'Policy Characteristics'!$C:$C,0))</f>
        <v>1</v>
      </c>
      <c r="N185" s="137">
        <f>INDEX('Policy Characteristics'!H:H,MATCH(PolicyLevers!$C185,'Policy Characteristics'!$C:$C,0))</f>
        <v>1</v>
      </c>
      <c r="O185" s="137" t="str">
        <f>INDEX('Policy Characteristics'!I:I,MATCH(PolicyLevers!$C185,'Policy Characteristics'!$C:$C,0))</f>
        <v>on/off</v>
      </c>
      <c r="P185" s="137" t="str">
        <f>INDEX('Policy Characteristics'!J:J,MATCH(PolicyLevers!$C185,'Policy Characteristics'!$C:$C,0))</f>
        <v>**Description:** This policy prevents new capacity of the selected type(s) from being built or deployed.//**Guidance for setting values: **//**Hard Coal : **//**Natural Gas Nonpeaker : **//**Nuclear : **//**Hydro : **//**Natural Gas Peaker : **//**Lignite : **</v>
      </c>
      <c r="Q185" s="155"/>
      <c r="R185" s="161"/>
      <c r="S185" s="155"/>
      <c r="T185" s="155"/>
    </row>
    <row r="186" spans="1:20" s="144" customFormat="1" x14ac:dyDescent="0.25">
      <c r="A186" s="136" t="str">
        <f>INDEX('Policy Characteristics'!A:A,MATCH(PolicyLevers!$C186,'Policy Characteristics'!$C:$C,0))</f>
        <v>Electricity Supply</v>
      </c>
      <c r="B186" s="273" t="str">
        <f>INDEX('Policy Characteristics'!B:B,MATCH(PolicyLevers!$C186,'Policy Characteristics'!$C:$C,0))</f>
        <v>Ban New Power Plants</v>
      </c>
      <c r="C186" s="152" t="str">
        <f t="shared" si="32"/>
        <v>Boolean Ban New Power Plants</v>
      </c>
      <c r="D186" s="146" t="s">
        <v>1162</v>
      </c>
      <c r="E186" s="139"/>
      <c r="F186" s="146" t="s">
        <v>972</v>
      </c>
      <c r="G186" s="139"/>
      <c r="H186" s="157">
        <v>617</v>
      </c>
      <c r="I186" s="266" t="s">
        <v>47</v>
      </c>
      <c r="J186" s="137" t="str">
        <f>INDEX('Policy Characteristics'!D:D,MATCH(PolicyLevers!$C186,'Policy Characteristics'!$C:$C,0))</f>
        <v>Ban New Power Plants</v>
      </c>
      <c r="K186" s="137" t="str">
        <f>INDEX('Policy Characteristics'!E:E,MATCH(PolicyLevers!$C186,'Policy Characteristics'!$C:$C,0))</f>
        <v>elec ban new power plants</v>
      </c>
      <c r="L186" s="137">
        <f>INDEX('Policy Characteristics'!F:F,MATCH(PolicyLevers!$C186,'Policy Characteristics'!$C:$C,0))</f>
        <v>0</v>
      </c>
      <c r="M186" s="137">
        <f>INDEX('Policy Characteristics'!G:G,MATCH(PolicyLevers!$C186,'Policy Characteristics'!$C:$C,0))</f>
        <v>1</v>
      </c>
      <c r="N186" s="137">
        <f>INDEX('Policy Characteristics'!H:H,MATCH(PolicyLevers!$C186,'Policy Characteristics'!$C:$C,0))</f>
        <v>1</v>
      </c>
      <c r="O186" s="137" t="str">
        <f>INDEX('Policy Characteristics'!I:I,MATCH(PolicyLevers!$C186,'Policy Characteristics'!$C:$C,0))</f>
        <v>on/off</v>
      </c>
      <c r="P186" s="137" t="str">
        <f>INDEX('Policy Characteristics'!J:J,MATCH(PolicyLevers!$C186,'Policy Characteristics'!$C:$C,0))</f>
        <v>**Description:** This policy prevents new capacity of the selected type(s) from being built or deployed.//**Guidance for setting values: **//**Hard Coal : **//**Natural Gas Nonpeaker : **//**Nuclear : **//**Hydro : **//**Natural Gas Peaker : **//**Lignite : **</v>
      </c>
      <c r="Q186" s="155"/>
      <c r="R186" s="161"/>
      <c r="S186" s="155"/>
      <c r="T186" s="155"/>
    </row>
    <row r="187" spans="1:20" s="144" customFormat="1" x14ac:dyDescent="0.25">
      <c r="A187" s="136" t="str">
        <f>INDEX('Policy Characteristics'!A:A,MATCH(PolicyLevers!$C187,'Policy Characteristics'!$C:$C,0))</f>
        <v>Electricity Supply</v>
      </c>
      <c r="B187" s="273" t="str">
        <f>INDEX('Policy Characteristics'!B:B,MATCH(PolicyLevers!$C187,'Policy Characteristics'!$C:$C,0))</f>
        <v>Ban New Power Plants</v>
      </c>
      <c r="C187" s="152" t="str">
        <f t="shared" si="32"/>
        <v>Boolean Ban New Power Plants</v>
      </c>
      <c r="D187" s="146" t="s">
        <v>1163</v>
      </c>
      <c r="E187" s="139"/>
      <c r="F187" s="146" t="s">
        <v>824</v>
      </c>
      <c r="G187" s="139"/>
      <c r="H187" s="157">
        <v>618</v>
      </c>
      <c r="I187" s="266" t="s">
        <v>47</v>
      </c>
      <c r="J187" s="137" t="str">
        <f>INDEX('Policy Characteristics'!D:D,MATCH(PolicyLevers!$C187,'Policy Characteristics'!$C:$C,0))</f>
        <v>Ban New Power Plants</v>
      </c>
      <c r="K187" s="137" t="str">
        <f>INDEX('Policy Characteristics'!E:E,MATCH(PolicyLevers!$C187,'Policy Characteristics'!$C:$C,0))</f>
        <v>elec ban new power plants</v>
      </c>
      <c r="L187" s="137">
        <f>INDEX('Policy Characteristics'!F:F,MATCH(PolicyLevers!$C187,'Policy Characteristics'!$C:$C,0))</f>
        <v>0</v>
      </c>
      <c r="M187" s="137">
        <f>INDEX('Policy Characteristics'!G:G,MATCH(PolicyLevers!$C187,'Policy Characteristics'!$C:$C,0))</f>
        <v>1</v>
      </c>
      <c r="N187" s="137">
        <f>INDEX('Policy Characteristics'!H:H,MATCH(PolicyLevers!$C187,'Policy Characteristics'!$C:$C,0))</f>
        <v>1</v>
      </c>
      <c r="O187" s="137" t="str">
        <f>INDEX('Policy Characteristics'!I:I,MATCH(PolicyLevers!$C187,'Policy Characteristics'!$C:$C,0))</f>
        <v>on/off</v>
      </c>
      <c r="P187" s="137" t="str">
        <f>INDEX('Policy Characteristics'!J:J,MATCH(PolicyLevers!$C187,'Policy Characteristics'!$C:$C,0))</f>
        <v>**Description:** This policy prevents new capacity of the selected type(s) from being built or deployed.//**Guidance for setting values: **//**Hard Coal : **//**Natural Gas Nonpeaker : **//**Nuclear : **//**Hydro : **//**Natural Gas Peaker : **//**Lignite : **</v>
      </c>
      <c r="Q187" s="155"/>
      <c r="R187" s="161"/>
      <c r="S187" s="155"/>
      <c r="T187" s="155"/>
    </row>
    <row r="188" spans="1:20" s="137" customFormat="1" x14ac:dyDescent="0.25">
      <c r="A188" s="136" t="str">
        <f>INDEX('Policy Characteristics'!A:A,MATCH(PolicyLevers!$C188,'Policy Characteristics'!$C:$C,0))</f>
        <v>Electricity Supply</v>
      </c>
      <c r="B188" s="273" t="str">
        <f>INDEX('Policy Characteristics'!B:B,MATCH(PolicyLevers!$C188,'Policy Characteristics'!$C:$C,0))</f>
        <v>Carbon Capture and Sequestration</v>
      </c>
      <c r="C188" s="137" t="s">
        <v>1748</v>
      </c>
      <c r="D188" s="170" t="s">
        <v>497</v>
      </c>
      <c r="E188" s="170"/>
      <c r="F188" s="170" t="s">
        <v>496</v>
      </c>
      <c r="G188" s="171"/>
      <c r="H188" s="138">
        <v>876</v>
      </c>
      <c r="I188" s="269" t="s">
        <v>46</v>
      </c>
      <c r="J188" s="137" t="str">
        <f>INDEX('Policy Characteristics'!D:D,MATCH(PolicyLevers!$C188,'Policy Characteristics'!$C:$C,0))</f>
        <v>Electricity Sector CCS</v>
      </c>
      <c r="K188" s="137" t="str">
        <f>INDEX('Policy Characteristics'!E:E,MATCH(PolicyLevers!$C188,'Policy Characteristics'!$C:$C,0))</f>
        <v>elec CCS</v>
      </c>
      <c r="L188" s="137">
        <f>INDEX('Policy Characteristics'!F:F,MATCH(PolicyLevers!$C188,'Policy Characteristics'!$C:$C,0))</f>
        <v>0</v>
      </c>
      <c r="M188" s="137">
        <f>INDEX('Policy Characteristics'!G:G,MATCH(PolicyLevers!$C188,'Policy Characteristics'!$C:$C,0))</f>
        <v>1</v>
      </c>
      <c r="N188" s="137">
        <f>INDEX('Policy Characteristics'!H:H,MATCH(PolicyLevers!$C188,'Policy Characteristics'!$C:$C,0))</f>
        <v>0.01</v>
      </c>
      <c r="O188" s="137" t="str">
        <f>INDEX('Policy Characteristics'!I:I,MATCH(PolicyLevers!$C188,'Policy Characteristics'!$C:$C,0))</f>
        <v>% of CO2 captured</v>
      </c>
      <c r="P188" s="13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170" t="s">
        <v>264</v>
      </c>
      <c r="R188" s="171" t="s">
        <v>265</v>
      </c>
      <c r="S188" s="176"/>
      <c r="T188" s="171"/>
    </row>
    <row r="189" spans="1:20" s="144" customFormat="1" x14ac:dyDescent="0.25">
      <c r="A189" s="136" t="str">
        <f>INDEX('Policy Characteristics'!A:A,MATCH(PolicyLevers!$C189,'Policy Characteristics'!$C:$C,0))</f>
        <v>Electricity Supply</v>
      </c>
      <c r="B189" s="273" t="str">
        <f>INDEX('Policy Characteristics'!B:B,MATCH(PolicyLevers!$C189,'Policy Characteristics'!$C:$C,0))</f>
        <v>Carbon Capture and Sequestration</v>
      </c>
      <c r="C189" s="144" t="str">
        <f t="shared" ref="B189:C203" si="34">C$188</f>
        <v>Electricity Sector Fraction of Potential Additional CCS Achieved</v>
      </c>
      <c r="D189" s="171" t="s">
        <v>339</v>
      </c>
      <c r="E189" s="170"/>
      <c r="F189" s="171" t="s">
        <v>340</v>
      </c>
      <c r="G189" s="170"/>
      <c r="H189" s="138">
        <v>877</v>
      </c>
      <c r="I189" s="269" t="s">
        <v>46</v>
      </c>
      <c r="J189" s="137" t="str">
        <f>INDEX('Policy Characteristics'!D:D,MATCH(PolicyLevers!$C189,'Policy Characteristics'!$C:$C,0))</f>
        <v>Electricity Sector CCS</v>
      </c>
      <c r="K189" s="137" t="str">
        <f>INDEX('Policy Characteristics'!E:E,MATCH(PolicyLevers!$C189,'Policy Characteristics'!$C:$C,0))</f>
        <v>elec CCS</v>
      </c>
      <c r="L189" s="137">
        <f>INDEX('Policy Characteristics'!F:F,MATCH(PolicyLevers!$C189,'Policy Characteristics'!$C:$C,0))</f>
        <v>0</v>
      </c>
      <c r="M189" s="137">
        <f>INDEX('Policy Characteristics'!G:G,MATCH(PolicyLevers!$C189,'Policy Characteristics'!$C:$C,0))</f>
        <v>1</v>
      </c>
      <c r="N189" s="137">
        <f>INDEX('Policy Characteristics'!H:H,MATCH(PolicyLevers!$C189,'Policy Characteristics'!$C:$C,0))</f>
        <v>0.01</v>
      </c>
      <c r="O189" s="137" t="str">
        <f>INDEX('Policy Characteristics'!I:I,MATCH(PolicyLevers!$C189,'Policy Characteristics'!$C:$C,0))</f>
        <v>% of CO2 captured</v>
      </c>
      <c r="P189" s="13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64" t="str">
        <f t="shared" ref="M189:R189" si="35">Q$188</f>
        <v>ccs.html#ccs</v>
      </c>
      <c r="R189" s="164" t="str">
        <f t="shared" si="35"/>
        <v>carbon-capture-and-sequestration.html</v>
      </c>
      <c r="S189" s="177"/>
      <c r="T189" s="178"/>
    </row>
    <row r="190" spans="1:20" s="144" customFormat="1" x14ac:dyDescent="0.25">
      <c r="A190" s="136" t="str">
        <f>INDEX('Policy Characteristics'!A:A,MATCH(PolicyLevers!$C190,'Policy Characteristics'!$C:$C,0))</f>
        <v>Electricity Supply</v>
      </c>
      <c r="B190" s="273" t="str">
        <f>INDEX('Policy Characteristics'!B:B,MATCH(PolicyLevers!$C190,'Policy Characteristics'!$C:$C,0))</f>
        <v>Carbon Capture and Sequestration</v>
      </c>
      <c r="C190" s="144" t="str">
        <f t="shared" si="34"/>
        <v>Electricity Sector Fraction of Potential Additional CCS Achieved</v>
      </c>
      <c r="D190" s="171" t="s">
        <v>80</v>
      </c>
      <c r="E190" s="170"/>
      <c r="F190" s="171" t="s">
        <v>94</v>
      </c>
      <c r="G190" s="170"/>
      <c r="H190" s="138">
        <v>878</v>
      </c>
      <c r="I190" s="268" t="s">
        <v>47</v>
      </c>
      <c r="J190" s="137" t="str">
        <f>INDEX('Policy Characteristics'!D:D,MATCH(PolicyLevers!$C190,'Policy Characteristics'!$C:$C,0))</f>
        <v>Electricity Sector CCS</v>
      </c>
      <c r="K190" s="137" t="str">
        <f>INDEX('Policy Characteristics'!E:E,MATCH(PolicyLevers!$C190,'Policy Characteristics'!$C:$C,0))</f>
        <v>elec CCS</v>
      </c>
      <c r="L190" s="137">
        <f>INDEX('Policy Characteristics'!F:F,MATCH(PolicyLevers!$C190,'Policy Characteristics'!$C:$C,0))</f>
        <v>0</v>
      </c>
      <c r="M190" s="137">
        <f>INDEX('Policy Characteristics'!G:G,MATCH(PolicyLevers!$C190,'Policy Characteristics'!$C:$C,0))</f>
        <v>1</v>
      </c>
      <c r="N190" s="137">
        <f>INDEX('Policy Characteristics'!H:H,MATCH(PolicyLevers!$C190,'Policy Characteristics'!$C:$C,0))</f>
        <v>0.01</v>
      </c>
      <c r="O190" s="137" t="str">
        <f>INDEX('Policy Characteristics'!I:I,MATCH(PolicyLevers!$C190,'Policy Characteristics'!$C:$C,0))</f>
        <v>% of CO2 captured</v>
      </c>
      <c r="P190" s="13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178"/>
      <c r="R190" s="171"/>
      <c r="S190" s="177"/>
      <c r="T190" s="178"/>
    </row>
    <row r="191" spans="1:20" s="144" customFormat="1" x14ac:dyDescent="0.25">
      <c r="A191" s="136" t="str">
        <f>INDEX('Policy Characteristics'!A:A,MATCH(PolicyLevers!$C191,'Policy Characteristics'!$C:$C,0))</f>
        <v>Electricity Supply</v>
      </c>
      <c r="B191" s="273" t="str">
        <f>INDEX('Policy Characteristics'!B:B,MATCH(PolicyLevers!$C191,'Policy Characteristics'!$C:$C,0))</f>
        <v>Carbon Capture and Sequestration</v>
      </c>
      <c r="C191" s="144" t="str">
        <f t="shared" si="34"/>
        <v>Electricity Sector Fraction of Potential Additional CCS Achieved</v>
      </c>
      <c r="D191" s="171" t="s">
        <v>81</v>
      </c>
      <c r="E191" s="170"/>
      <c r="F191" s="171" t="s">
        <v>95</v>
      </c>
      <c r="G191" s="170"/>
      <c r="H191" s="138">
        <v>879</v>
      </c>
      <c r="I191" s="268" t="s">
        <v>47</v>
      </c>
      <c r="J191" s="137" t="str">
        <f>INDEX('Policy Characteristics'!D:D,MATCH(PolicyLevers!$C191,'Policy Characteristics'!$C:$C,0))</f>
        <v>Electricity Sector CCS</v>
      </c>
      <c r="K191" s="137" t="str">
        <f>INDEX('Policy Characteristics'!E:E,MATCH(PolicyLevers!$C191,'Policy Characteristics'!$C:$C,0))</f>
        <v>elec CCS</v>
      </c>
      <c r="L191" s="137">
        <f>INDEX('Policy Characteristics'!F:F,MATCH(PolicyLevers!$C191,'Policy Characteristics'!$C:$C,0))</f>
        <v>0</v>
      </c>
      <c r="M191" s="137">
        <f>INDEX('Policy Characteristics'!G:G,MATCH(PolicyLevers!$C191,'Policy Characteristics'!$C:$C,0))</f>
        <v>1</v>
      </c>
      <c r="N191" s="137">
        <f>INDEX('Policy Characteristics'!H:H,MATCH(PolicyLevers!$C191,'Policy Characteristics'!$C:$C,0))</f>
        <v>0.01</v>
      </c>
      <c r="O191" s="137" t="str">
        <f>INDEX('Policy Characteristics'!I:I,MATCH(PolicyLevers!$C191,'Policy Characteristics'!$C:$C,0))</f>
        <v>% of CO2 captured</v>
      </c>
      <c r="P191" s="13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178"/>
      <c r="R191" s="171"/>
      <c r="S191" s="177"/>
      <c r="T191" s="178"/>
    </row>
    <row r="192" spans="1:20" s="144" customFormat="1" x14ac:dyDescent="0.25">
      <c r="A192" s="136" t="str">
        <f>INDEX('Policy Characteristics'!A:A,MATCH(PolicyLevers!$C192,'Policy Characteristics'!$C:$C,0))</f>
        <v>Electricity Supply</v>
      </c>
      <c r="B192" s="273" t="str">
        <f>INDEX('Policy Characteristics'!B:B,MATCH(PolicyLevers!$C192,'Policy Characteristics'!$C:$C,0))</f>
        <v>Carbon Capture and Sequestration</v>
      </c>
      <c r="C192" s="144" t="str">
        <f t="shared" si="34"/>
        <v>Electricity Sector Fraction of Potential Additional CCS Achieved</v>
      </c>
      <c r="D192" s="171" t="s">
        <v>498</v>
      </c>
      <c r="E192" s="170"/>
      <c r="F192" s="171" t="s">
        <v>501</v>
      </c>
      <c r="G192" s="170"/>
      <c r="H192" s="138">
        <v>880</v>
      </c>
      <c r="I192" s="268" t="s">
        <v>47</v>
      </c>
      <c r="J192" s="137" t="str">
        <f>INDEX('Policy Characteristics'!D:D,MATCH(PolicyLevers!$C192,'Policy Characteristics'!$C:$C,0))</f>
        <v>Electricity Sector CCS</v>
      </c>
      <c r="K192" s="137" t="str">
        <f>INDEX('Policy Characteristics'!E:E,MATCH(PolicyLevers!$C192,'Policy Characteristics'!$C:$C,0))</f>
        <v>elec CCS</v>
      </c>
      <c r="L192" s="137">
        <f>INDEX('Policy Characteristics'!F:F,MATCH(PolicyLevers!$C192,'Policy Characteristics'!$C:$C,0))</f>
        <v>0</v>
      </c>
      <c r="M192" s="137">
        <f>INDEX('Policy Characteristics'!G:G,MATCH(PolicyLevers!$C192,'Policy Characteristics'!$C:$C,0))</f>
        <v>1</v>
      </c>
      <c r="N192" s="137">
        <f>INDEX('Policy Characteristics'!H:H,MATCH(PolicyLevers!$C192,'Policy Characteristics'!$C:$C,0))</f>
        <v>0.01</v>
      </c>
      <c r="O192" s="137" t="str">
        <f>INDEX('Policy Characteristics'!I:I,MATCH(PolicyLevers!$C192,'Policy Characteristics'!$C:$C,0))</f>
        <v>% of CO2 captured</v>
      </c>
      <c r="P192" s="13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178"/>
      <c r="R192" s="171"/>
      <c r="S192" s="177"/>
      <c r="T192" s="178"/>
    </row>
    <row r="193" spans="1:20" s="144" customFormat="1" x14ac:dyDescent="0.25">
      <c r="A193" s="136" t="str">
        <f>INDEX('Policy Characteristics'!A:A,MATCH(PolicyLevers!$C193,'Policy Characteristics'!$C:$C,0))</f>
        <v>Electricity Supply</v>
      </c>
      <c r="B193" s="273" t="str">
        <f>INDEX('Policy Characteristics'!B:B,MATCH(PolicyLevers!$C193,'Policy Characteristics'!$C:$C,0))</f>
        <v>Carbon Capture and Sequestration</v>
      </c>
      <c r="C193" s="144" t="str">
        <f t="shared" si="34"/>
        <v>Electricity Sector Fraction of Potential Additional CCS Achieved</v>
      </c>
      <c r="D193" s="171" t="s">
        <v>82</v>
      </c>
      <c r="E193" s="170"/>
      <c r="F193" s="171" t="s">
        <v>96</v>
      </c>
      <c r="G193" s="170"/>
      <c r="H193" s="138">
        <v>881</v>
      </c>
      <c r="I193" s="268" t="s">
        <v>47</v>
      </c>
      <c r="J193" s="137" t="str">
        <f>INDEX('Policy Characteristics'!D:D,MATCH(PolicyLevers!$C193,'Policy Characteristics'!$C:$C,0))</f>
        <v>Electricity Sector CCS</v>
      </c>
      <c r="K193" s="137" t="str">
        <f>INDEX('Policy Characteristics'!E:E,MATCH(PolicyLevers!$C193,'Policy Characteristics'!$C:$C,0))</f>
        <v>elec CCS</v>
      </c>
      <c r="L193" s="137">
        <f>INDEX('Policy Characteristics'!F:F,MATCH(PolicyLevers!$C193,'Policy Characteristics'!$C:$C,0))</f>
        <v>0</v>
      </c>
      <c r="M193" s="137">
        <f>INDEX('Policy Characteristics'!G:G,MATCH(PolicyLevers!$C193,'Policy Characteristics'!$C:$C,0))</f>
        <v>1</v>
      </c>
      <c r="N193" s="137">
        <f>INDEX('Policy Characteristics'!H:H,MATCH(PolicyLevers!$C193,'Policy Characteristics'!$C:$C,0))</f>
        <v>0.01</v>
      </c>
      <c r="O193" s="137" t="str">
        <f>INDEX('Policy Characteristics'!I:I,MATCH(PolicyLevers!$C193,'Policy Characteristics'!$C:$C,0))</f>
        <v>% of CO2 captured</v>
      </c>
      <c r="P193" s="13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178"/>
      <c r="R193" s="171"/>
      <c r="S193" s="177"/>
      <c r="T193" s="178"/>
    </row>
    <row r="194" spans="1:20" s="144" customFormat="1" x14ac:dyDescent="0.25">
      <c r="A194" s="136" t="str">
        <f>INDEX('Policy Characteristics'!A:A,MATCH(PolicyLevers!$C194,'Policy Characteristics'!$C:$C,0))</f>
        <v>Electricity Supply</v>
      </c>
      <c r="B194" s="273" t="str">
        <f>INDEX('Policy Characteristics'!B:B,MATCH(PolicyLevers!$C194,'Policy Characteristics'!$C:$C,0))</f>
        <v>Carbon Capture and Sequestration</v>
      </c>
      <c r="C194" s="144" t="str">
        <f t="shared" si="34"/>
        <v>Electricity Sector Fraction of Potential Additional CCS Achieved</v>
      </c>
      <c r="D194" s="171" t="s">
        <v>83</v>
      </c>
      <c r="E194" s="170"/>
      <c r="F194" s="171" t="s">
        <v>97</v>
      </c>
      <c r="G194" s="170"/>
      <c r="H194" s="138">
        <v>882</v>
      </c>
      <c r="I194" s="268" t="s">
        <v>47</v>
      </c>
      <c r="J194" s="137" t="str">
        <f>INDEX('Policy Characteristics'!D:D,MATCH(PolicyLevers!$C194,'Policy Characteristics'!$C:$C,0))</f>
        <v>Electricity Sector CCS</v>
      </c>
      <c r="K194" s="137" t="str">
        <f>INDEX('Policy Characteristics'!E:E,MATCH(PolicyLevers!$C194,'Policy Characteristics'!$C:$C,0))</f>
        <v>elec CCS</v>
      </c>
      <c r="L194" s="137">
        <f>INDEX('Policy Characteristics'!F:F,MATCH(PolicyLevers!$C194,'Policy Characteristics'!$C:$C,0))</f>
        <v>0</v>
      </c>
      <c r="M194" s="137">
        <f>INDEX('Policy Characteristics'!G:G,MATCH(PolicyLevers!$C194,'Policy Characteristics'!$C:$C,0))</f>
        <v>1</v>
      </c>
      <c r="N194" s="137">
        <f>INDEX('Policy Characteristics'!H:H,MATCH(PolicyLevers!$C194,'Policy Characteristics'!$C:$C,0))</f>
        <v>0.01</v>
      </c>
      <c r="O194" s="137" t="str">
        <f>INDEX('Policy Characteristics'!I:I,MATCH(PolicyLevers!$C194,'Policy Characteristics'!$C:$C,0))</f>
        <v>% of CO2 captured</v>
      </c>
      <c r="P194" s="13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178"/>
      <c r="R194" s="171"/>
      <c r="S194" s="177"/>
      <c r="T194" s="178"/>
    </row>
    <row r="195" spans="1:20" s="144" customFormat="1" x14ac:dyDescent="0.25">
      <c r="A195" s="136" t="str">
        <f>INDEX('Policy Characteristics'!A:A,MATCH(PolicyLevers!$C195,'Policy Characteristics'!$C:$C,0))</f>
        <v>Electricity Supply</v>
      </c>
      <c r="B195" s="273" t="str">
        <f>INDEX('Policy Characteristics'!B:B,MATCH(PolicyLevers!$C195,'Policy Characteristics'!$C:$C,0))</f>
        <v>Carbon Capture and Sequestration</v>
      </c>
      <c r="C195" s="144" t="str">
        <f t="shared" si="34"/>
        <v>Electricity Sector Fraction of Potential Additional CCS Achieved</v>
      </c>
      <c r="D195" s="171" t="s">
        <v>84</v>
      </c>
      <c r="E195" s="170"/>
      <c r="F195" s="171" t="s">
        <v>98</v>
      </c>
      <c r="G195" s="170"/>
      <c r="H195" s="138">
        <v>883</v>
      </c>
      <c r="I195" s="269" t="s">
        <v>46</v>
      </c>
      <c r="J195" s="137" t="str">
        <f>INDEX('Policy Characteristics'!D:D,MATCH(PolicyLevers!$C195,'Policy Characteristics'!$C:$C,0))</f>
        <v>Electricity Sector CCS</v>
      </c>
      <c r="K195" s="137" t="str">
        <f>INDEX('Policy Characteristics'!E:E,MATCH(PolicyLevers!$C195,'Policy Characteristics'!$C:$C,0))</f>
        <v>elec CCS</v>
      </c>
      <c r="L195" s="137">
        <f>INDEX('Policy Characteristics'!F:F,MATCH(PolicyLevers!$C195,'Policy Characteristics'!$C:$C,0))</f>
        <v>0</v>
      </c>
      <c r="M195" s="137">
        <f>INDEX('Policy Characteristics'!G:G,MATCH(PolicyLevers!$C195,'Policy Characteristics'!$C:$C,0))</f>
        <v>1</v>
      </c>
      <c r="N195" s="137">
        <f>INDEX('Policy Characteristics'!H:H,MATCH(PolicyLevers!$C195,'Policy Characteristics'!$C:$C,0))</f>
        <v>0.01</v>
      </c>
      <c r="O195" s="137" t="str">
        <f>INDEX('Policy Characteristics'!I:I,MATCH(PolicyLevers!$C195,'Policy Characteristics'!$C:$C,0))</f>
        <v>% of CO2 captured</v>
      </c>
      <c r="P195" s="13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64" t="str">
        <f t="shared" ref="M195:R195" si="36">Q$188</f>
        <v>ccs.html#ccs</v>
      </c>
      <c r="R195" s="164" t="str">
        <f t="shared" si="36"/>
        <v>carbon-capture-and-sequestration.html</v>
      </c>
      <c r="S195" s="177"/>
      <c r="T195" s="178"/>
    </row>
    <row r="196" spans="1:20" s="144" customFormat="1" x14ac:dyDescent="0.25">
      <c r="A196" s="136" t="str">
        <f>INDEX('Policy Characteristics'!A:A,MATCH(PolicyLevers!$C196,'Policy Characteristics'!$C:$C,0))</f>
        <v>Electricity Supply</v>
      </c>
      <c r="B196" s="273" t="str">
        <f>INDEX('Policy Characteristics'!B:B,MATCH(PolicyLevers!$C196,'Policy Characteristics'!$C:$C,0))</f>
        <v>Carbon Capture and Sequestration</v>
      </c>
      <c r="C196" s="144" t="str">
        <f t="shared" si="34"/>
        <v>Electricity Sector Fraction of Potential Additional CCS Achieved</v>
      </c>
      <c r="D196" s="171" t="s">
        <v>764</v>
      </c>
      <c r="E196" s="170"/>
      <c r="F196" s="171" t="s">
        <v>485</v>
      </c>
      <c r="G196" s="170"/>
      <c r="H196" s="138">
        <v>884</v>
      </c>
      <c r="I196" s="268" t="s">
        <v>47</v>
      </c>
      <c r="J196" s="137" t="str">
        <f>INDEX('Policy Characteristics'!D:D,MATCH(PolicyLevers!$C196,'Policy Characteristics'!$C:$C,0))</f>
        <v>Electricity Sector CCS</v>
      </c>
      <c r="K196" s="137" t="str">
        <f>INDEX('Policy Characteristics'!E:E,MATCH(PolicyLevers!$C196,'Policy Characteristics'!$C:$C,0))</f>
        <v>elec CCS</v>
      </c>
      <c r="L196" s="137">
        <f>INDEX('Policy Characteristics'!F:F,MATCH(PolicyLevers!$C196,'Policy Characteristics'!$C:$C,0))</f>
        <v>0</v>
      </c>
      <c r="M196" s="137">
        <f>INDEX('Policy Characteristics'!G:G,MATCH(PolicyLevers!$C196,'Policy Characteristics'!$C:$C,0))</f>
        <v>1</v>
      </c>
      <c r="N196" s="137">
        <f>INDEX('Policy Characteristics'!H:H,MATCH(PolicyLevers!$C196,'Policy Characteristics'!$C:$C,0))</f>
        <v>0.01</v>
      </c>
      <c r="O196" s="137" t="str">
        <f>INDEX('Policy Characteristics'!I:I,MATCH(PolicyLevers!$C196,'Policy Characteristics'!$C:$C,0))</f>
        <v>% of CO2 captured</v>
      </c>
      <c r="P196" s="13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178"/>
      <c r="R196" s="171"/>
      <c r="S196" s="177"/>
      <c r="T196" s="178"/>
    </row>
    <row r="197" spans="1:20" s="144" customFormat="1" x14ac:dyDescent="0.25">
      <c r="A197" s="136" t="str">
        <f>INDEX('Policy Characteristics'!A:A,MATCH(PolicyLevers!$C197,'Policy Characteristics'!$C:$C,0))</f>
        <v>Electricity Supply</v>
      </c>
      <c r="B197" s="273" t="str">
        <f>INDEX('Policy Characteristics'!B:B,MATCH(PolicyLevers!$C197,'Policy Characteristics'!$C:$C,0))</f>
        <v>Carbon Capture and Sequestration</v>
      </c>
      <c r="C197" s="144" t="str">
        <f t="shared" si="34"/>
        <v>Electricity Sector Fraction of Potential Additional CCS Achieved</v>
      </c>
      <c r="D197" s="171" t="s">
        <v>341</v>
      </c>
      <c r="E197" s="170"/>
      <c r="F197" s="171" t="s">
        <v>343</v>
      </c>
      <c r="G197" s="170"/>
      <c r="H197" s="138">
        <v>885</v>
      </c>
      <c r="I197" s="269" t="s">
        <v>46</v>
      </c>
      <c r="J197" s="137" t="str">
        <f>INDEX('Policy Characteristics'!D:D,MATCH(PolicyLevers!$C197,'Policy Characteristics'!$C:$C,0))</f>
        <v>Electricity Sector CCS</v>
      </c>
      <c r="K197" s="137" t="str">
        <f>INDEX('Policy Characteristics'!E:E,MATCH(PolicyLevers!$C197,'Policy Characteristics'!$C:$C,0))</f>
        <v>elec CCS</v>
      </c>
      <c r="L197" s="137">
        <f>INDEX('Policy Characteristics'!F:F,MATCH(PolicyLevers!$C197,'Policy Characteristics'!$C:$C,0))</f>
        <v>0</v>
      </c>
      <c r="M197" s="137">
        <f>INDEX('Policy Characteristics'!G:G,MATCH(PolicyLevers!$C197,'Policy Characteristics'!$C:$C,0))</f>
        <v>1</v>
      </c>
      <c r="N197" s="137">
        <f>INDEX('Policy Characteristics'!H:H,MATCH(PolicyLevers!$C197,'Policy Characteristics'!$C:$C,0))</f>
        <v>0.01</v>
      </c>
      <c r="O197" s="137" t="str">
        <f>INDEX('Policy Characteristics'!I:I,MATCH(PolicyLevers!$C197,'Policy Characteristics'!$C:$C,0))</f>
        <v>% of CO2 captured</v>
      </c>
      <c r="P197" s="13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64" t="str">
        <f t="shared" ref="J189:R203" si="37">Q$188</f>
        <v>ccs.html#ccs</v>
      </c>
      <c r="R197" s="164" t="str">
        <f t="shared" si="37"/>
        <v>carbon-capture-and-sequestration.html</v>
      </c>
      <c r="S197" s="177"/>
      <c r="T197" s="178"/>
    </row>
    <row r="198" spans="1:20" s="144" customFormat="1" x14ac:dyDescent="0.25">
      <c r="A198" s="136" t="str">
        <f>INDEX('Policy Characteristics'!A:A,MATCH(PolicyLevers!$C198,'Policy Characteristics'!$C:$C,0))</f>
        <v>Electricity Supply</v>
      </c>
      <c r="B198" s="273" t="str">
        <f>INDEX('Policy Characteristics'!B:B,MATCH(PolicyLevers!$C198,'Policy Characteristics'!$C:$C,0))</f>
        <v>Carbon Capture and Sequestration</v>
      </c>
      <c r="C198" s="144" t="str">
        <f t="shared" si="34"/>
        <v>Electricity Sector Fraction of Potential Additional CCS Achieved</v>
      </c>
      <c r="D198" s="171" t="s">
        <v>342</v>
      </c>
      <c r="E198" s="170"/>
      <c r="F198" s="171" t="s">
        <v>344</v>
      </c>
      <c r="G198" s="170"/>
      <c r="H198" s="138">
        <v>886</v>
      </c>
      <c r="I198" s="269" t="s">
        <v>46</v>
      </c>
      <c r="J198" s="137" t="str">
        <f>INDEX('Policy Characteristics'!D:D,MATCH(PolicyLevers!$C198,'Policy Characteristics'!$C:$C,0))</f>
        <v>Electricity Sector CCS</v>
      </c>
      <c r="K198" s="137" t="str">
        <f>INDEX('Policy Characteristics'!E:E,MATCH(PolicyLevers!$C198,'Policy Characteristics'!$C:$C,0))</f>
        <v>elec CCS</v>
      </c>
      <c r="L198" s="137">
        <f>INDEX('Policy Characteristics'!F:F,MATCH(PolicyLevers!$C198,'Policy Characteristics'!$C:$C,0))</f>
        <v>0</v>
      </c>
      <c r="M198" s="137">
        <f>INDEX('Policy Characteristics'!G:G,MATCH(PolicyLevers!$C198,'Policy Characteristics'!$C:$C,0))</f>
        <v>1</v>
      </c>
      <c r="N198" s="137">
        <f>INDEX('Policy Characteristics'!H:H,MATCH(PolicyLevers!$C198,'Policy Characteristics'!$C:$C,0))</f>
        <v>0.01</v>
      </c>
      <c r="O198" s="137" t="str">
        <f>INDEX('Policy Characteristics'!I:I,MATCH(PolicyLevers!$C198,'Policy Characteristics'!$C:$C,0))</f>
        <v>% of CO2 captured</v>
      </c>
      <c r="P198" s="13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64" t="str">
        <f t="shared" si="37"/>
        <v>ccs.html#ccs</v>
      </c>
      <c r="R198" s="164" t="str">
        <f t="shared" si="37"/>
        <v>carbon-capture-and-sequestration.html</v>
      </c>
      <c r="S198" s="177"/>
      <c r="T198" s="178"/>
    </row>
    <row r="199" spans="1:20" s="144" customFormat="1" x14ac:dyDescent="0.25">
      <c r="A199" s="136" t="str">
        <f>INDEX('Policy Characteristics'!A:A,MATCH(PolicyLevers!$C199,'Policy Characteristics'!$C:$C,0))</f>
        <v>Electricity Supply</v>
      </c>
      <c r="B199" s="273" t="str">
        <f>INDEX('Policy Characteristics'!B:B,MATCH(PolicyLevers!$C199,'Policy Characteristics'!$C:$C,0))</f>
        <v>Carbon Capture and Sequestration</v>
      </c>
      <c r="C199" s="144" t="str">
        <f t="shared" si="34"/>
        <v>Electricity Sector Fraction of Potential Additional CCS Achieved</v>
      </c>
      <c r="D199" s="171" t="s">
        <v>494</v>
      </c>
      <c r="E199" s="170"/>
      <c r="F199" s="171" t="s">
        <v>493</v>
      </c>
      <c r="G199" s="170"/>
      <c r="H199" s="138">
        <v>887</v>
      </c>
      <c r="I199" s="269" t="s">
        <v>46</v>
      </c>
      <c r="J199" s="137" t="str">
        <f>INDEX('Policy Characteristics'!D:D,MATCH(PolicyLevers!$C199,'Policy Characteristics'!$C:$C,0))</f>
        <v>Electricity Sector CCS</v>
      </c>
      <c r="K199" s="137" t="str">
        <f>INDEX('Policy Characteristics'!E:E,MATCH(PolicyLevers!$C199,'Policy Characteristics'!$C:$C,0))</f>
        <v>elec CCS</v>
      </c>
      <c r="L199" s="137">
        <f>INDEX('Policy Characteristics'!F:F,MATCH(PolicyLevers!$C199,'Policy Characteristics'!$C:$C,0))</f>
        <v>0</v>
      </c>
      <c r="M199" s="137">
        <f>INDEX('Policy Characteristics'!G:G,MATCH(PolicyLevers!$C199,'Policy Characteristics'!$C:$C,0))</f>
        <v>1</v>
      </c>
      <c r="N199" s="137">
        <f>INDEX('Policy Characteristics'!H:H,MATCH(PolicyLevers!$C199,'Policy Characteristics'!$C:$C,0))</f>
        <v>0.01</v>
      </c>
      <c r="O199" s="137" t="str">
        <f>INDEX('Policy Characteristics'!I:I,MATCH(PolicyLevers!$C199,'Policy Characteristics'!$C:$C,0))</f>
        <v>% of CO2 captured</v>
      </c>
      <c r="P199" s="13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64" t="str">
        <f t="shared" si="37"/>
        <v>ccs.html#ccs</v>
      </c>
      <c r="R199" s="164" t="str">
        <f t="shared" si="37"/>
        <v>carbon-capture-and-sequestration.html</v>
      </c>
      <c r="S199" s="177"/>
      <c r="T199" s="178"/>
    </row>
    <row r="200" spans="1:20" s="144" customFormat="1" x14ac:dyDescent="0.25">
      <c r="A200" s="136" t="str">
        <f>INDEX('Policy Characteristics'!A:A,MATCH(PolicyLevers!$C200,'Policy Characteristics'!$C:$C,0))</f>
        <v>Electricity Supply</v>
      </c>
      <c r="B200" s="273" t="str">
        <f>INDEX('Policy Characteristics'!B:B,MATCH(PolicyLevers!$C200,'Policy Characteristics'!$C:$C,0))</f>
        <v>Carbon Capture and Sequestration</v>
      </c>
      <c r="C200" s="144" t="str">
        <f t="shared" si="34"/>
        <v>Electricity Sector Fraction of Potential Additional CCS Achieved</v>
      </c>
      <c r="D200" s="171" t="s">
        <v>503</v>
      </c>
      <c r="E200" s="170"/>
      <c r="F200" s="171" t="s">
        <v>504</v>
      </c>
      <c r="G200" s="170"/>
      <c r="H200" s="138">
        <v>888</v>
      </c>
      <c r="I200" s="268" t="s">
        <v>47</v>
      </c>
      <c r="J200" s="137" t="str">
        <f>INDEX('Policy Characteristics'!D:D,MATCH(PolicyLevers!$C200,'Policy Characteristics'!$C:$C,0))</f>
        <v>Electricity Sector CCS</v>
      </c>
      <c r="K200" s="137" t="str">
        <f>INDEX('Policy Characteristics'!E:E,MATCH(PolicyLevers!$C200,'Policy Characteristics'!$C:$C,0))</f>
        <v>elec CCS</v>
      </c>
      <c r="L200" s="137">
        <f>INDEX('Policy Characteristics'!F:F,MATCH(PolicyLevers!$C200,'Policy Characteristics'!$C:$C,0))</f>
        <v>0</v>
      </c>
      <c r="M200" s="137">
        <f>INDEX('Policy Characteristics'!G:G,MATCH(PolicyLevers!$C200,'Policy Characteristics'!$C:$C,0))</f>
        <v>1</v>
      </c>
      <c r="N200" s="137">
        <f>INDEX('Policy Characteristics'!H:H,MATCH(PolicyLevers!$C200,'Policy Characteristics'!$C:$C,0))</f>
        <v>0.01</v>
      </c>
      <c r="O200" s="137" t="str">
        <f>INDEX('Policy Characteristics'!I:I,MATCH(PolicyLevers!$C200,'Policy Characteristics'!$C:$C,0))</f>
        <v>% of CO2 captured</v>
      </c>
      <c r="P200" s="13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178"/>
      <c r="R200" s="171"/>
      <c r="S200" s="177"/>
      <c r="T200" s="178"/>
    </row>
    <row r="201" spans="1:20" s="144" customFormat="1" x14ac:dyDescent="0.25">
      <c r="A201" s="136" t="str">
        <f>INDEX('Policy Characteristics'!A:A,MATCH(PolicyLevers!$C201,'Policy Characteristics'!$C:$C,0))</f>
        <v>Electricity Supply</v>
      </c>
      <c r="B201" s="273" t="str">
        <f>INDEX('Policy Characteristics'!B:B,MATCH(PolicyLevers!$C201,'Policy Characteristics'!$C:$C,0))</f>
        <v>Carbon Capture and Sequestration</v>
      </c>
      <c r="C201" s="144" t="str">
        <f t="shared" si="34"/>
        <v>Electricity Sector Fraction of Potential Additional CCS Achieved</v>
      </c>
      <c r="D201" s="171" t="s">
        <v>1161</v>
      </c>
      <c r="E201" s="170"/>
      <c r="F201" s="171" t="s">
        <v>822</v>
      </c>
      <c r="G201" s="170"/>
      <c r="H201" s="138">
        <v>889</v>
      </c>
      <c r="I201" s="268" t="s">
        <v>47</v>
      </c>
      <c r="J201" s="137" t="str">
        <f>INDEX('Policy Characteristics'!D:D,MATCH(PolicyLevers!$C201,'Policy Characteristics'!$C:$C,0))</f>
        <v>Electricity Sector CCS</v>
      </c>
      <c r="K201" s="137" t="str">
        <f>INDEX('Policy Characteristics'!E:E,MATCH(PolicyLevers!$C201,'Policy Characteristics'!$C:$C,0))</f>
        <v>elec CCS</v>
      </c>
      <c r="L201" s="137">
        <f>INDEX('Policy Characteristics'!F:F,MATCH(PolicyLevers!$C201,'Policy Characteristics'!$C:$C,0))</f>
        <v>0</v>
      </c>
      <c r="M201" s="137">
        <f>INDEX('Policy Characteristics'!G:G,MATCH(PolicyLevers!$C201,'Policy Characteristics'!$C:$C,0))</f>
        <v>1</v>
      </c>
      <c r="N201" s="137">
        <f>INDEX('Policy Characteristics'!H:H,MATCH(PolicyLevers!$C201,'Policy Characteristics'!$C:$C,0))</f>
        <v>0.01</v>
      </c>
      <c r="O201" s="137" t="str">
        <f>INDEX('Policy Characteristics'!I:I,MATCH(PolicyLevers!$C201,'Policy Characteristics'!$C:$C,0))</f>
        <v>% of CO2 captured</v>
      </c>
      <c r="P201" s="13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178"/>
      <c r="R201" s="171"/>
      <c r="S201" s="177"/>
      <c r="T201" s="178"/>
    </row>
    <row r="202" spans="1:20" s="144" customFormat="1" x14ac:dyDescent="0.25">
      <c r="A202" s="136" t="str">
        <f>INDEX('Policy Characteristics'!A:A,MATCH(PolicyLevers!$C202,'Policy Characteristics'!$C:$C,0))</f>
        <v>Electricity Supply</v>
      </c>
      <c r="B202" s="273" t="str">
        <f>INDEX('Policy Characteristics'!B:B,MATCH(PolicyLevers!$C202,'Policy Characteristics'!$C:$C,0))</f>
        <v>Carbon Capture and Sequestration</v>
      </c>
      <c r="C202" s="144" t="str">
        <f t="shared" si="34"/>
        <v>Electricity Sector Fraction of Potential Additional CCS Achieved</v>
      </c>
      <c r="D202" s="171" t="s">
        <v>1162</v>
      </c>
      <c r="E202" s="170"/>
      <c r="F202" s="171" t="s">
        <v>972</v>
      </c>
      <c r="G202" s="170"/>
      <c r="H202" s="138">
        <v>890</v>
      </c>
      <c r="I202" s="268" t="s">
        <v>47</v>
      </c>
      <c r="J202" s="137" t="str">
        <f>INDEX('Policy Characteristics'!D:D,MATCH(PolicyLevers!$C202,'Policy Characteristics'!$C:$C,0))</f>
        <v>Electricity Sector CCS</v>
      </c>
      <c r="K202" s="137" t="str">
        <f>INDEX('Policy Characteristics'!E:E,MATCH(PolicyLevers!$C202,'Policy Characteristics'!$C:$C,0))</f>
        <v>elec CCS</v>
      </c>
      <c r="L202" s="137">
        <f>INDEX('Policy Characteristics'!F:F,MATCH(PolicyLevers!$C202,'Policy Characteristics'!$C:$C,0))</f>
        <v>0</v>
      </c>
      <c r="M202" s="137">
        <f>INDEX('Policy Characteristics'!G:G,MATCH(PolicyLevers!$C202,'Policy Characteristics'!$C:$C,0))</f>
        <v>1</v>
      </c>
      <c r="N202" s="137">
        <f>INDEX('Policy Characteristics'!H:H,MATCH(PolicyLevers!$C202,'Policy Characteristics'!$C:$C,0))</f>
        <v>0.01</v>
      </c>
      <c r="O202" s="137" t="str">
        <f>INDEX('Policy Characteristics'!I:I,MATCH(PolicyLevers!$C202,'Policy Characteristics'!$C:$C,0))</f>
        <v>% of CO2 captured</v>
      </c>
      <c r="P202" s="13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178"/>
      <c r="R202" s="171"/>
      <c r="S202" s="177"/>
      <c r="T202" s="178"/>
    </row>
    <row r="203" spans="1:20" s="144" customFormat="1" x14ac:dyDescent="0.25">
      <c r="A203" s="136" t="str">
        <f>INDEX('Policy Characteristics'!A:A,MATCH(PolicyLevers!$C203,'Policy Characteristics'!$C:$C,0))</f>
        <v>Electricity Supply</v>
      </c>
      <c r="B203" s="273" t="str">
        <f>INDEX('Policy Characteristics'!B:B,MATCH(PolicyLevers!$C203,'Policy Characteristics'!$C:$C,0))</f>
        <v>Carbon Capture and Sequestration</v>
      </c>
      <c r="C203" s="144" t="str">
        <f t="shared" si="34"/>
        <v>Electricity Sector Fraction of Potential Additional CCS Achieved</v>
      </c>
      <c r="D203" s="171" t="s">
        <v>1163</v>
      </c>
      <c r="E203" s="170"/>
      <c r="F203" s="171" t="s">
        <v>824</v>
      </c>
      <c r="G203" s="170"/>
      <c r="H203" s="138">
        <v>891</v>
      </c>
      <c r="I203" s="269" t="s">
        <v>46</v>
      </c>
      <c r="J203" s="137" t="str">
        <f>INDEX('Policy Characteristics'!D:D,MATCH(PolicyLevers!$C203,'Policy Characteristics'!$C:$C,0))</f>
        <v>Electricity Sector CCS</v>
      </c>
      <c r="K203" s="137" t="str">
        <f>INDEX('Policy Characteristics'!E:E,MATCH(PolicyLevers!$C203,'Policy Characteristics'!$C:$C,0))</f>
        <v>elec CCS</v>
      </c>
      <c r="L203" s="137">
        <f>INDEX('Policy Characteristics'!F:F,MATCH(PolicyLevers!$C203,'Policy Characteristics'!$C:$C,0))</f>
        <v>0</v>
      </c>
      <c r="M203" s="137">
        <f>INDEX('Policy Characteristics'!G:G,MATCH(PolicyLevers!$C203,'Policy Characteristics'!$C:$C,0))</f>
        <v>1</v>
      </c>
      <c r="N203" s="137">
        <f>INDEX('Policy Characteristics'!H:H,MATCH(PolicyLevers!$C203,'Policy Characteristics'!$C:$C,0))</f>
        <v>0.01</v>
      </c>
      <c r="O203" s="137" t="str">
        <f>INDEX('Policy Characteristics'!I:I,MATCH(PolicyLevers!$C203,'Policy Characteristics'!$C:$C,0))</f>
        <v>% of CO2 captured</v>
      </c>
      <c r="P203" s="13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64" t="str">
        <f t="shared" ref="M203:R203" si="38">Q$188</f>
        <v>ccs.html#ccs</v>
      </c>
      <c r="R203" s="164" t="str">
        <f t="shared" si="38"/>
        <v>carbon-capture-and-sequestration.html</v>
      </c>
      <c r="S203" s="177"/>
      <c r="T203" s="178"/>
    </row>
    <row r="204" spans="1:20" s="144" customFormat="1" x14ac:dyDescent="0.25">
      <c r="A204" s="136" t="str">
        <f>INDEX('Policy Characteristics'!A:A,MATCH(PolicyLevers!$C204,'Policy Characteristics'!$C:$C,0))</f>
        <v>Electricity Supply</v>
      </c>
      <c r="B204" s="273" t="str">
        <f>INDEX('Policy Characteristics'!B:B,MATCH(PolicyLevers!$C204,'Policy Characteristics'!$C:$C,0))</f>
        <v>Clean Electricity Standard</v>
      </c>
      <c r="C204" s="148" t="s">
        <v>1147</v>
      </c>
      <c r="D204" s="139"/>
      <c r="E204" s="139"/>
      <c r="F204" s="139"/>
      <c r="G204" s="139"/>
      <c r="H204" s="157">
        <v>508</v>
      </c>
      <c r="I204" s="266" t="s">
        <v>46</v>
      </c>
      <c r="J204" s="137" t="str">
        <f>INDEX('Policy Characteristics'!D:D,MATCH(PolicyLevers!$C204,'Policy Characteristics'!$C:$C,0))</f>
        <v>Clean Electricity Standard</v>
      </c>
      <c r="K204" s="137" t="str">
        <f>INDEX('Policy Characteristics'!E:E,MATCH(PolicyLevers!$C204,'Policy Characteristics'!$C:$C,0))</f>
        <v>elec renewable portfolio standards</v>
      </c>
      <c r="L204" s="137">
        <f>INDEX('Policy Characteristics'!F:F,MATCH(PolicyLevers!$C204,'Policy Characteristics'!$C:$C,0))</f>
        <v>0</v>
      </c>
      <c r="M204" s="137">
        <f>INDEX('Policy Characteristics'!G:G,MATCH(PolicyLevers!$C204,'Policy Characteristics'!$C:$C,0))</f>
        <v>1</v>
      </c>
      <c r="N204" s="137">
        <f>INDEX('Policy Characteristics'!H:H,MATCH(PolicyLevers!$C204,'Policy Characteristics'!$C:$C,0))</f>
        <v>0.01</v>
      </c>
      <c r="O204" s="137" t="str">
        <f>INDEX('Policy Characteristics'!I:I,MATCH(PolicyLevers!$C204,'Policy Characteristics'!$C:$C,0))</f>
        <v>% of electricity generation</v>
      </c>
      <c r="P204" s="137" t="str">
        <f>INDEX('Policy Characteristics'!J:J,MATCH(PolicyLevers!$C204,'Policy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Nevada's RPS standard—50% renewable energy by 2030—is included in the BAU model.</v>
      </c>
      <c r="Q204" s="139" t="s">
        <v>795</v>
      </c>
      <c r="R204" s="161" t="s">
        <v>796</v>
      </c>
      <c r="S204" s="146" t="s">
        <v>168</v>
      </c>
      <c r="T204" s="139"/>
    </row>
    <row r="205" spans="1:20" s="137" customFormat="1" x14ac:dyDescent="0.25">
      <c r="A205" s="136" t="str">
        <f>INDEX('Policy Characteristics'!A:A,MATCH(PolicyLevers!$C205,'Policy Characteristics'!$C:$C,0))</f>
        <v>Electricity Supply</v>
      </c>
      <c r="B205" s="273" t="str">
        <f>INDEX('Policy Characteristics'!B:B,MATCH(PolicyLevers!$C205,'Policy Characteristics'!$C:$C,0))</f>
        <v>Change Electricity Exports</v>
      </c>
      <c r="C205" s="147" t="s">
        <v>298</v>
      </c>
      <c r="D205" s="146"/>
      <c r="E205" s="146"/>
      <c r="F205" s="146"/>
      <c r="G205" s="146"/>
      <c r="H205" s="150">
        <v>148</v>
      </c>
      <c r="I205" s="266" t="s">
        <v>46</v>
      </c>
      <c r="J205" s="137" t="str">
        <f>INDEX('Policy Characteristics'!D:D,MATCH(PolicyLevers!$C205,'Policy Characteristics'!$C:$C,0))</f>
        <v>Electricity Imports and Exports</v>
      </c>
      <c r="K205" s="137" t="str">
        <f>INDEX('Policy Characteristics'!E:E,MATCH(PolicyLevers!$C205,'Policy Characteristics'!$C:$C,0))</f>
        <v>elec change exports</v>
      </c>
      <c r="L205" s="137">
        <f>INDEX('Policy Characteristics'!F:F,MATCH(PolicyLevers!$C205,'Policy Characteristics'!$C:$C,0))</f>
        <v>-0.5</v>
      </c>
      <c r="M205" s="137">
        <f>INDEX('Policy Characteristics'!G:G,MATCH(PolicyLevers!$C205,'Policy Characteristics'!$C:$C,0))</f>
        <v>1</v>
      </c>
      <c r="N205" s="137">
        <f>INDEX('Policy Characteristics'!H:H,MATCH(PolicyLevers!$C205,'Policy Characteristics'!$C:$C,0))</f>
        <v>0.02</v>
      </c>
      <c r="O205" s="137" t="str">
        <f>INDEX('Policy Characteristics'!I:I,MATCH(PolicyLevers!$C205,'Policy Characteristics'!$C:$C,0))</f>
        <v>% change in exports</v>
      </c>
      <c r="P205" s="1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2019, Nevada exported less than 1% of it's electricity generation.</v>
      </c>
      <c r="Q205" s="139" t="s">
        <v>301</v>
      </c>
      <c r="R205" s="161" t="s">
        <v>303</v>
      </c>
      <c r="S205" s="146" t="s">
        <v>337</v>
      </c>
      <c r="T205" s="146"/>
    </row>
    <row r="206" spans="1:20" s="137" customFormat="1" x14ac:dyDescent="0.25">
      <c r="A206" s="136" t="str">
        <f>INDEX('Policy Characteristics'!A:A,MATCH(PolicyLevers!$C206,'Policy Characteristics'!$C:$C,0))</f>
        <v>Electricity Supply</v>
      </c>
      <c r="B206" s="273" t="str">
        <f>INDEX('Policy Characteristics'!B:B,MATCH(PolicyLevers!$C206,'Policy Characteristics'!$C:$C,0))</f>
        <v>Change Electricity Imports</v>
      </c>
      <c r="C206" s="147" t="s">
        <v>297</v>
      </c>
      <c r="D206" s="139" t="s">
        <v>497</v>
      </c>
      <c r="E206" s="139"/>
      <c r="F206" s="139" t="s">
        <v>496</v>
      </c>
      <c r="G206" s="146"/>
      <c r="H206" s="150">
        <v>149</v>
      </c>
      <c r="I206" s="266" t="s">
        <v>46</v>
      </c>
      <c r="J206" s="137" t="str">
        <f>INDEX('Policy Characteristics'!D:D,MATCH(PolicyLevers!$C206,'Policy Characteristics'!$C:$C,0))</f>
        <v>Electricity Imports and Exports</v>
      </c>
      <c r="K206" s="137" t="str">
        <f>INDEX('Policy Characteristics'!E:E,MATCH(PolicyLevers!$C206,'Policy Characteristics'!$C:$C,0))</f>
        <v>elec change imports</v>
      </c>
      <c r="L206" s="137">
        <f>INDEX('Policy Characteristics'!F:F,MATCH(PolicyLevers!$C206,'Policy Characteristics'!$C:$C,0))</f>
        <v>-0.5</v>
      </c>
      <c r="M206" s="137">
        <f>INDEX('Policy Characteristics'!G:G,MATCH(PolicyLevers!$C206,'Policy Characteristics'!$C:$C,0))</f>
        <v>1</v>
      </c>
      <c r="N206" s="137">
        <f>INDEX('Policy Characteristics'!H:H,MATCH(PolicyLevers!$C206,'Policy Characteristics'!$C:$C,0))</f>
        <v>0.02</v>
      </c>
      <c r="O206" s="137" t="str">
        <f>INDEX('Policy Characteristics'!I:I,MATCH(PolicyLevers!$C206,'Policy Characteristics'!$C:$C,0))</f>
        <v>% change in imports</v>
      </c>
      <c r="P206" s="13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06" s="139" t="s">
        <v>302</v>
      </c>
      <c r="R206" s="161" t="s">
        <v>303</v>
      </c>
      <c r="S206" s="146" t="s">
        <v>337</v>
      </c>
      <c r="T206" s="146"/>
    </row>
    <row r="207" spans="1:20" s="137" customFormat="1" x14ac:dyDescent="0.25">
      <c r="A207" s="136" t="str">
        <f>INDEX('Policy Characteristics'!A:A,MATCH(PolicyLevers!$C207,'Policy Characteristics'!$C:$C,0))</f>
        <v>Electricity Supply</v>
      </c>
      <c r="B207" s="273" t="str">
        <f>INDEX('Policy Characteristics'!B:B,MATCH(PolicyLevers!$C207,'Policy Characteristics'!$C:$C,0))</f>
        <v>Change Electricity Imports</v>
      </c>
      <c r="C207" s="152" t="str">
        <f t="shared" ref="B207:C221" si="39">C$206</f>
        <v>Percent Change in Electricity Imports</v>
      </c>
      <c r="D207" s="146" t="s">
        <v>339</v>
      </c>
      <c r="E207" s="139"/>
      <c r="F207" s="146" t="s">
        <v>340</v>
      </c>
      <c r="G207" s="146"/>
      <c r="H207" s="150">
        <v>526</v>
      </c>
      <c r="I207" s="266" t="s">
        <v>46</v>
      </c>
      <c r="J207" s="137" t="str">
        <f>INDEX('Policy Characteristics'!D:D,MATCH(PolicyLevers!$C207,'Policy Characteristics'!$C:$C,0))</f>
        <v>Electricity Imports and Exports</v>
      </c>
      <c r="K207" s="137" t="str">
        <f>INDEX('Policy Characteristics'!E:E,MATCH(PolicyLevers!$C207,'Policy Characteristics'!$C:$C,0))</f>
        <v>elec change imports</v>
      </c>
      <c r="L207" s="137">
        <f>INDEX('Policy Characteristics'!F:F,MATCH(PolicyLevers!$C207,'Policy Characteristics'!$C:$C,0))</f>
        <v>-0.5</v>
      </c>
      <c r="M207" s="137">
        <f>INDEX('Policy Characteristics'!G:G,MATCH(PolicyLevers!$C207,'Policy Characteristics'!$C:$C,0))</f>
        <v>1</v>
      </c>
      <c r="N207" s="137">
        <f>INDEX('Policy Characteristics'!H:H,MATCH(PolicyLevers!$C207,'Policy Characteristics'!$C:$C,0))</f>
        <v>0.02</v>
      </c>
      <c r="O207" s="137" t="str">
        <f>INDEX('Policy Characteristics'!I:I,MATCH(PolicyLevers!$C207,'Policy Characteristics'!$C:$C,0))</f>
        <v>% change in imports</v>
      </c>
      <c r="P207" s="13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07" s="152" t="str">
        <f t="shared" ref="J207:S221" si="40">Q$206</f>
        <v>electricity-sector-main.html#elec-imports</v>
      </c>
      <c r="R207" s="165" t="str">
        <f t="shared" si="40"/>
        <v>electricity-imports-exports.html</v>
      </c>
      <c r="S207" s="152" t="str">
        <f t="shared" si="40"/>
        <v>Energy Information Administation.  2016.  Electric Power Annual.  Table 2.13.</v>
      </c>
      <c r="T207" s="146"/>
    </row>
    <row r="208" spans="1:20" s="137" customFormat="1" x14ac:dyDescent="0.25">
      <c r="A208" s="136" t="str">
        <f>INDEX('Policy Characteristics'!A:A,MATCH(PolicyLevers!$C208,'Policy Characteristics'!$C:$C,0))</f>
        <v>Electricity Supply</v>
      </c>
      <c r="B208" s="273" t="str">
        <f>INDEX('Policy Characteristics'!B:B,MATCH(PolicyLevers!$C208,'Policy Characteristics'!$C:$C,0))</f>
        <v>Change Electricity Imports</v>
      </c>
      <c r="C208" s="152" t="str">
        <f t="shared" si="39"/>
        <v>Percent Change in Electricity Imports</v>
      </c>
      <c r="D208" s="146" t="s">
        <v>80</v>
      </c>
      <c r="E208" s="139"/>
      <c r="F208" s="146" t="s">
        <v>94</v>
      </c>
      <c r="G208" s="146"/>
      <c r="H208" s="150">
        <v>527</v>
      </c>
      <c r="I208" s="266" t="s">
        <v>46</v>
      </c>
      <c r="J208" s="137" t="str">
        <f>INDEX('Policy Characteristics'!D:D,MATCH(PolicyLevers!$C208,'Policy Characteristics'!$C:$C,0))</f>
        <v>Electricity Imports and Exports</v>
      </c>
      <c r="K208" s="137" t="str">
        <f>INDEX('Policy Characteristics'!E:E,MATCH(PolicyLevers!$C208,'Policy Characteristics'!$C:$C,0))</f>
        <v>elec change imports</v>
      </c>
      <c r="L208" s="137">
        <f>INDEX('Policy Characteristics'!F:F,MATCH(PolicyLevers!$C208,'Policy Characteristics'!$C:$C,0))</f>
        <v>-0.5</v>
      </c>
      <c r="M208" s="137">
        <f>INDEX('Policy Characteristics'!G:G,MATCH(PolicyLevers!$C208,'Policy Characteristics'!$C:$C,0))</f>
        <v>1</v>
      </c>
      <c r="N208" s="137">
        <f>INDEX('Policy Characteristics'!H:H,MATCH(PolicyLevers!$C208,'Policy Characteristics'!$C:$C,0))</f>
        <v>0.02</v>
      </c>
      <c r="O208" s="137" t="str">
        <f>INDEX('Policy Characteristics'!I:I,MATCH(PolicyLevers!$C208,'Policy Characteristics'!$C:$C,0))</f>
        <v>% change in imports</v>
      </c>
      <c r="P208" s="13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08" s="152" t="str">
        <f t="shared" si="40"/>
        <v>electricity-sector-main.html#elec-imports</v>
      </c>
      <c r="R208" s="165" t="str">
        <f t="shared" si="40"/>
        <v>electricity-imports-exports.html</v>
      </c>
      <c r="S208" s="152" t="str">
        <f t="shared" si="40"/>
        <v>Energy Information Administation.  2016.  Electric Power Annual.  Table 2.13.</v>
      </c>
      <c r="T208" s="146"/>
    </row>
    <row r="209" spans="1:20" s="137" customFormat="1" x14ac:dyDescent="0.25">
      <c r="A209" s="136" t="str">
        <f>INDEX('Policy Characteristics'!A:A,MATCH(PolicyLevers!$C209,'Policy Characteristics'!$C:$C,0))</f>
        <v>Electricity Supply</v>
      </c>
      <c r="B209" s="273" t="str">
        <f>INDEX('Policy Characteristics'!B:B,MATCH(PolicyLevers!$C209,'Policy Characteristics'!$C:$C,0))</f>
        <v>Change Electricity Imports</v>
      </c>
      <c r="C209" s="152" t="str">
        <f t="shared" si="39"/>
        <v>Percent Change in Electricity Imports</v>
      </c>
      <c r="D209" s="146" t="s">
        <v>81</v>
      </c>
      <c r="E209" s="139"/>
      <c r="F209" s="146" t="s">
        <v>95</v>
      </c>
      <c r="G209" s="146"/>
      <c r="H209" s="150">
        <v>528</v>
      </c>
      <c r="I209" s="266" t="s">
        <v>46</v>
      </c>
      <c r="J209" s="137" t="str">
        <f>INDEX('Policy Characteristics'!D:D,MATCH(PolicyLevers!$C209,'Policy Characteristics'!$C:$C,0))</f>
        <v>Electricity Imports and Exports</v>
      </c>
      <c r="K209" s="137" t="str">
        <f>INDEX('Policy Characteristics'!E:E,MATCH(PolicyLevers!$C209,'Policy Characteristics'!$C:$C,0))</f>
        <v>elec change imports</v>
      </c>
      <c r="L209" s="137">
        <f>INDEX('Policy Characteristics'!F:F,MATCH(PolicyLevers!$C209,'Policy Characteristics'!$C:$C,0))</f>
        <v>-0.5</v>
      </c>
      <c r="M209" s="137">
        <f>INDEX('Policy Characteristics'!G:G,MATCH(PolicyLevers!$C209,'Policy Characteristics'!$C:$C,0))</f>
        <v>1</v>
      </c>
      <c r="N209" s="137">
        <f>INDEX('Policy Characteristics'!H:H,MATCH(PolicyLevers!$C209,'Policy Characteristics'!$C:$C,0))</f>
        <v>0.02</v>
      </c>
      <c r="O209" s="137" t="str">
        <f>INDEX('Policy Characteristics'!I:I,MATCH(PolicyLevers!$C209,'Policy Characteristics'!$C:$C,0))</f>
        <v>% change in imports</v>
      </c>
      <c r="P209" s="13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09" s="152" t="str">
        <f t="shared" si="40"/>
        <v>electricity-sector-main.html#elec-imports</v>
      </c>
      <c r="R209" s="165" t="str">
        <f t="shared" si="40"/>
        <v>electricity-imports-exports.html</v>
      </c>
      <c r="S209" s="152" t="str">
        <f t="shared" si="40"/>
        <v>Energy Information Administation.  2016.  Electric Power Annual.  Table 2.13.</v>
      </c>
      <c r="T209" s="146"/>
    </row>
    <row r="210" spans="1:20" s="137" customFormat="1" x14ac:dyDescent="0.25">
      <c r="A210" s="136" t="str">
        <f>INDEX('Policy Characteristics'!A:A,MATCH(PolicyLevers!$C210,'Policy Characteristics'!$C:$C,0))</f>
        <v>Electricity Supply</v>
      </c>
      <c r="B210" s="273" t="str">
        <f>INDEX('Policy Characteristics'!B:B,MATCH(PolicyLevers!$C210,'Policy Characteristics'!$C:$C,0))</f>
        <v>Change Electricity Imports</v>
      </c>
      <c r="C210" s="152" t="str">
        <f t="shared" si="39"/>
        <v>Percent Change in Electricity Imports</v>
      </c>
      <c r="D210" s="146" t="s">
        <v>498</v>
      </c>
      <c r="E210" s="139"/>
      <c r="F210" s="146" t="s">
        <v>501</v>
      </c>
      <c r="G210" s="146"/>
      <c r="H210" s="150">
        <v>529</v>
      </c>
      <c r="I210" s="266" t="s">
        <v>46</v>
      </c>
      <c r="J210" s="137" t="str">
        <f>INDEX('Policy Characteristics'!D:D,MATCH(PolicyLevers!$C210,'Policy Characteristics'!$C:$C,0))</f>
        <v>Electricity Imports and Exports</v>
      </c>
      <c r="K210" s="137" t="str">
        <f>INDEX('Policy Characteristics'!E:E,MATCH(PolicyLevers!$C210,'Policy Characteristics'!$C:$C,0))</f>
        <v>elec change imports</v>
      </c>
      <c r="L210" s="137">
        <f>INDEX('Policy Characteristics'!F:F,MATCH(PolicyLevers!$C210,'Policy Characteristics'!$C:$C,0))</f>
        <v>-0.5</v>
      </c>
      <c r="M210" s="137">
        <f>INDEX('Policy Characteristics'!G:G,MATCH(PolicyLevers!$C210,'Policy Characteristics'!$C:$C,0))</f>
        <v>1</v>
      </c>
      <c r="N210" s="137">
        <f>INDEX('Policy Characteristics'!H:H,MATCH(PolicyLevers!$C210,'Policy Characteristics'!$C:$C,0))</f>
        <v>0.02</v>
      </c>
      <c r="O210" s="137" t="str">
        <f>INDEX('Policy Characteristics'!I:I,MATCH(PolicyLevers!$C210,'Policy Characteristics'!$C:$C,0))</f>
        <v>% change in imports</v>
      </c>
      <c r="P210" s="13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0" s="152" t="str">
        <f t="shared" si="40"/>
        <v>electricity-sector-main.html#elec-imports</v>
      </c>
      <c r="R210" s="165" t="str">
        <f t="shared" si="40"/>
        <v>electricity-imports-exports.html</v>
      </c>
      <c r="S210" s="152" t="str">
        <f t="shared" si="40"/>
        <v>Energy Information Administation.  2016.  Electric Power Annual.  Table 2.13.</v>
      </c>
      <c r="T210" s="146"/>
    </row>
    <row r="211" spans="1:20" s="137" customFormat="1" x14ac:dyDescent="0.25">
      <c r="A211" s="136" t="str">
        <f>INDEX('Policy Characteristics'!A:A,MATCH(PolicyLevers!$C211,'Policy Characteristics'!$C:$C,0))</f>
        <v>Electricity Supply</v>
      </c>
      <c r="B211" s="273" t="str">
        <f>INDEX('Policy Characteristics'!B:B,MATCH(PolicyLevers!$C211,'Policy Characteristics'!$C:$C,0))</f>
        <v>Change Electricity Imports</v>
      </c>
      <c r="C211" s="152" t="str">
        <f t="shared" si="39"/>
        <v>Percent Change in Electricity Imports</v>
      </c>
      <c r="D211" s="146" t="s">
        <v>82</v>
      </c>
      <c r="E211" s="139"/>
      <c r="F211" s="146" t="s">
        <v>96</v>
      </c>
      <c r="G211" s="146"/>
      <c r="H211" s="150">
        <v>530</v>
      </c>
      <c r="I211" s="266" t="s">
        <v>46</v>
      </c>
      <c r="J211" s="137" t="str">
        <f>INDEX('Policy Characteristics'!D:D,MATCH(PolicyLevers!$C211,'Policy Characteristics'!$C:$C,0))</f>
        <v>Electricity Imports and Exports</v>
      </c>
      <c r="K211" s="137" t="str">
        <f>INDEX('Policy Characteristics'!E:E,MATCH(PolicyLevers!$C211,'Policy Characteristics'!$C:$C,0))</f>
        <v>elec change imports</v>
      </c>
      <c r="L211" s="137">
        <f>INDEX('Policy Characteristics'!F:F,MATCH(PolicyLevers!$C211,'Policy Characteristics'!$C:$C,0))</f>
        <v>-0.5</v>
      </c>
      <c r="M211" s="137">
        <f>INDEX('Policy Characteristics'!G:G,MATCH(PolicyLevers!$C211,'Policy Characteristics'!$C:$C,0))</f>
        <v>1</v>
      </c>
      <c r="N211" s="137">
        <f>INDEX('Policy Characteristics'!H:H,MATCH(PolicyLevers!$C211,'Policy Characteristics'!$C:$C,0))</f>
        <v>0.02</v>
      </c>
      <c r="O211" s="137" t="str">
        <f>INDEX('Policy Characteristics'!I:I,MATCH(PolicyLevers!$C211,'Policy Characteristics'!$C:$C,0))</f>
        <v>% change in imports</v>
      </c>
      <c r="P211" s="13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1" s="152" t="str">
        <f t="shared" si="40"/>
        <v>electricity-sector-main.html#elec-imports</v>
      </c>
      <c r="R211" s="165" t="str">
        <f t="shared" si="40"/>
        <v>electricity-imports-exports.html</v>
      </c>
      <c r="S211" s="152" t="str">
        <f t="shared" si="40"/>
        <v>Energy Information Administation.  2016.  Electric Power Annual.  Table 2.13.</v>
      </c>
      <c r="T211" s="146"/>
    </row>
    <row r="212" spans="1:20" s="137" customFormat="1" x14ac:dyDescent="0.25">
      <c r="A212" s="136" t="str">
        <f>INDEX('Policy Characteristics'!A:A,MATCH(PolicyLevers!$C212,'Policy Characteristics'!$C:$C,0))</f>
        <v>Electricity Supply</v>
      </c>
      <c r="B212" s="273" t="str">
        <f>INDEX('Policy Characteristics'!B:B,MATCH(PolicyLevers!$C212,'Policy Characteristics'!$C:$C,0))</f>
        <v>Change Electricity Imports</v>
      </c>
      <c r="C212" s="152" t="str">
        <f t="shared" si="39"/>
        <v>Percent Change in Electricity Imports</v>
      </c>
      <c r="D212" s="146" t="s">
        <v>83</v>
      </c>
      <c r="E212" s="139"/>
      <c r="F212" s="146" t="s">
        <v>97</v>
      </c>
      <c r="G212" s="146"/>
      <c r="H212" s="150">
        <v>531</v>
      </c>
      <c r="I212" s="266" t="s">
        <v>47</v>
      </c>
      <c r="J212" s="137" t="str">
        <f>INDEX('Policy Characteristics'!D:D,MATCH(PolicyLevers!$C212,'Policy Characteristics'!$C:$C,0))</f>
        <v>Electricity Imports and Exports</v>
      </c>
      <c r="K212" s="137" t="str">
        <f>INDEX('Policy Characteristics'!E:E,MATCH(PolicyLevers!$C212,'Policy Characteristics'!$C:$C,0))</f>
        <v>elec change imports</v>
      </c>
      <c r="L212" s="137">
        <f>INDEX('Policy Characteristics'!F:F,MATCH(PolicyLevers!$C212,'Policy Characteristics'!$C:$C,0))</f>
        <v>-0.5</v>
      </c>
      <c r="M212" s="137">
        <f>INDEX('Policy Characteristics'!G:G,MATCH(PolicyLevers!$C212,'Policy Characteristics'!$C:$C,0))</f>
        <v>1</v>
      </c>
      <c r="N212" s="137">
        <f>INDEX('Policy Characteristics'!H:H,MATCH(PolicyLevers!$C212,'Policy Characteristics'!$C:$C,0))</f>
        <v>0.02</v>
      </c>
      <c r="O212" s="137" t="str">
        <f>INDEX('Policy Characteristics'!I:I,MATCH(PolicyLevers!$C212,'Policy Characteristics'!$C:$C,0))</f>
        <v>% change in imports</v>
      </c>
      <c r="P212" s="13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2" s="152" t="str">
        <f t="shared" si="40"/>
        <v>electricity-sector-main.html#elec-imports</v>
      </c>
      <c r="R212" s="165" t="str">
        <f t="shared" si="40"/>
        <v>electricity-imports-exports.html</v>
      </c>
      <c r="S212" s="152" t="str">
        <f t="shared" si="40"/>
        <v>Energy Information Administation.  2016.  Electric Power Annual.  Table 2.13.</v>
      </c>
      <c r="T212" s="146"/>
    </row>
    <row r="213" spans="1:20" s="137" customFormat="1" x14ac:dyDescent="0.25">
      <c r="A213" s="136" t="str">
        <f>INDEX('Policy Characteristics'!A:A,MATCH(PolicyLevers!$C213,'Policy Characteristics'!$C:$C,0))</f>
        <v>Electricity Supply</v>
      </c>
      <c r="B213" s="273" t="str">
        <f>INDEX('Policy Characteristics'!B:B,MATCH(PolicyLevers!$C213,'Policy Characteristics'!$C:$C,0))</f>
        <v>Change Electricity Imports</v>
      </c>
      <c r="C213" s="152" t="str">
        <f t="shared" si="39"/>
        <v>Percent Change in Electricity Imports</v>
      </c>
      <c r="D213" s="146" t="s">
        <v>84</v>
      </c>
      <c r="E213" s="139"/>
      <c r="F213" s="146" t="s">
        <v>98</v>
      </c>
      <c r="G213" s="146"/>
      <c r="H213" s="150">
        <v>532</v>
      </c>
      <c r="I213" s="266" t="s">
        <v>46</v>
      </c>
      <c r="J213" s="137" t="str">
        <f>INDEX('Policy Characteristics'!D:D,MATCH(PolicyLevers!$C213,'Policy Characteristics'!$C:$C,0))</f>
        <v>Electricity Imports and Exports</v>
      </c>
      <c r="K213" s="137" t="str">
        <f>INDEX('Policy Characteristics'!E:E,MATCH(PolicyLevers!$C213,'Policy Characteristics'!$C:$C,0))</f>
        <v>elec change imports</v>
      </c>
      <c r="L213" s="137">
        <f>INDEX('Policy Characteristics'!F:F,MATCH(PolicyLevers!$C213,'Policy Characteristics'!$C:$C,0))</f>
        <v>-0.5</v>
      </c>
      <c r="M213" s="137">
        <f>INDEX('Policy Characteristics'!G:G,MATCH(PolicyLevers!$C213,'Policy Characteristics'!$C:$C,0))</f>
        <v>1</v>
      </c>
      <c r="N213" s="137">
        <f>INDEX('Policy Characteristics'!H:H,MATCH(PolicyLevers!$C213,'Policy Characteristics'!$C:$C,0))</f>
        <v>0.02</v>
      </c>
      <c r="O213" s="137" t="str">
        <f>INDEX('Policy Characteristics'!I:I,MATCH(PolicyLevers!$C213,'Policy Characteristics'!$C:$C,0))</f>
        <v>% change in imports</v>
      </c>
      <c r="P213" s="13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3" s="152" t="str">
        <f t="shared" si="40"/>
        <v>electricity-sector-main.html#elec-imports</v>
      </c>
      <c r="R213" s="165" t="str">
        <f t="shared" si="40"/>
        <v>electricity-imports-exports.html</v>
      </c>
      <c r="S213" s="152" t="str">
        <f t="shared" si="40"/>
        <v>Energy Information Administation.  2016.  Electric Power Annual.  Table 2.13.</v>
      </c>
      <c r="T213" s="146"/>
    </row>
    <row r="214" spans="1:20" s="137" customFormat="1" x14ac:dyDescent="0.25">
      <c r="A214" s="136" t="str">
        <f>INDEX('Policy Characteristics'!A:A,MATCH(PolicyLevers!$C214,'Policy Characteristics'!$C:$C,0))</f>
        <v>Electricity Supply</v>
      </c>
      <c r="B214" s="273" t="str">
        <f>INDEX('Policy Characteristics'!B:B,MATCH(PolicyLevers!$C214,'Policy Characteristics'!$C:$C,0))</f>
        <v>Change Electricity Imports</v>
      </c>
      <c r="C214" s="152" t="str">
        <f t="shared" si="39"/>
        <v>Percent Change in Electricity Imports</v>
      </c>
      <c r="D214" s="146" t="s">
        <v>764</v>
      </c>
      <c r="E214" s="139"/>
      <c r="F214" s="146" t="s">
        <v>485</v>
      </c>
      <c r="G214" s="146"/>
      <c r="H214" s="150">
        <v>533</v>
      </c>
      <c r="I214" s="266" t="s">
        <v>47</v>
      </c>
      <c r="J214" s="137" t="str">
        <f>INDEX('Policy Characteristics'!D:D,MATCH(PolicyLevers!$C214,'Policy Characteristics'!$C:$C,0))</f>
        <v>Electricity Imports and Exports</v>
      </c>
      <c r="K214" s="137" t="str">
        <f>INDEX('Policy Characteristics'!E:E,MATCH(PolicyLevers!$C214,'Policy Characteristics'!$C:$C,0))</f>
        <v>elec change imports</v>
      </c>
      <c r="L214" s="137">
        <f>INDEX('Policy Characteristics'!F:F,MATCH(PolicyLevers!$C214,'Policy Characteristics'!$C:$C,0))</f>
        <v>-0.5</v>
      </c>
      <c r="M214" s="137">
        <f>INDEX('Policy Characteristics'!G:G,MATCH(PolicyLevers!$C214,'Policy Characteristics'!$C:$C,0))</f>
        <v>1</v>
      </c>
      <c r="N214" s="137">
        <f>INDEX('Policy Characteristics'!H:H,MATCH(PolicyLevers!$C214,'Policy Characteristics'!$C:$C,0))</f>
        <v>0.02</v>
      </c>
      <c r="O214" s="137" t="str">
        <f>INDEX('Policy Characteristics'!I:I,MATCH(PolicyLevers!$C214,'Policy Characteristics'!$C:$C,0))</f>
        <v>% change in imports</v>
      </c>
      <c r="P214" s="13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4" s="152" t="str">
        <f t="shared" si="40"/>
        <v>electricity-sector-main.html#elec-imports</v>
      </c>
      <c r="R214" s="165" t="str">
        <f t="shared" si="40"/>
        <v>electricity-imports-exports.html</v>
      </c>
      <c r="S214" s="152" t="str">
        <f t="shared" si="40"/>
        <v>Energy Information Administation.  2016.  Electric Power Annual.  Table 2.13.</v>
      </c>
      <c r="T214" s="146"/>
    </row>
    <row r="215" spans="1:20" s="137" customFormat="1" x14ac:dyDescent="0.25">
      <c r="A215" s="136" t="str">
        <f>INDEX('Policy Characteristics'!A:A,MATCH(PolicyLevers!$C215,'Policy Characteristics'!$C:$C,0))</f>
        <v>Electricity Supply</v>
      </c>
      <c r="B215" s="273" t="str">
        <f>INDEX('Policy Characteristics'!B:B,MATCH(PolicyLevers!$C215,'Policy Characteristics'!$C:$C,0))</f>
        <v>Change Electricity Imports</v>
      </c>
      <c r="C215" s="152" t="str">
        <f t="shared" si="39"/>
        <v>Percent Change in Electricity Imports</v>
      </c>
      <c r="D215" s="146" t="s">
        <v>341</v>
      </c>
      <c r="E215" s="139"/>
      <c r="F215" s="146" t="s">
        <v>343</v>
      </c>
      <c r="G215" s="146"/>
      <c r="H215" s="150">
        <v>534</v>
      </c>
      <c r="I215" s="266" t="s">
        <v>46</v>
      </c>
      <c r="J215" s="137" t="str">
        <f>INDEX('Policy Characteristics'!D:D,MATCH(PolicyLevers!$C215,'Policy Characteristics'!$C:$C,0))</f>
        <v>Electricity Imports and Exports</v>
      </c>
      <c r="K215" s="137" t="str">
        <f>INDEX('Policy Characteristics'!E:E,MATCH(PolicyLevers!$C215,'Policy Characteristics'!$C:$C,0))</f>
        <v>elec change imports</v>
      </c>
      <c r="L215" s="137">
        <f>INDEX('Policy Characteristics'!F:F,MATCH(PolicyLevers!$C215,'Policy Characteristics'!$C:$C,0))</f>
        <v>-0.5</v>
      </c>
      <c r="M215" s="137">
        <f>INDEX('Policy Characteristics'!G:G,MATCH(PolicyLevers!$C215,'Policy Characteristics'!$C:$C,0))</f>
        <v>1</v>
      </c>
      <c r="N215" s="137">
        <f>INDEX('Policy Characteristics'!H:H,MATCH(PolicyLevers!$C215,'Policy Characteristics'!$C:$C,0))</f>
        <v>0.02</v>
      </c>
      <c r="O215" s="137" t="str">
        <f>INDEX('Policy Characteristics'!I:I,MATCH(PolicyLevers!$C215,'Policy Characteristics'!$C:$C,0))</f>
        <v>% change in imports</v>
      </c>
      <c r="P215" s="13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5" s="152" t="str">
        <f t="shared" si="40"/>
        <v>electricity-sector-main.html#elec-imports</v>
      </c>
      <c r="R215" s="165" t="str">
        <f t="shared" si="40"/>
        <v>electricity-imports-exports.html</v>
      </c>
      <c r="S215" s="152" t="str">
        <f t="shared" si="40"/>
        <v>Energy Information Administation.  2016.  Electric Power Annual.  Table 2.13.</v>
      </c>
      <c r="T215" s="146"/>
    </row>
    <row r="216" spans="1:20" s="137" customFormat="1" x14ac:dyDescent="0.25">
      <c r="A216" s="136" t="str">
        <f>INDEX('Policy Characteristics'!A:A,MATCH(PolicyLevers!$C216,'Policy Characteristics'!$C:$C,0))</f>
        <v>Electricity Supply</v>
      </c>
      <c r="B216" s="273" t="str">
        <f>INDEX('Policy Characteristics'!B:B,MATCH(PolicyLevers!$C216,'Policy Characteristics'!$C:$C,0))</f>
        <v>Change Electricity Imports</v>
      </c>
      <c r="C216" s="152" t="str">
        <f t="shared" si="39"/>
        <v>Percent Change in Electricity Imports</v>
      </c>
      <c r="D216" s="146" t="s">
        <v>342</v>
      </c>
      <c r="E216" s="139"/>
      <c r="F216" s="146" t="s">
        <v>344</v>
      </c>
      <c r="G216" s="146"/>
      <c r="H216" s="150">
        <v>535</v>
      </c>
      <c r="I216" s="266" t="s">
        <v>47</v>
      </c>
      <c r="J216" s="137" t="str">
        <f>INDEX('Policy Characteristics'!D:D,MATCH(PolicyLevers!$C216,'Policy Characteristics'!$C:$C,0))</f>
        <v>Electricity Imports and Exports</v>
      </c>
      <c r="K216" s="137" t="str">
        <f>INDEX('Policy Characteristics'!E:E,MATCH(PolicyLevers!$C216,'Policy Characteristics'!$C:$C,0))</f>
        <v>elec change imports</v>
      </c>
      <c r="L216" s="137">
        <f>INDEX('Policy Characteristics'!F:F,MATCH(PolicyLevers!$C216,'Policy Characteristics'!$C:$C,0))</f>
        <v>-0.5</v>
      </c>
      <c r="M216" s="137">
        <f>INDEX('Policy Characteristics'!G:G,MATCH(PolicyLevers!$C216,'Policy Characteristics'!$C:$C,0))</f>
        <v>1</v>
      </c>
      <c r="N216" s="137">
        <f>INDEX('Policy Characteristics'!H:H,MATCH(PolicyLevers!$C216,'Policy Characteristics'!$C:$C,0))</f>
        <v>0.02</v>
      </c>
      <c r="O216" s="137" t="str">
        <f>INDEX('Policy Characteristics'!I:I,MATCH(PolicyLevers!$C216,'Policy Characteristics'!$C:$C,0))</f>
        <v>% change in imports</v>
      </c>
      <c r="P216" s="13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6" s="152" t="str">
        <f t="shared" si="40"/>
        <v>electricity-sector-main.html#elec-imports</v>
      </c>
      <c r="R216" s="165" t="str">
        <f t="shared" si="40"/>
        <v>electricity-imports-exports.html</v>
      </c>
      <c r="S216" s="152" t="str">
        <f t="shared" si="40"/>
        <v>Energy Information Administation.  2016.  Electric Power Annual.  Table 2.13.</v>
      </c>
      <c r="T216" s="146"/>
    </row>
    <row r="217" spans="1:20" s="137" customFormat="1" x14ac:dyDescent="0.25">
      <c r="A217" s="136" t="str">
        <f>INDEX('Policy Characteristics'!A:A,MATCH(PolicyLevers!$C217,'Policy Characteristics'!$C:$C,0))</f>
        <v>Electricity Supply</v>
      </c>
      <c r="B217" s="273" t="str">
        <f>INDEX('Policy Characteristics'!B:B,MATCH(PolicyLevers!$C217,'Policy Characteristics'!$C:$C,0))</f>
        <v>Change Electricity Imports</v>
      </c>
      <c r="C217" s="152" t="str">
        <f t="shared" si="39"/>
        <v>Percent Change in Electricity Imports</v>
      </c>
      <c r="D217" s="146" t="s">
        <v>494</v>
      </c>
      <c r="E217" s="139"/>
      <c r="F217" s="146" t="s">
        <v>493</v>
      </c>
      <c r="G217" s="146"/>
      <c r="H217" s="150">
        <v>536</v>
      </c>
      <c r="I217" s="266" t="s">
        <v>47</v>
      </c>
      <c r="J217" s="137" t="str">
        <f>INDEX('Policy Characteristics'!D:D,MATCH(PolicyLevers!$C217,'Policy Characteristics'!$C:$C,0))</f>
        <v>Electricity Imports and Exports</v>
      </c>
      <c r="K217" s="137" t="str">
        <f>INDEX('Policy Characteristics'!E:E,MATCH(PolicyLevers!$C217,'Policy Characteristics'!$C:$C,0))</f>
        <v>elec change imports</v>
      </c>
      <c r="L217" s="137">
        <f>INDEX('Policy Characteristics'!F:F,MATCH(PolicyLevers!$C217,'Policy Characteristics'!$C:$C,0))</f>
        <v>-0.5</v>
      </c>
      <c r="M217" s="137">
        <f>INDEX('Policy Characteristics'!G:G,MATCH(PolicyLevers!$C217,'Policy Characteristics'!$C:$C,0))</f>
        <v>1</v>
      </c>
      <c r="N217" s="137">
        <f>INDEX('Policy Characteristics'!H:H,MATCH(PolicyLevers!$C217,'Policy Characteristics'!$C:$C,0))</f>
        <v>0.02</v>
      </c>
      <c r="O217" s="137" t="str">
        <f>INDEX('Policy Characteristics'!I:I,MATCH(PolicyLevers!$C217,'Policy Characteristics'!$C:$C,0))</f>
        <v>% change in imports</v>
      </c>
      <c r="P217" s="13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7" s="152" t="str">
        <f t="shared" si="40"/>
        <v>electricity-sector-main.html#elec-imports</v>
      </c>
      <c r="R217" s="165" t="str">
        <f t="shared" si="40"/>
        <v>electricity-imports-exports.html</v>
      </c>
      <c r="S217" s="152" t="str">
        <f t="shared" si="40"/>
        <v>Energy Information Administation.  2016.  Electric Power Annual.  Table 2.13.</v>
      </c>
      <c r="T217" s="146"/>
    </row>
    <row r="218" spans="1:20" s="137" customFormat="1" x14ac:dyDescent="0.25">
      <c r="A218" s="136" t="str">
        <f>INDEX('Policy Characteristics'!A:A,MATCH(PolicyLevers!$C218,'Policy Characteristics'!$C:$C,0))</f>
        <v>Electricity Supply</v>
      </c>
      <c r="B218" s="273" t="str">
        <f>INDEX('Policy Characteristics'!B:B,MATCH(PolicyLevers!$C218,'Policy Characteristics'!$C:$C,0))</f>
        <v>Change Electricity Imports</v>
      </c>
      <c r="C218" s="152" t="str">
        <f t="shared" si="39"/>
        <v>Percent Change in Electricity Imports</v>
      </c>
      <c r="D218" s="146" t="s">
        <v>503</v>
      </c>
      <c r="E218" s="139"/>
      <c r="F218" s="146" t="s">
        <v>504</v>
      </c>
      <c r="G218" s="146"/>
      <c r="H218" s="150">
        <v>537</v>
      </c>
      <c r="I218" s="266" t="s">
        <v>47</v>
      </c>
      <c r="J218" s="137" t="str">
        <f>INDEX('Policy Characteristics'!D:D,MATCH(PolicyLevers!$C218,'Policy Characteristics'!$C:$C,0))</f>
        <v>Electricity Imports and Exports</v>
      </c>
      <c r="K218" s="137" t="str">
        <f>INDEX('Policy Characteristics'!E:E,MATCH(PolicyLevers!$C218,'Policy Characteristics'!$C:$C,0))</f>
        <v>elec change imports</v>
      </c>
      <c r="L218" s="137">
        <f>INDEX('Policy Characteristics'!F:F,MATCH(PolicyLevers!$C218,'Policy Characteristics'!$C:$C,0))</f>
        <v>-0.5</v>
      </c>
      <c r="M218" s="137">
        <f>INDEX('Policy Characteristics'!G:G,MATCH(PolicyLevers!$C218,'Policy Characteristics'!$C:$C,0))</f>
        <v>1</v>
      </c>
      <c r="N218" s="137">
        <f>INDEX('Policy Characteristics'!H:H,MATCH(PolicyLevers!$C218,'Policy Characteristics'!$C:$C,0))</f>
        <v>0.02</v>
      </c>
      <c r="O218" s="137" t="str">
        <f>INDEX('Policy Characteristics'!I:I,MATCH(PolicyLevers!$C218,'Policy Characteristics'!$C:$C,0))</f>
        <v>% change in imports</v>
      </c>
      <c r="P218" s="13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8" s="152" t="str">
        <f t="shared" si="40"/>
        <v>electricity-sector-main.html#elec-imports</v>
      </c>
      <c r="R218" s="165" t="str">
        <f t="shared" si="40"/>
        <v>electricity-imports-exports.html</v>
      </c>
      <c r="S218" s="152" t="str">
        <f t="shared" si="40"/>
        <v>Energy Information Administation.  2016.  Electric Power Annual.  Table 2.13.</v>
      </c>
      <c r="T218" s="146"/>
    </row>
    <row r="219" spans="1:20" s="137" customFormat="1" x14ac:dyDescent="0.25">
      <c r="A219" s="136" t="str">
        <f>INDEX('Policy Characteristics'!A:A,MATCH(PolicyLevers!$C219,'Policy Characteristics'!$C:$C,0))</f>
        <v>Electricity Supply</v>
      </c>
      <c r="B219" s="273" t="str">
        <f>INDEX('Policy Characteristics'!B:B,MATCH(PolicyLevers!$C219,'Policy Characteristics'!$C:$C,0))</f>
        <v>Change Electricity Imports</v>
      </c>
      <c r="C219" s="152" t="str">
        <f t="shared" si="39"/>
        <v>Percent Change in Electricity Imports</v>
      </c>
      <c r="D219" s="146" t="s">
        <v>1161</v>
      </c>
      <c r="E219" s="139"/>
      <c r="F219" s="146" t="s">
        <v>822</v>
      </c>
      <c r="G219" s="146"/>
      <c r="H219" s="150">
        <v>538</v>
      </c>
      <c r="I219" s="266" t="s">
        <v>47</v>
      </c>
      <c r="J219" s="137" t="str">
        <f>INDEX('Policy Characteristics'!D:D,MATCH(PolicyLevers!$C219,'Policy Characteristics'!$C:$C,0))</f>
        <v>Electricity Imports and Exports</v>
      </c>
      <c r="K219" s="137" t="str">
        <f>INDEX('Policy Characteristics'!E:E,MATCH(PolicyLevers!$C219,'Policy Characteristics'!$C:$C,0))</f>
        <v>elec change imports</v>
      </c>
      <c r="L219" s="137">
        <f>INDEX('Policy Characteristics'!F:F,MATCH(PolicyLevers!$C219,'Policy Characteristics'!$C:$C,0))</f>
        <v>-0.5</v>
      </c>
      <c r="M219" s="137">
        <f>INDEX('Policy Characteristics'!G:G,MATCH(PolicyLevers!$C219,'Policy Characteristics'!$C:$C,0))</f>
        <v>1</v>
      </c>
      <c r="N219" s="137">
        <f>INDEX('Policy Characteristics'!H:H,MATCH(PolicyLevers!$C219,'Policy Characteristics'!$C:$C,0))</f>
        <v>0.02</v>
      </c>
      <c r="O219" s="137" t="str">
        <f>INDEX('Policy Characteristics'!I:I,MATCH(PolicyLevers!$C219,'Policy Characteristics'!$C:$C,0))</f>
        <v>% change in imports</v>
      </c>
      <c r="P219" s="13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19" s="152" t="str">
        <f t="shared" si="40"/>
        <v>electricity-sector-main.html#elec-imports</v>
      </c>
      <c r="R219" s="165" t="str">
        <f t="shared" si="40"/>
        <v>electricity-imports-exports.html</v>
      </c>
      <c r="S219" s="152" t="str">
        <f t="shared" si="40"/>
        <v>Energy Information Administation.  2016.  Electric Power Annual.  Table 2.13.</v>
      </c>
      <c r="T219" s="146"/>
    </row>
    <row r="220" spans="1:20" s="137" customFormat="1" x14ac:dyDescent="0.25">
      <c r="A220" s="136" t="str">
        <f>INDEX('Policy Characteristics'!A:A,MATCH(PolicyLevers!$C220,'Policy Characteristics'!$C:$C,0))</f>
        <v>Electricity Supply</v>
      </c>
      <c r="B220" s="273" t="str">
        <f>INDEX('Policy Characteristics'!B:B,MATCH(PolicyLevers!$C220,'Policy Characteristics'!$C:$C,0))</f>
        <v>Change Electricity Imports</v>
      </c>
      <c r="C220" s="152" t="str">
        <f t="shared" si="39"/>
        <v>Percent Change in Electricity Imports</v>
      </c>
      <c r="D220" s="146" t="s">
        <v>1162</v>
      </c>
      <c r="E220" s="139"/>
      <c r="F220" s="146" t="s">
        <v>972</v>
      </c>
      <c r="G220" s="146"/>
      <c r="H220" s="150">
        <v>539</v>
      </c>
      <c r="I220" s="266" t="s">
        <v>47</v>
      </c>
      <c r="J220" s="137" t="str">
        <f>INDEX('Policy Characteristics'!D:D,MATCH(PolicyLevers!$C220,'Policy Characteristics'!$C:$C,0))</f>
        <v>Electricity Imports and Exports</v>
      </c>
      <c r="K220" s="137" t="str">
        <f>INDEX('Policy Characteristics'!E:E,MATCH(PolicyLevers!$C220,'Policy Characteristics'!$C:$C,0))</f>
        <v>elec change imports</v>
      </c>
      <c r="L220" s="137">
        <f>INDEX('Policy Characteristics'!F:F,MATCH(PolicyLevers!$C220,'Policy Characteristics'!$C:$C,0))</f>
        <v>-0.5</v>
      </c>
      <c r="M220" s="137">
        <f>INDEX('Policy Characteristics'!G:G,MATCH(PolicyLevers!$C220,'Policy Characteristics'!$C:$C,0))</f>
        <v>1</v>
      </c>
      <c r="N220" s="137">
        <f>INDEX('Policy Characteristics'!H:H,MATCH(PolicyLevers!$C220,'Policy Characteristics'!$C:$C,0))</f>
        <v>0.02</v>
      </c>
      <c r="O220" s="137" t="str">
        <f>INDEX('Policy Characteristics'!I:I,MATCH(PolicyLevers!$C220,'Policy Characteristics'!$C:$C,0))</f>
        <v>% change in imports</v>
      </c>
      <c r="P220" s="13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20" s="152" t="str">
        <f t="shared" si="40"/>
        <v>electricity-sector-main.html#elec-imports</v>
      </c>
      <c r="R220" s="165" t="str">
        <f t="shared" si="40"/>
        <v>electricity-imports-exports.html</v>
      </c>
      <c r="S220" s="152" t="str">
        <f t="shared" si="40"/>
        <v>Energy Information Administation.  2016.  Electric Power Annual.  Table 2.13.</v>
      </c>
      <c r="T220" s="146"/>
    </row>
    <row r="221" spans="1:20" s="137" customFormat="1" x14ac:dyDescent="0.25">
      <c r="A221" s="136" t="str">
        <f>INDEX('Policy Characteristics'!A:A,MATCH(PolicyLevers!$C221,'Policy Characteristics'!$C:$C,0))</f>
        <v>Electricity Supply</v>
      </c>
      <c r="B221" s="273" t="str">
        <f>INDEX('Policy Characteristics'!B:B,MATCH(PolicyLevers!$C221,'Policy Characteristics'!$C:$C,0))</f>
        <v>Change Electricity Imports</v>
      </c>
      <c r="C221" s="152" t="str">
        <f t="shared" si="39"/>
        <v>Percent Change in Electricity Imports</v>
      </c>
      <c r="D221" s="146" t="s">
        <v>1163</v>
      </c>
      <c r="E221" s="139"/>
      <c r="F221" s="146" t="s">
        <v>824</v>
      </c>
      <c r="G221" s="146"/>
      <c r="H221" s="150">
        <v>540</v>
      </c>
      <c r="I221" s="266" t="s">
        <v>47</v>
      </c>
      <c r="J221" s="137" t="str">
        <f>INDEX('Policy Characteristics'!D:D,MATCH(PolicyLevers!$C221,'Policy Characteristics'!$C:$C,0))</f>
        <v>Electricity Imports and Exports</v>
      </c>
      <c r="K221" s="137" t="str">
        <f>INDEX('Policy Characteristics'!E:E,MATCH(PolicyLevers!$C221,'Policy Characteristics'!$C:$C,0))</f>
        <v>elec change imports</v>
      </c>
      <c r="L221" s="137">
        <f>INDEX('Policy Characteristics'!F:F,MATCH(PolicyLevers!$C221,'Policy Characteristics'!$C:$C,0))</f>
        <v>-0.5</v>
      </c>
      <c r="M221" s="137">
        <f>INDEX('Policy Characteristics'!G:G,MATCH(PolicyLevers!$C221,'Policy Characteristics'!$C:$C,0))</f>
        <v>1</v>
      </c>
      <c r="N221" s="137">
        <f>INDEX('Policy Characteristics'!H:H,MATCH(PolicyLevers!$C221,'Policy Characteristics'!$C:$C,0))</f>
        <v>0.02</v>
      </c>
      <c r="O221" s="137" t="str">
        <f>INDEX('Policy Characteristics'!I:I,MATCH(PolicyLevers!$C221,'Policy Characteristics'!$C:$C,0))</f>
        <v>% change in imports</v>
      </c>
      <c r="P221" s="13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In 2019, electricity imports were about 1% of generation. //**Natural Gas Nonpeaker : ** In 2019, electricity imports were about 1% of generation. //**Nuclear : ** In 2019, electricity imports were about 1% of generation. //**Hydro : ** In 2019, electricity imports were about 1% of generation. //**Onshore Wind : ** In 2019, electricity imports were about 1% of generation. //**Solar PV : ** In 2019, electricity imports were about 1% of generation. //**Biomass : ** In 2019, electricity imports were about 1% of generation. //**Petroleum : ** In 2019, electricity imports were about 1% of generation. </v>
      </c>
      <c r="Q221" s="152" t="str">
        <f t="shared" si="40"/>
        <v>electricity-sector-main.html#elec-imports</v>
      </c>
      <c r="R221" s="165" t="str">
        <f t="shared" si="40"/>
        <v>electricity-imports-exports.html</v>
      </c>
      <c r="S221" s="152" t="str">
        <f t="shared" si="40"/>
        <v>Energy Information Administation.  2016.  Electric Power Annual.  Table 2.13.</v>
      </c>
      <c r="T221" s="146"/>
    </row>
    <row r="222" spans="1:20" x14ac:dyDescent="0.25">
      <c r="A222" s="136" t="str">
        <f>INDEX('Policy Characteristics'!A:A,MATCH(PolicyLevers!$C222,'Policy Characteristics'!$C:$C,0))</f>
        <v>Electricity Supply</v>
      </c>
      <c r="B222" s="273" t="str">
        <f>INDEX('Policy Characteristics'!B:B,MATCH(PolicyLevers!$C222,'Policy Characteristics'!$C:$C,0))</f>
        <v>Non BAU Guaranteed Dispatch</v>
      </c>
      <c r="C222" s="148" t="s">
        <v>331</v>
      </c>
      <c r="D222" s="139"/>
      <c r="E222" s="139"/>
      <c r="F222" s="139"/>
      <c r="G222" s="139"/>
      <c r="H222" s="157">
        <v>619</v>
      </c>
      <c r="I222" s="266" t="s">
        <v>47</v>
      </c>
      <c r="J222" s="137" t="str">
        <f>INDEX('Policy Characteristics'!D:D,MATCH(PolicyLevers!$C222,'Policy Characteristics'!$C:$C,0))</f>
        <v>Non BAU Guaranteed Dispatch</v>
      </c>
      <c r="K222" s="137" t="str">
        <f>INDEX('Policy Characteristics'!E:E,MATCH(PolicyLevers!$C222,'Policy Characteristics'!$C:$C,0))</f>
        <v>elec non BAU guaranteed dispatch</v>
      </c>
      <c r="L222" s="137">
        <f>INDEX('Policy Characteristics'!F:F,MATCH(PolicyLevers!$C222,'Policy Characteristics'!$C:$C,0))</f>
        <v>0</v>
      </c>
      <c r="M222" s="137">
        <f>INDEX('Policy Characteristics'!G:G,MATCH(PolicyLevers!$C222,'Policy Characteristics'!$C:$C,0))</f>
        <v>0</v>
      </c>
      <c r="N222" s="137">
        <f>INDEX('Policy Characteristics'!H:H,MATCH(PolicyLevers!$C222,'Policy Characteristics'!$C:$C,0))</f>
        <v>0</v>
      </c>
      <c r="O222" s="137">
        <f>INDEX('Policy Characteristics'!I:I,MATCH(PolicyLevers!$C222,'Policy Characteristics'!$C:$C,0))</f>
        <v>0</v>
      </c>
      <c r="P222" s="137" t="str">
        <f>INDEX('Policy Characteristics'!J:J,MATCH(PolicyLevers!$C222,'Policy Characteristics'!$C:$C,0))</f>
        <v>**Description:**0</v>
      </c>
      <c r="Q222" s="139"/>
      <c r="R222" s="161"/>
      <c r="S222" s="139"/>
      <c r="T222" s="139"/>
    </row>
    <row r="223" spans="1:20" x14ac:dyDescent="0.25">
      <c r="A223" s="136" t="str">
        <f>INDEX('Policy Characteristics'!A:A,MATCH(PolicyLevers!$C223,'Policy Characteristics'!$C:$C,0))</f>
        <v>Electricity Supply</v>
      </c>
      <c r="B223" s="273" t="str">
        <f>INDEX('Policy Characteristics'!B:B,MATCH(PolicyLevers!$C223,'Policy Characteristics'!$C:$C,0))</f>
        <v>Demand Response</v>
      </c>
      <c r="C223" s="148" t="s">
        <v>30</v>
      </c>
      <c r="D223" s="139"/>
      <c r="E223" s="139"/>
      <c r="F223" s="139"/>
      <c r="G223" s="139"/>
      <c r="H223" s="157">
        <v>30</v>
      </c>
      <c r="I223" s="266" t="s">
        <v>46</v>
      </c>
      <c r="J223" s="137" t="str">
        <f>INDEX('Policy Characteristics'!D:D,MATCH(PolicyLevers!$C223,'Policy Characteristics'!$C:$C,0))</f>
        <v>Demand Response</v>
      </c>
      <c r="K223" s="137" t="str">
        <f>INDEX('Policy Characteristics'!E:E,MATCH(PolicyLevers!$C223,'Policy Characteristics'!$C:$C,0))</f>
        <v>elec demand response</v>
      </c>
      <c r="L223" s="137">
        <f>INDEX('Policy Characteristics'!F:F,MATCH(PolicyLevers!$C223,'Policy Characteristics'!$C:$C,0))</f>
        <v>0</v>
      </c>
      <c r="M223" s="137">
        <f>INDEX('Policy Characteristics'!G:G,MATCH(PolicyLevers!$C223,'Policy Characteristics'!$C:$C,0))</f>
        <v>1</v>
      </c>
      <c r="N223" s="137">
        <f>INDEX('Policy Characteristics'!H:H,MATCH(PolicyLevers!$C223,'Policy Characteristics'!$C:$C,0))</f>
        <v>0.01</v>
      </c>
      <c r="O223" s="137" t="str">
        <f>INDEX('Policy Characteristics'!I:I,MATCH(PolicyLevers!$C223,'Policy Characteristics'!$C:$C,0))</f>
        <v>% of potential achieved</v>
      </c>
      <c r="P223" s="13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578 MWs of demand response capacity in 2050 (on top of a BAU quantity of 245 MW).</v>
      </c>
      <c r="Q223" s="139" t="s">
        <v>228</v>
      </c>
      <c r="R223" s="161" t="s">
        <v>229</v>
      </c>
      <c r="S223" s="139" t="s">
        <v>170</v>
      </c>
      <c r="T223" s="139"/>
    </row>
    <row r="224" spans="1:20" x14ac:dyDescent="0.25">
      <c r="A224" s="136" t="str">
        <f>INDEX('Policy Characteristics'!A:A,MATCH(PolicyLevers!$C224,'Policy Characteristics'!$C:$C,0))</f>
        <v>Electricity Supply</v>
      </c>
      <c r="B224" s="273" t="str">
        <f>INDEX('Policy Characteristics'!B:B,MATCH(PolicyLevers!$C224,'Policy Characteristics'!$C:$C,0))</f>
        <v>Early Retirement of Power Plants</v>
      </c>
      <c r="C224" s="148" t="s">
        <v>134</v>
      </c>
      <c r="D224" s="139" t="s">
        <v>497</v>
      </c>
      <c r="E224" s="139"/>
      <c r="F224" s="139" t="s">
        <v>496</v>
      </c>
      <c r="G224" s="139"/>
      <c r="H224" s="157">
        <v>31</v>
      </c>
      <c r="I224" s="266" t="s">
        <v>46</v>
      </c>
      <c r="J224" s="137" t="str">
        <f>INDEX('Policy Characteristics'!D:D,MATCH(PolicyLevers!$C224,'Policy Characteristics'!$C:$C,0))</f>
        <v>Early Retirement of Power Plants</v>
      </c>
      <c r="K224" s="137" t="str">
        <f>INDEX('Policy Characteristics'!E:E,MATCH(PolicyLevers!$C224,'Policy Characteristics'!$C:$C,0))</f>
        <v>elec early retirement</v>
      </c>
      <c r="L224" s="137">
        <f>INDEX('Policy Characteristics'!F:F,MATCH(PolicyLevers!$C224,'Policy Characteristics'!$C:$C,0))</f>
        <v>0</v>
      </c>
      <c r="M224" s="137">
        <f>INDEX('Policy Characteristics'!G:G,MATCH(PolicyLevers!$C224,'Policy Characteristics'!$C:$C,0))</f>
        <v>25000</v>
      </c>
      <c r="N224" s="137">
        <f>INDEX('Policy Characteristics'!H:H,MATCH(PolicyLevers!$C224,'Policy Characteristics'!$C:$C,0))</f>
        <v>500</v>
      </c>
      <c r="O224" s="137" t="str">
        <f>INDEX('Policy Characteristics'!I:I,MATCH(PolicyLevers!$C224,'Policy Characteristics'!$C:$C,0))</f>
        <v>MW/year</v>
      </c>
      <c r="P224" s="137" t="str">
        <f>INDEX('Policy Characteristics'!J:J,MATCH(PolicyLevers!$C224,'Policy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4" s="139" t="s">
        <v>230</v>
      </c>
      <c r="R224" s="161" t="s">
        <v>231</v>
      </c>
      <c r="S224" s="139" t="s">
        <v>165</v>
      </c>
      <c r="T224" s="139" t="s">
        <v>208</v>
      </c>
    </row>
    <row r="225" spans="1:20" x14ac:dyDescent="0.25">
      <c r="A225" s="136" t="str">
        <f>INDEX('Policy Characteristics'!A:A,MATCH(PolicyLevers!$C225,'Policy Characteristics'!$C:$C,0))</f>
        <v>Electricity Supply</v>
      </c>
      <c r="B225" s="273" t="str">
        <f>INDEX('Policy Characteristics'!B:B,MATCH(PolicyLevers!$C225,'Policy Characteristics'!$C:$C,0))</f>
        <v>Early Retirement of Power Plants</v>
      </c>
      <c r="C225" s="152" t="str">
        <f t="shared" ref="A225:C239" si="41">C$224</f>
        <v>Annual Additional Capacity Retired due to Early Retirement Policy</v>
      </c>
      <c r="D225" s="146" t="s">
        <v>339</v>
      </c>
      <c r="E225" s="139"/>
      <c r="F225" s="146" t="s">
        <v>340</v>
      </c>
      <c r="G225" s="139"/>
      <c r="H225" s="157">
        <v>620</v>
      </c>
      <c r="I225" s="266" t="s">
        <v>47</v>
      </c>
      <c r="J225" s="137" t="str">
        <f>INDEX('Policy Characteristics'!D:D,MATCH(PolicyLevers!$C225,'Policy Characteristics'!$C:$C,0))</f>
        <v>Early Retirement of Power Plants</v>
      </c>
      <c r="K225" s="137" t="str">
        <f>INDEX('Policy Characteristics'!E:E,MATCH(PolicyLevers!$C225,'Policy Characteristics'!$C:$C,0))</f>
        <v>elec early retirement</v>
      </c>
      <c r="L225" s="137">
        <f>INDEX('Policy Characteristics'!F:F,MATCH(PolicyLevers!$C225,'Policy Characteristics'!$C:$C,0))</f>
        <v>0</v>
      </c>
      <c r="M225" s="137">
        <f>INDEX('Policy Characteristics'!G:G,MATCH(PolicyLevers!$C225,'Policy Characteristics'!$C:$C,0))</f>
        <v>25000</v>
      </c>
      <c r="N225" s="137">
        <f>INDEX('Policy Characteristics'!H:H,MATCH(PolicyLevers!$C225,'Policy Characteristics'!$C:$C,0))</f>
        <v>500</v>
      </c>
      <c r="O225" s="137" t="str">
        <f>INDEX('Policy Characteristics'!I:I,MATCH(PolicyLevers!$C225,'Policy Characteristics'!$C:$C,0))</f>
        <v>MW/year</v>
      </c>
      <c r="P225" s="137" t="str">
        <f>INDEX('Policy Characteristics'!J:J,MATCH(PolicyLevers!$C225,'Policy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5" s="139"/>
      <c r="R225" s="161"/>
      <c r="S225" s="139"/>
      <c r="T225" s="139"/>
    </row>
    <row r="226" spans="1:20" x14ac:dyDescent="0.25">
      <c r="A226" s="136" t="str">
        <f>INDEX('Policy Characteristics'!A:A,MATCH(PolicyLevers!$C226,'Policy Characteristics'!$C:$C,0))</f>
        <v>Electricity Supply</v>
      </c>
      <c r="B226" s="273" t="str">
        <f>INDEX('Policy Characteristics'!B:B,MATCH(PolicyLevers!$C226,'Policy Characteristics'!$C:$C,0))</f>
        <v>Early Retirement of Power Plants</v>
      </c>
      <c r="C226" s="152" t="str">
        <f t="shared" si="41"/>
        <v>Annual Additional Capacity Retired due to Early Retirement Policy</v>
      </c>
      <c r="D226" s="146" t="s">
        <v>80</v>
      </c>
      <c r="E226" s="139"/>
      <c r="F226" s="146" t="s">
        <v>94</v>
      </c>
      <c r="G226" s="139"/>
      <c r="H226" s="157">
        <v>32</v>
      </c>
      <c r="I226" s="266" t="s">
        <v>47</v>
      </c>
      <c r="J226" s="137" t="str">
        <f>INDEX('Policy Characteristics'!D:D,MATCH(PolicyLevers!$C226,'Policy Characteristics'!$C:$C,0))</f>
        <v>Early Retirement of Power Plants</v>
      </c>
      <c r="K226" s="137" t="str">
        <f>INDEX('Policy Characteristics'!E:E,MATCH(PolicyLevers!$C226,'Policy Characteristics'!$C:$C,0))</f>
        <v>elec early retirement</v>
      </c>
      <c r="L226" s="137">
        <f>INDEX('Policy Characteristics'!F:F,MATCH(PolicyLevers!$C226,'Policy Characteristics'!$C:$C,0))</f>
        <v>0</v>
      </c>
      <c r="M226" s="137">
        <f>INDEX('Policy Characteristics'!G:G,MATCH(PolicyLevers!$C226,'Policy Characteristics'!$C:$C,0))</f>
        <v>25000</v>
      </c>
      <c r="N226" s="137">
        <f>INDEX('Policy Characteristics'!H:H,MATCH(PolicyLevers!$C226,'Policy Characteristics'!$C:$C,0))</f>
        <v>500</v>
      </c>
      <c r="O226" s="137" t="str">
        <f>INDEX('Policy Characteristics'!I:I,MATCH(PolicyLevers!$C226,'Policy Characteristics'!$C:$C,0))</f>
        <v>MW/year</v>
      </c>
      <c r="P226" s="137" t="str">
        <f>INDEX('Policy Characteristics'!J:J,MATCH(PolicyLevers!$C226,'Policy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6" s="155" t="str">
        <f t="shared" ref="Q226:R226" si="42">Q$224</f>
        <v>electricity-sector-main.html#early-ret</v>
      </c>
      <c r="R226" s="168" t="str">
        <f t="shared" si="42"/>
        <v>early-retirement-of-power-plants.html</v>
      </c>
      <c r="S226" s="139" t="s">
        <v>170</v>
      </c>
      <c r="T226" s="139"/>
    </row>
    <row r="227" spans="1:20" x14ac:dyDescent="0.25">
      <c r="A227" s="136" t="str">
        <f>INDEX('Policy Characteristics'!A:A,MATCH(PolicyLevers!$C227,'Policy Characteristics'!$C:$C,0))</f>
        <v>Electricity Supply</v>
      </c>
      <c r="B227" s="273" t="str">
        <f>INDEX('Policy Characteristics'!B:B,MATCH(PolicyLevers!$C227,'Policy Characteristics'!$C:$C,0))</f>
        <v>Early Retirement of Power Plants</v>
      </c>
      <c r="C227" s="152" t="str">
        <f t="shared" si="41"/>
        <v>Annual Additional Capacity Retired due to Early Retirement Policy</v>
      </c>
      <c r="D227" s="146" t="s">
        <v>81</v>
      </c>
      <c r="E227" s="139"/>
      <c r="F227" s="146" t="s">
        <v>95</v>
      </c>
      <c r="G227" s="139"/>
      <c r="H227" s="157">
        <v>621</v>
      </c>
      <c r="I227" s="266" t="s">
        <v>47</v>
      </c>
      <c r="J227" s="137" t="str">
        <f>INDEX('Policy Characteristics'!D:D,MATCH(PolicyLevers!$C227,'Policy Characteristics'!$C:$C,0))</f>
        <v>Early Retirement of Power Plants</v>
      </c>
      <c r="K227" s="137" t="str">
        <f>INDEX('Policy Characteristics'!E:E,MATCH(PolicyLevers!$C227,'Policy Characteristics'!$C:$C,0))</f>
        <v>elec early retirement</v>
      </c>
      <c r="L227" s="137">
        <f>INDEX('Policy Characteristics'!F:F,MATCH(PolicyLevers!$C227,'Policy Characteristics'!$C:$C,0))</f>
        <v>0</v>
      </c>
      <c r="M227" s="137">
        <f>INDEX('Policy Characteristics'!G:G,MATCH(PolicyLevers!$C227,'Policy Characteristics'!$C:$C,0))</f>
        <v>25000</v>
      </c>
      <c r="N227" s="137">
        <f>INDEX('Policy Characteristics'!H:H,MATCH(PolicyLevers!$C227,'Policy Characteristics'!$C:$C,0))</f>
        <v>500</v>
      </c>
      <c r="O227" s="137" t="str">
        <f>INDEX('Policy Characteristics'!I:I,MATCH(PolicyLevers!$C227,'Policy Characteristics'!$C:$C,0))</f>
        <v>MW/year</v>
      </c>
      <c r="P227" s="137" t="str">
        <f>INDEX('Policy Characteristics'!J:J,MATCH(PolicyLevers!$C227,'Policy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7" s="139"/>
      <c r="R227" s="161"/>
      <c r="S227" s="139"/>
      <c r="T227" s="139"/>
    </row>
    <row r="228" spans="1:20" x14ac:dyDescent="0.25">
      <c r="A228" s="136" t="str">
        <f>INDEX('Policy Characteristics'!A:A,MATCH(PolicyLevers!$C228,'Policy Characteristics'!$C:$C,0))</f>
        <v>Electricity Supply</v>
      </c>
      <c r="B228" s="273" t="str">
        <f>INDEX('Policy Characteristics'!B:B,MATCH(PolicyLevers!$C228,'Policy Characteristics'!$C:$C,0))</f>
        <v>Early Retirement of Power Plants</v>
      </c>
      <c r="C228" s="152" t="str">
        <f t="shared" si="41"/>
        <v>Annual Additional Capacity Retired due to Early Retirement Policy</v>
      </c>
      <c r="D228" s="146" t="s">
        <v>498</v>
      </c>
      <c r="E228" s="139"/>
      <c r="F228" s="146" t="s">
        <v>501</v>
      </c>
      <c r="G228" s="139"/>
      <c r="H228" s="157">
        <v>622</v>
      </c>
      <c r="I228" s="266" t="s">
        <v>47</v>
      </c>
      <c r="J228" s="137" t="str">
        <f>INDEX('Policy Characteristics'!D:D,MATCH(PolicyLevers!$C228,'Policy Characteristics'!$C:$C,0))</f>
        <v>Early Retirement of Power Plants</v>
      </c>
      <c r="K228" s="137" t="str">
        <f>INDEX('Policy Characteristics'!E:E,MATCH(PolicyLevers!$C228,'Policy Characteristics'!$C:$C,0))</f>
        <v>elec early retirement</v>
      </c>
      <c r="L228" s="137">
        <f>INDEX('Policy Characteristics'!F:F,MATCH(PolicyLevers!$C228,'Policy Characteristics'!$C:$C,0))</f>
        <v>0</v>
      </c>
      <c r="M228" s="137">
        <f>INDEX('Policy Characteristics'!G:G,MATCH(PolicyLevers!$C228,'Policy Characteristics'!$C:$C,0))</f>
        <v>25000</v>
      </c>
      <c r="N228" s="137">
        <f>INDEX('Policy Characteristics'!H:H,MATCH(PolicyLevers!$C228,'Policy Characteristics'!$C:$C,0))</f>
        <v>500</v>
      </c>
      <c r="O228" s="137" t="str">
        <f>INDEX('Policy Characteristics'!I:I,MATCH(PolicyLevers!$C228,'Policy Characteristics'!$C:$C,0))</f>
        <v>MW/year</v>
      </c>
      <c r="P228" s="137" t="str">
        <f>INDEX('Policy Characteristics'!J:J,MATCH(PolicyLevers!$C228,'Policy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8" s="139"/>
      <c r="R228" s="161"/>
      <c r="S228" s="139"/>
      <c r="T228" s="139"/>
    </row>
    <row r="229" spans="1:20" x14ac:dyDescent="0.25">
      <c r="A229" s="136" t="str">
        <f>INDEX('Policy Characteristics'!A:A,MATCH(PolicyLevers!$C229,'Policy Characteristics'!$C:$C,0))</f>
        <v>Electricity Supply</v>
      </c>
      <c r="B229" s="273" t="str">
        <f>INDEX('Policy Characteristics'!B:B,MATCH(PolicyLevers!$C229,'Policy Characteristics'!$C:$C,0))</f>
        <v>Early Retirement of Power Plants</v>
      </c>
      <c r="C229" s="152" t="str">
        <f t="shared" si="41"/>
        <v>Annual Additional Capacity Retired due to Early Retirement Policy</v>
      </c>
      <c r="D229" s="146" t="s">
        <v>82</v>
      </c>
      <c r="E229" s="139"/>
      <c r="F229" s="146" t="s">
        <v>96</v>
      </c>
      <c r="G229" s="139"/>
      <c r="H229" s="157">
        <v>623</v>
      </c>
      <c r="I229" s="266" t="s">
        <v>47</v>
      </c>
      <c r="J229" s="137" t="str">
        <f>INDEX('Policy Characteristics'!D:D,MATCH(PolicyLevers!$C229,'Policy Characteristics'!$C:$C,0))</f>
        <v>Early Retirement of Power Plants</v>
      </c>
      <c r="K229" s="137" t="str">
        <f>INDEX('Policy Characteristics'!E:E,MATCH(PolicyLevers!$C229,'Policy Characteristics'!$C:$C,0))</f>
        <v>elec early retirement</v>
      </c>
      <c r="L229" s="137">
        <f>INDEX('Policy Characteristics'!F:F,MATCH(PolicyLevers!$C229,'Policy Characteristics'!$C:$C,0))</f>
        <v>0</v>
      </c>
      <c r="M229" s="137">
        <f>INDEX('Policy Characteristics'!G:G,MATCH(PolicyLevers!$C229,'Policy Characteristics'!$C:$C,0))</f>
        <v>25000</v>
      </c>
      <c r="N229" s="137">
        <f>INDEX('Policy Characteristics'!H:H,MATCH(PolicyLevers!$C229,'Policy Characteristics'!$C:$C,0))</f>
        <v>500</v>
      </c>
      <c r="O229" s="137" t="str">
        <f>INDEX('Policy Characteristics'!I:I,MATCH(PolicyLevers!$C229,'Policy Characteristics'!$C:$C,0))</f>
        <v>MW/year</v>
      </c>
      <c r="P229" s="137" t="str">
        <f>INDEX('Policy Characteristics'!J:J,MATCH(PolicyLevers!$C229,'Policy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29" s="139"/>
      <c r="R229" s="161"/>
      <c r="S229" s="139"/>
      <c r="T229" s="139"/>
    </row>
    <row r="230" spans="1:20" x14ac:dyDescent="0.25">
      <c r="A230" s="136" t="str">
        <f>INDEX('Policy Characteristics'!A:A,MATCH(PolicyLevers!$C230,'Policy Characteristics'!$C:$C,0))</f>
        <v>Electricity Supply</v>
      </c>
      <c r="B230" s="273" t="str">
        <f>INDEX('Policy Characteristics'!B:B,MATCH(PolicyLevers!$C230,'Policy Characteristics'!$C:$C,0))</f>
        <v>Early Retirement of Power Plants</v>
      </c>
      <c r="C230" s="152" t="str">
        <f t="shared" si="41"/>
        <v>Annual Additional Capacity Retired due to Early Retirement Policy</v>
      </c>
      <c r="D230" s="146" t="s">
        <v>83</v>
      </c>
      <c r="E230" s="139"/>
      <c r="F230" s="146" t="s">
        <v>97</v>
      </c>
      <c r="G230" s="139"/>
      <c r="H230" s="157">
        <v>624</v>
      </c>
      <c r="I230" s="266" t="s">
        <v>47</v>
      </c>
      <c r="J230" s="137" t="str">
        <f>INDEX('Policy Characteristics'!D:D,MATCH(PolicyLevers!$C230,'Policy Characteristics'!$C:$C,0))</f>
        <v>Early Retirement of Power Plants</v>
      </c>
      <c r="K230" s="137" t="str">
        <f>INDEX('Policy Characteristics'!E:E,MATCH(PolicyLevers!$C230,'Policy Characteristics'!$C:$C,0))</f>
        <v>elec early retirement</v>
      </c>
      <c r="L230" s="137">
        <f>INDEX('Policy Characteristics'!F:F,MATCH(PolicyLevers!$C230,'Policy Characteristics'!$C:$C,0))</f>
        <v>0</v>
      </c>
      <c r="M230" s="137">
        <f>INDEX('Policy Characteristics'!G:G,MATCH(PolicyLevers!$C230,'Policy Characteristics'!$C:$C,0))</f>
        <v>25000</v>
      </c>
      <c r="N230" s="137">
        <f>INDEX('Policy Characteristics'!H:H,MATCH(PolicyLevers!$C230,'Policy Characteristics'!$C:$C,0))</f>
        <v>500</v>
      </c>
      <c r="O230" s="137" t="str">
        <f>INDEX('Policy Characteristics'!I:I,MATCH(PolicyLevers!$C230,'Policy Characteristics'!$C:$C,0))</f>
        <v>MW/year</v>
      </c>
      <c r="P230" s="137" t="str">
        <f>INDEX('Policy Characteristics'!J:J,MATCH(PolicyLevers!$C230,'Policy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0" s="139"/>
      <c r="R230" s="161"/>
      <c r="S230" s="139"/>
      <c r="T230" s="139"/>
    </row>
    <row r="231" spans="1:20" x14ac:dyDescent="0.25">
      <c r="A231" s="136" t="str">
        <f>INDEX('Policy Characteristics'!A:A,MATCH(PolicyLevers!$C231,'Policy Characteristics'!$C:$C,0))</f>
        <v>Electricity Supply</v>
      </c>
      <c r="B231" s="273" t="str">
        <f>INDEX('Policy Characteristics'!B:B,MATCH(PolicyLevers!$C231,'Policy Characteristics'!$C:$C,0))</f>
        <v>Early Retirement of Power Plants</v>
      </c>
      <c r="C231" s="152" t="str">
        <f t="shared" si="41"/>
        <v>Annual Additional Capacity Retired due to Early Retirement Policy</v>
      </c>
      <c r="D231" s="146" t="s">
        <v>84</v>
      </c>
      <c r="E231" s="139"/>
      <c r="F231" s="146" t="s">
        <v>98</v>
      </c>
      <c r="G231" s="139"/>
      <c r="H231" s="157">
        <v>625</v>
      </c>
      <c r="I231" s="266" t="s">
        <v>47</v>
      </c>
      <c r="J231" s="137" t="str">
        <f>INDEX('Policy Characteristics'!D:D,MATCH(PolicyLevers!$C231,'Policy Characteristics'!$C:$C,0))</f>
        <v>Early Retirement of Power Plants</v>
      </c>
      <c r="K231" s="137" t="str">
        <f>INDEX('Policy Characteristics'!E:E,MATCH(PolicyLevers!$C231,'Policy Characteristics'!$C:$C,0))</f>
        <v>elec early retirement</v>
      </c>
      <c r="L231" s="137">
        <f>INDEX('Policy Characteristics'!F:F,MATCH(PolicyLevers!$C231,'Policy Characteristics'!$C:$C,0))</f>
        <v>0</v>
      </c>
      <c r="M231" s="137">
        <f>INDEX('Policy Characteristics'!G:G,MATCH(PolicyLevers!$C231,'Policy Characteristics'!$C:$C,0))</f>
        <v>25000</v>
      </c>
      <c r="N231" s="137">
        <f>INDEX('Policy Characteristics'!H:H,MATCH(PolicyLevers!$C231,'Policy Characteristics'!$C:$C,0))</f>
        <v>500</v>
      </c>
      <c r="O231" s="137" t="str">
        <f>INDEX('Policy Characteristics'!I:I,MATCH(PolicyLevers!$C231,'Policy Characteristics'!$C:$C,0))</f>
        <v>MW/year</v>
      </c>
      <c r="P231" s="137" t="str">
        <f>INDEX('Policy Characteristics'!J:J,MATCH(PolicyLevers!$C231,'Policy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1" s="139"/>
      <c r="R231" s="161"/>
      <c r="S231" s="139"/>
      <c r="T231" s="139"/>
    </row>
    <row r="232" spans="1:20" x14ac:dyDescent="0.25">
      <c r="A232" s="136" t="str">
        <f>INDEX('Policy Characteristics'!A:A,MATCH(PolicyLevers!$C232,'Policy Characteristics'!$C:$C,0))</f>
        <v>Electricity Supply</v>
      </c>
      <c r="B232" s="273" t="str">
        <f>INDEX('Policy Characteristics'!B:B,MATCH(PolicyLevers!$C232,'Policy Characteristics'!$C:$C,0))</f>
        <v>Early Retirement of Power Plants</v>
      </c>
      <c r="C232" s="152" t="str">
        <f t="shared" si="41"/>
        <v>Annual Additional Capacity Retired due to Early Retirement Policy</v>
      </c>
      <c r="D232" s="146" t="s">
        <v>764</v>
      </c>
      <c r="E232" s="139"/>
      <c r="F232" s="146" t="s">
        <v>485</v>
      </c>
      <c r="G232" s="139"/>
      <c r="H232" s="157">
        <v>626</v>
      </c>
      <c r="I232" s="266" t="s">
        <v>47</v>
      </c>
      <c r="J232" s="137" t="str">
        <f>INDEX('Policy Characteristics'!D:D,MATCH(PolicyLevers!$C232,'Policy Characteristics'!$C:$C,0))</f>
        <v>Early Retirement of Power Plants</v>
      </c>
      <c r="K232" s="137" t="str">
        <f>INDEX('Policy Characteristics'!E:E,MATCH(PolicyLevers!$C232,'Policy Characteristics'!$C:$C,0))</f>
        <v>elec early retirement</v>
      </c>
      <c r="L232" s="137">
        <f>INDEX('Policy Characteristics'!F:F,MATCH(PolicyLevers!$C232,'Policy Characteristics'!$C:$C,0))</f>
        <v>0</v>
      </c>
      <c r="M232" s="137">
        <f>INDEX('Policy Characteristics'!G:G,MATCH(PolicyLevers!$C232,'Policy Characteristics'!$C:$C,0))</f>
        <v>25000</v>
      </c>
      <c r="N232" s="137">
        <f>INDEX('Policy Characteristics'!H:H,MATCH(PolicyLevers!$C232,'Policy Characteristics'!$C:$C,0))</f>
        <v>500</v>
      </c>
      <c r="O232" s="137" t="str">
        <f>INDEX('Policy Characteristics'!I:I,MATCH(PolicyLevers!$C232,'Policy Characteristics'!$C:$C,0))</f>
        <v>MW/year</v>
      </c>
      <c r="P232" s="137" t="str">
        <f>INDEX('Policy Characteristics'!J:J,MATCH(PolicyLevers!$C232,'Policy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2" s="139"/>
      <c r="R232" s="161"/>
      <c r="S232" s="139"/>
      <c r="T232" s="139"/>
    </row>
    <row r="233" spans="1:20" x14ac:dyDescent="0.25">
      <c r="A233" s="136" t="str">
        <f>INDEX('Policy Characteristics'!A:A,MATCH(PolicyLevers!$C233,'Policy Characteristics'!$C:$C,0))</f>
        <v>Electricity Supply</v>
      </c>
      <c r="B233" s="273" t="str">
        <f>INDEX('Policy Characteristics'!B:B,MATCH(PolicyLevers!$C233,'Policy Characteristics'!$C:$C,0))</f>
        <v>Early Retirement of Power Plants</v>
      </c>
      <c r="C233" s="152" t="str">
        <f t="shared" si="41"/>
        <v>Annual Additional Capacity Retired due to Early Retirement Policy</v>
      </c>
      <c r="D233" s="146" t="s">
        <v>341</v>
      </c>
      <c r="E233" s="139"/>
      <c r="F233" s="146" t="s">
        <v>343</v>
      </c>
      <c r="G233" s="139"/>
      <c r="H233" s="157">
        <v>627</v>
      </c>
      <c r="I233" s="266" t="s">
        <v>47</v>
      </c>
      <c r="J233" s="137" t="str">
        <f>INDEX('Policy Characteristics'!D:D,MATCH(PolicyLevers!$C233,'Policy Characteristics'!$C:$C,0))</f>
        <v>Early Retirement of Power Plants</v>
      </c>
      <c r="K233" s="137" t="str">
        <f>INDEX('Policy Characteristics'!E:E,MATCH(PolicyLevers!$C233,'Policy Characteristics'!$C:$C,0))</f>
        <v>elec early retirement</v>
      </c>
      <c r="L233" s="137">
        <f>INDEX('Policy Characteristics'!F:F,MATCH(PolicyLevers!$C233,'Policy Characteristics'!$C:$C,0))</f>
        <v>0</v>
      </c>
      <c r="M233" s="137">
        <f>INDEX('Policy Characteristics'!G:G,MATCH(PolicyLevers!$C233,'Policy Characteristics'!$C:$C,0))</f>
        <v>25000</v>
      </c>
      <c r="N233" s="137">
        <f>INDEX('Policy Characteristics'!H:H,MATCH(PolicyLevers!$C233,'Policy Characteristics'!$C:$C,0))</f>
        <v>500</v>
      </c>
      <c r="O233" s="137" t="str">
        <f>INDEX('Policy Characteristics'!I:I,MATCH(PolicyLevers!$C233,'Policy Characteristics'!$C:$C,0))</f>
        <v>MW/year</v>
      </c>
      <c r="P233" s="137" t="str">
        <f>INDEX('Policy Characteristics'!J:J,MATCH(PolicyLevers!$C233,'Policy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3" s="139"/>
      <c r="R233" s="161"/>
      <c r="S233" s="139"/>
      <c r="T233" s="139"/>
    </row>
    <row r="234" spans="1:20" x14ac:dyDescent="0.25">
      <c r="A234" s="136" t="str">
        <f>INDEX('Policy Characteristics'!A:A,MATCH(PolicyLevers!$C234,'Policy Characteristics'!$C:$C,0))</f>
        <v>Electricity Supply</v>
      </c>
      <c r="B234" s="273" t="str">
        <f>INDEX('Policy Characteristics'!B:B,MATCH(PolicyLevers!$C234,'Policy Characteristics'!$C:$C,0))</f>
        <v>Early Retirement of Power Plants</v>
      </c>
      <c r="C234" s="152" t="str">
        <f t="shared" si="41"/>
        <v>Annual Additional Capacity Retired due to Early Retirement Policy</v>
      </c>
      <c r="D234" s="146" t="s">
        <v>342</v>
      </c>
      <c r="E234" s="139"/>
      <c r="F234" s="146" t="s">
        <v>344</v>
      </c>
      <c r="G234" s="139"/>
      <c r="H234" s="157">
        <v>628</v>
      </c>
      <c r="I234" s="266" t="s">
        <v>46</v>
      </c>
      <c r="J234" s="137" t="str">
        <f>INDEX('Policy Characteristics'!D:D,MATCH(PolicyLevers!$C234,'Policy Characteristics'!$C:$C,0))</f>
        <v>Early Retirement of Power Plants</v>
      </c>
      <c r="K234" s="137" t="str">
        <f>INDEX('Policy Characteristics'!E:E,MATCH(PolicyLevers!$C234,'Policy Characteristics'!$C:$C,0))</f>
        <v>elec early retirement</v>
      </c>
      <c r="L234" s="137">
        <f>INDEX('Policy Characteristics'!F:F,MATCH(PolicyLevers!$C234,'Policy Characteristics'!$C:$C,0))</f>
        <v>0</v>
      </c>
      <c r="M234" s="137">
        <f>INDEX('Policy Characteristics'!G:G,MATCH(PolicyLevers!$C234,'Policy Characteristics'!$C:$C,0))</f>
        <v>25000</v>
      </c>
      <c r="N234" s="137">
        <f>INDEX('Policy Characteristics'!H:H,MATCH(PolicyLevers!$C234,'Policy Characteristics'!$C:$C,0))</f>
        <v>500</v>
      </c>
      <c r="O234" s="137" t="str">
        <f>INDEX('Policy Characteristics'!I:I,MATCH(PolicyLevers!$C234,'Policy Characteristics'!$C:$C,0))</f>
        <v>MW/year</v>
      </c>
      <c r="P234" s="137" t="str">
        <f>INDEX('Policy Characteristics'!J:J,MATCH(PolicyLevers!$C234,'Policy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4" s="155" t="str">
        <f>Q$224</f>
        <v>electricity-sector-main.html#early-ret</v>
      </c>
      <c r="R234" s="168" t="str">
        <f>R$224</f>
        <v>early-retirement-of-power-plants.html</v>
      </c>
      <c r="S234" s="139"/>
      <c r="T234" s="139"/>
    </row>
    <row r="235" spans="1:20" x14ac:dyDescent="0.25">
      <c r="A235" s="136" t="str">
        <f>INDEX('Policy Characteristics'!A:A,MATCH(PolicyLevers!$C235,'Policy Characteristics'!$C:$C,0))</f>
        <v>Electricity Supply</v>
      </c>
      <c r="B235" s="273" t="str">
        <f>INDEX('Policy Characteristics'!B:B,MATCH(PolicyLevers!$C235,'Policy Characteristics'!$C:$C,0))</f>
        <v>Early Retirement of Power Plants</v>
      </c>
      <c r="C235" s="152" t="str">
        <f t="shared" si="41"/>
        <v>Annual Additional Capacity Retired due to Early Retirement Policy</v>
      </c>
      <c r="D235" s="146" t="s">
        <v>494</v>
      </c>
      <c r="E235" s="139"/>
      <c r="F235" s="146" t="s">
        <v>493</v>
      </c>
      <c r="G235" s="139"/>
      <c r="H235" s="157">
        <v>590</v>
      </c>
      <c r="I235" s="266" t="s">
        <v>47</v>
      </c>
      <c r="J235" s="137" t="str">
        <f>INDEX('Policy Characteristics'!D:D,MATCH(PolicyLevers!$C235,'Policy Characteristics'!$C:$C,0))</f>
        <v>Early Retirement of Power Plants</v>
      </c>
      <c r="K235" s="137" t="str">
        <f>INDEX('Policy Characteristics'!E:E,MATCH(PolicyLevers!$C235,'Policy Characteristics'!$C:$C,0))</f>
        <v>elec early retirement</v>
      </c>
      <c r="L235" s="137">
        <f>INDEX('Policy Characteristics'!F:F,MATCH(PolicyLevers!$C235,'Policy Characteristics'!$C:$C,0))</f>
        <v>0</v>
      </c>
      <c r="M235" s="137">
        <f>INDEX('Policy Characteristics'!G:G,MATCH(PolicyLevers!$C235,'Policy Characteristics'!$C:$C,0))</f>
        <v>25000</v>
      </c>
      <c r="N235" s="137">
        <f>INDEX('Policy Characteristics'!H:H,MATCH(PolicyLevers!$C235,'Policy Characteristics'!$C:$C,0))</f>
        <v>500</v>
      </c>
      <c r="O235" s="137" t="str">
        <f>INDEX('Policy Characteristics'!I:I,MATCH(PolicyLevers!$C235,'Policy Characteristics'!$C:$C,0))</f>
        <v>MW/year</v>
      </c>
      <c r="P235" s="137" t="str">
        <f>INDEX('Policy Characteristics'!J:J,MATCH(PolicyLevers!$C235,'Policy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5" s="155" t="str">
        <f>Q$224</f>
        <v>electricity-sector-main.html#early-ret</v>
      </c>
      <c r="R235" s="168" t="str">
        <f>R$224</f>
        <v>early-retirement-of-power-plants.html</v>
      </c>
      <c r="S235" s="139" t="s">
        <v>170</v>
      </c>
      <c r="T235" s="139"/>
    </row>
    <row r="236" spans="1:20" x14ac:dyDescent="0.25">
      <c r="A236" s="136" t="str">
        <f>INDEX('Policy Characteristics'!A:A,MATCH(PolicyLevers!$C236,'Policy Characteristics'!$C:$C,0))</f>
        <v>Electricity Supply</v>
      </c>
      <c r="B236" s="273" t="str">
        <f>INDEX('Policy Characteristics'!B:B,MATCH(PolicyLevers!$C236,'Policy Characteristics'!$C:$C,0))</f>
        <v>Early Retirement of Power Plants</v>
      </c>
      <c r="C236" s="152" t="str">
        <f t="shared" si="41"/>
        <v>Annual Additional Capacity Retired due to Early Retirement Policy</v>
      </c>
      <c r="D236" s="146" t="s">
        <v>503</v>
      </c>
      <c r="E236" s="139"/>
      <c r="F236" s="146" t="s">
        <v>504</v>
      </c>
      <c r="G236" s="139"/>
      <c r="H236" s="157">
        <v>629</v>
      </c>
      <c r="I236" s="266" t="s">
        <v>47</v>
      </c>
      <c r="J236" s="137" t="str">
        <f>INDEX('Policy Characteristics'!D:D,MATCH(PolicyLevers!$C236,'Policy Characteristics'!$C:$C,0))</f>
        <v>Early Retirement of Power Plants</v>
      </c>
      <c r="K236" s="137" t="str">
        <f>INDEX('Policy Characteristics'!E:E,MATCH(PolicyLevers!$C236,'Policy Characteristics'!$C:$C,0))</f>
        <v>elec early retirement</v>
      </c>
      <c r="L236" s="137">
        <f>INDEX('Policy Characteristics'!F:F,MATCH(PolicyLevers!$C236,'Policy Characteristics'!$C:$C,0))</f>
        <v>0</v>
      </c>
      <c r="M236" s="137">
        <f>INDEX('Policy Characteristics'!G:G,MATCH(PolicyLevers!$C236,'Policy Characteristics'!$C:$C,0))</f>
        <v>25000</v>
      </c>
      <c r="N236" s="137">
        <f>INDEX('Policy Characteristics'!H:H,MATCH(PolicyLevers!$C236,'Policy Characteristics'!$C:$C,0))</f>
        <v>500</v>
      </c>
      <c r="O236" s="137" t="str">
        <f>INDEX('Policy Characteristics'!I:I,MATCH(PolicyLevers!$C236,'Policy Characteristics'!$C:$C,0))</f>
        <v>MW/year</v>
      </c>
      <c r="P236" s="137" t="str">
        <f>INDEX('Policy Characteristics'!J:J,MATCH(PolicyLevers!$C236,'Policy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6" s="139"/>
      <c r="R236" s="161"/>
      <c r="S236" s="139"/>
      <c r="T236" s="139"/>
    </row>
    <row r="237" spans="1:20" x14ac:dyDescent="0.25">
      <c r="A237" s="136" t="str">
        <f>INDEX('Policy Characteristics'!A:A,MATCH(PolicyLevers!$C237,'Policy Characteristics'!$C:$C,0))</f>
        <v>Electricity Supply</v>
      </c>
      <c r="B237" s="273" t="str">
        <f>INDEX('Policy Characteristics'!B:B,MATCH(PolicyLevers!$C237,'Policy Characteristics'!$C:$C,0))</f>
        <v>Early Retirement of Power Plants</v>
      </c>
      <c r="C237" s="152" t="str">
        <f t="shared" si="41"/>
        <v>Annual Additional Capacity Retired due to Early Retirement Policy</v>
      </c>
      <c r="D237" s="146" t="s">
        <v>1161</v>
      </c>
      <c r="E237" s="139"/>
      <c r="F237" s="146" t="s">
        <v>822</v>
      </c>
      <c r="G237" s="139"/>
      <c r="H237" s="157">
        <v>630</v>
      </c>
      <c r="I237" s="266" t="s">
        <v>47</v>
      </c>
      <c r="J237" s="137" t="str">
        <f>INDEX('Policy Characteristics'!D:D,MATCH(PolicyLevers!$C237,'Policy Characteristics'!$C:$C,0))</f>
        <v>Early Retirement of Power Plants</v>
      </c>
      <c r="K237" s="137" t="str">
        <f>INDEX('Policy Characteristics'!E:E,MATCH(PolicyLevers!$C237,'Policy Characteristics'!$C:$C,0))</f>
        <v>elec early retirement</v>
      </c>
      <c r="L237" s="137">
        <f>INDEX('Policy Characteristics'!F:F,MATCH(PolicyLevers!$C237,'Policy Characteristics'!$C:$C,0))</f>
        <v>0</v>
      </c>
      <c r="M237" s="137">
        <f>INDEX('Policy Characteristics'!G:G,MATCH(PolicyLevers!$C237,'Policy Characteristics'!$C:$C,0))</f>
        <v>25000</v>
      </c>
      <c r="N237" s="137">
        <f>INDEX('Policy Characteristics'!H:H,MATCH(PolicyLevers!$C237,'Policy Characteristics'!$C:$C,0))</f>
        <v>500</v>
      </c>
      <c r="O237" s="137" t="str">
        <f>INDEX('Policy Characteristics'!I:I,MATCH(PolicyLevers!$C237,'Policy Characteristics'!$C:$C,0))</f>
        <v>MW/year</v>
      </c>
      <c r="P237" s="137" t="str">
        <f>INDEX('Policy Characteristics'!J:J,MATCH(PolicyLevers!$C237,'Policy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7" s="139"/>
      <c r="R237" s="161"/>
      <c r="S237" s="139"/>
      <c r="T237" s="139"/>
    </row>
    <row r="238" spans="1:20" x14ac:dyDescent="0.25">
      <c r="A238" s="136" t="str">
        <f>INDEX('Policy Characteristics'!A:A,MATCH(PolicyLevers!$C238,'Policy Characteristics'!$C:$C,0))</f>
        <v>Electricity Supply</v>
      </c>
      <c r="B238" s="273" t="str">
        <f>INDEX('Policy Characteristics'!B:B,MATCH(PolicyLevers!$C238,'Policy Characteristics'!$C:$C,0))</f>
        <v>Early Retirement of Power Plants</v>
      </c>
      <c r="C238" s="152" t="str">
        <f t="shared" si="41"/>
        <v>Annual Additional Capacity Retired due to Early Retirement Policy</v>
      </c>
      <c r="D238" s="146" t="s">
        <v>1162</v>
      </c>
      <c r="E238" s="139"/>
      <c r="F238" s="146" t="s">
        <v>972</v>
      </c>
      <c r="G238" s="139"/>
      <c r="H238" s="157">
        <v>631</v>
      </c>
      <c r="I238" s="266" t="s">
        <v>47</v>
      </c>
      <c r="J238" s="137" t="str">
        <f>INDEX('Policy Characteristics'!D:D,MATCH(PolicyLevers!$C238,'Policy Characteristics'!$C:$C,0))</f>
        <v>Early Retirement of Power Plants</v>
      </c>
      <c r="K238" s="137" t="str">
        <f>INDEX('Policy Characteristics'!E:E,MATCH(PolicyLevers!$C238,'Policy Characteristics'!$C:$C,0))</f>
        <v>elec early retirement</v>
      </c>
      <c r="L238" s="137">
        <f>INDEX('Policy Characteristics'!F:F,MATCH(PolicyLevers!$C238,'Policy Characteristics'!$C:$C,0))</f>
        <v>0</v>
      </c>
      <c r="M238" s="137">
        <f>INDEX('Policy Characteristics'!G:G,MATCH(PolicyLevers!$C238,'Policy Characteristics'!$C:$C,0))</f>
        <v>25000</v>
      </c>
      <c r="N238" s="137">
        <f>INDEX('Policy Characteristics'!H:H,MATCH(PolicyLevers!$C238,'Policy Characteristics'!$C:$C,0))</f>
        <v>500</v>
      </c>
      <c r="O238" s="137" t="str">
        <f>INDEX('Policy Characteristics'!I:I,MATCH(PolicyLevers!$C238,'Policy Characteristics'!$C:$C,0))</f>
        <v>MW/year</v>
      </c>
      <c r="P238" s="137" t="str">
        <f>INDEX('Policy Characteristics'!J:J,MATCH(PolicyLevers!$C238,'Policy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8" s="139"/>
      <c r="R238" s="161"/>
      <c r="S238" s="139"/>
      <c r="T238" s="139"/>
    </row>
    <row r="239" spans="1:20" x14ac:dyDescent="0.25">
      <c r="A239" s="136" t="str">
        <f>INDEX('Policy Characteristics'!A:A,MATCH(PolicyLevers!$C239,'Policy Characteristics'!$C:$C,0))</f>
        <v>Electricity Supply</v>
      </c>
      <c r="B239" s="273" t="str">
        <f>INDEX('Policy Characteristics'!B:B,MATCH(PolicyLevers!$C239,'Policy Characteristics'!$C:$C,0))</f>
        <v>Early Retirement of Power Plants</v>
      </c>
      <c r="C239" s="152" t="str">
        <f t="shared" si="41"/>
        <v>Annual Additional Capacity Retired due to Early Retirement Policy</v>
      </c>
      <c r="D239" s="146" t="s">
        <v>1163</v>
      </c>
      <c r="E239" s="139"/>
      <c r="F239" s="146" t="s">
        <v>824</v>
      </c>
      <c r="G239" s="139"/>
      <c r="H239" s="157">
        <v>632</v>
      </c>
      <c r="I239" s="266" t="s">
        <v>47</v>
      </c>
      <c r="J239" s="137" t="str">
        <f>INDEX('Policy Characteristics'!D:D,MATCH(PolicyLevers!$C239,'Policy Characteristics'!$C:$C,0))</f>
        <v>Early Retirement of Power Plants</v>
      </c>
      <c r="K239" s="137" t="str">
        <f>INDEX('Policy Characteristics'!E:E,MATCH(PolicyLevers!$C239,'Policy Characteristics'!$C:$C,0))</f>
        <v>elec early retirement</v>
      </c>
      <c r="L239" s="137">
        <f>INDEX('Policy Characteristics'!F:F,MATCH(PolicyLevers!$C239,'Policy Characteristics'!$C:$C,0))</f>
        <v>0</v>
      </c>
      <c r="M239" s="137">
        <f>INDEX('Policy Characteristics'!G:G,MATCH(PolicyLevers!$C239,'Policy Characteristics'!$C:$C,0))</f>
        <v>25000</v>
      </c>
      <c r="N239" s="137">
        <f>INDEX('Policy Characteristics'!H:H,MATCH(PolicyLevers!$C239,'Policy Characteristics'!$C:$C,0))</f>
        <v>500</v>
      </c>
      <c r="O239" s="137" t="str">
        <f>INDEX('Policy Characteristics'!I:I,MATCH(PolicyLevers!$C239,'Policy Characteristics'!$C:$C,0))</f>
        <v>MW/year</v>
      </c>
      <c r="P239" s="137" t="str">
        <f>INDEX('Policy Characteristics'!J:J,MATCH(PolicyLevers!$C239,'Policy Characteristics'!$C:$C,0))</f>
        <v xml:space="preserve">**Description:** This policy causes the specified quantity of otherwise non-retiring capacity of the selected type(s) to be retired each year. // **Guidance for setting values: **//**Hard Coal : ** Nevada does not currently require the early retirement of coal plants.//**Natural Gas Peaker : ** In the BAU scenario, Nevada has about 1.3 GWs of natural gas peaker capacity. </v>
      </c>
      <c r="Q239" s="139"/>
      <c r="R239" s="161"/>
      <c r="S239" s="139"/>
      <c r="T239" s="139"/>
    </row>
    <row r="240" spans="1:20" x14ac:dyDescent="0.25">
      <c r="A240" s="136" t="str">
        <f>INDEX('Policy Characteristics'!A:A,MATCH(PolicyLevers!$C240,'Policy Characteristics'!$C:$C,0))</f>
        <v>Electricity Supply</v>
      </c>
      <c r="B240" s="273" t="str">
        <f>INDEX('Policy Characteristics'!B:B,MATCH(PolicyLevers!$C240,'Policy Characteristics'!$C:$C,0))</f>
        <v>Grid-Scale Electricity Storage</v>
      </c>
      <c r="C240" s="148" t="s">
        <v>1437</v>
      </c>
      <c r="D240" s="139"/>
      <c r="E240" s="139"/>
      <c r="F240" s="139"/>
      <c r="G240" s="139"/>
      <c r="H240" s="157">
        <v>33</v>
      </c>
      <c r="I240" s="266" t="s">
        <v>46</v>
      </c>
      <c r="J240" s="137" t="str">
        <f>INDEX('Policy Characteristics'!D:D,MATCH(PolicyLevers!$C240,'Policy Characteristics'!$C:$C,0))</f>
        <v>Grid-Scale Electricity Storage</v>
      </c>
      <c r="K240" s="137" t="str">
        <f>INDEX('Policy Characteristics'!E:E,MATCH(PolicyLevers!$C240,'Policy Characteristics'!$C:$C,0))</f>
        <v>elec storage growth</v>
      </c>
      <c r="L240" s="137">
        <f>INDEX('Policy Characteristics'!F:F,MATCH(PolicyLevers!$C240,'Policy Characteristics'!$C:$C,0))</f>
        <v>0</v>
      </c>
      <c r="M240" s="137">
        <f>INDEX('Policy Characteristics'!G:G,MATCH(PolicyLevers!$C240,'Policy Characteristics'!$C:$C,0))</f>
        <v>1</v>
      </c>
      <c r="N240" s="137">
        <f>INDEX('Policy Characteristics'!H:H,MATCH(PolicyLevers!$C240,'Policy Characteristics'!$C:$C,0))</f>
        <v>0.01</v>
      </c>
      <c r="O240" s="137" t="str">
        <f>INDEX('Policy Characteristics'!I:I,MATCH(PolicyLevers!$C240,'Policy Characteristics'!$C:$C,0))</f>
        <v>% of potential achieved</v>
      </c>
      <c r="P240" s="137" t="str">
        <f>INDEX('Policy Characteristics'!J:J,MATCH(PolicyLevers!$C240,'Policy Characteristics'!$C:$C,0))</f>
        <v xml:space="preserve">**Description:** This policy causes grid-scale electricity storage from chemical batteries to increase above the amount predicted in the BAU Scenario. // **Guidance for setting values: ** A 100% setting will allow for 100 GW additional battery storage capacity by 2050. Nevada has a target to build 1,000 MWs of storage by 2030 which is included in the Policy Reference Scenario. Total potential additional storage is 3.4 GWs by 2050. </v>
      </c>
      <c r="Q240" s="139" t="s">
        <v>232</v>
      </c>
      <c r="R240" s="161" t="s">
        <v>233</v>
      </c>
      <c r="S240" s="139" t="s">
        <v>1445</v>
      </c>
      <c r="T240" s="139"/>
    </row>
    <row r="241" spans="1:20" x14ac:dyDescent="0.25">
      <c r="A241" s="136" t="str">
        <f>INDEX('Policy Characteristics'!A:A,MATCH(PolicyLevers!$C241,'Policy Characteristics'!$C:$C,0))</f>
        <v>Electricity Supply</v>
      </c>
      <c r="B241" s="273" t="str">
        <f>INDEX('Policy Characteristics'!B:B,MATCH(PolicyLevers!$C241,'Policy Characteristics'!$C:$C,0))</f>
        <v>Increase Transmission</v>
      </c>
      <c r="C241" s="148" t="s">
        <v>309</v>
      </c>
      <c r="D241" s="139"/>
      <c r="E241" s="139"/>
      <c r="F241" s="139"/>
      <c r="G241" s="139"/>
      <c r="H241" s="157">
        <v>34</v>
      </c>
      <c r="I241" s="266" t="s">
        <v>46</v>
      </c>
      <c r="J241" s="137" t="str">
        <f>INDEX('Policy Characteristics'!D:D,MATCH(PolicyLevers!$C241,'Policy Characteristics'!$C:$C,0))</f>
        <v>Increase Transmission</v>
      </c>
      <c r="K241" s="137" t="str">
        <f>INDEX('Policy Characteristics'!E:E,MATCH(PolicyLevers!$C241,'Policy Characteristics'!$C:$C,0))</f>
        <v>elec transmission growth</v>
      </c>
      <c r="L241" s="137">
        <f>INDEX('Policy Characteristics'!F:F,MATCH(PolicyLevers!$C241,'Policy Characteristics'!$C:$C,0))</f>
        <v>0</v>
      </c>
      <c r="M241" s="137">
        <f>INDEX('Policy Characteristics'!G:G,MATCH(PolicyLevers!$C241,'Policy Characteristics'!$C:$C,0))</f>
        <v>1.1299999999999999</v>
      </c>
      <c r="N241" s="137">
        <f>INDEX('Policy Characteristics'!H:H,MATCH(PolicyLevers!$C241,'Policy Characteristics'!$C:$C,0))</f>
        <v>0.01</v>
      </c>
      <c r="O241" s="137" t="str">
        <f>INDEX('Policy Characteristics'!I:I,MATCH(PolicyLevers!$C241,'Policy Characteristics'!$C:$C,0))</f>
        <v>% increase in transmission capacity</v>
      </c>
      <c r="P241" s="137" t="str">
        <f>INDEX('Policy Characteristics'!J:J,MATCH(PolicyLevers!$C241,'Policy Characteristics'!$C:$C,0))</f>
        <v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Nevada's transmission capacity is expected to increase by 2% in the BAU scenario. </v>
      </c>
      <c r="Q241" s="139" t="s">
        <v>234</v>
      </c>
      <c r="R241" s="161" t="s">
        <v>235</v>
      </c>
      <c r="S241" s="139" t="s">
        <v>166</v>
      </c>
      <c r="T241" s="139" t="s">
        <v>446</v>
      </c>
    </row>
    <row r="242" spans="1:20" x14ac:dyDescent="0.25">
      <c r="A242" s="136" t="str">
        <f>INDEX('Policy Characteristics'!A:A,MATCH(PolicyLevers!$C242,'Policy Characteristics'!$C:$C,0))</f>
        <v>Electricity Supply</v>
      </c>
      <c r="B242" s="273" t="str">
        <f>INDEX('Policy Characteristics'!B:B,MATCH(PolicyLevers!$C242,'Policy Characteristics'!$C:$C,0))</f>
        <v>Non BAU Capacity Retirement Schedule</v>
      </c>
      <c r="C242" s="3" t="s">
        <v>1752</v>
      </c>
      <c r="D242" s="170" t="s">
        <v>497</v>
      </c>
      <c r="E242" s="170"/>
      <c r="F242" s="170" t="s">
        <v>496</v>
      </c>
      <c r="G242" s="170"/>
      <c r="H242" s="30">
        <v>860</v>
      </c>
      <c r="I242" s="268" t="s">
        <v>47</v>
      </c>
      <c r="J242" s="137" t="str">
        <f>INDEX('Policy Characteristics'!D:D,MATCH(PolicyLevers!$C242,'Policy Characteristics'!$C:$C,0))</f>
        <v>Non BAU Capacity Retirement Schedule</v>
      </c>
      <c r="K242" s="275"/>
      <c r="L242" s="137">
        <f>INDEX('Policy Characteristics'!F:F,MATCH(PolicyLevers!$C242,'Policy Characteristics'!$C:$C,0))</f>
        <v>0</v>
      </c>
      <c r="M242" s="137">
        <f>INDEX('Policy Characteristics'!G:G,MATCH(PolicyLevers!$C242,'Policy Characteristics'!$C:$C,0))</f>
        <v>1</v>
      </c>
      <c r="N242" s="137">
        <f>INDEX('Policy Characteristics'!H:H,MATCH(PolicyLevers!$C242,'Policy Characteristics'!$C:$C,0))</f>
        <v>1</v>
      </c>
      <c r="O242" s="137" t="str">
        <f>INDEX('Policy Characteristics'!I:I,MATCH(PolicyLevers!$C242,'Policy Characteristics'!$C:$C,0))</f>
        <v>on/off</v>
      </c>
      <c r="P242" s="137" t="str">
        <f>INDEX('Policy Characteristics'!J:J,MATCH(PolicyLevers!$C242,'Policy Characteristics'!$C:$C,0))</f>
        <v xml:space="preserve">**Description:** This policy uses an alternative retirement schedule for existing capacity of the selected type(s). // </v>
      </c>
      <c r="Q242" s="170"/>
      <c r="R242" s="171"/>
      <c r="S242" s="179"/>
      <c r="T242" s="170"/>
    </row>
    <row r="243" spans="1:20" x14ac:dyDescent="0.25">
      <c r="A243" s="136" t="str">
        <f>INDEX('Policy Characteristics'!A:A,MATCH(PolicyLevers!$C243,'Policy Characteristics'!$C:$C,0))</f>
        <v>Electricity Supply</v>
      </c>
      <c r="B243" s="273" t="str">
        <f>INDEX('Policy Characteristics'!B:B,MATCH(PolicyLevers!$C243,'Policy Characteristics'!$C:$C,0))</f>
        <v>Non BAU Capacity Retirement Schedule</v>
      </c>
      <c r="C243" s="144" t="str">
        <f t="shared" ref="B243:C257" si="43">C$242</f>
        <v>Boolean Use Non BAU Capacity Retirement Schedule</v>
      </c>
      <c r="D243" s="171" t="s">
        <v>339</v>
      </c>
      <c r="E243" s="170"/>
      <c r="F243" s="171" t="s">
        <v>340</v>
      </c>
      <c r="G243" s="170"/>
      <c r="H243" s="30">
        <v>861</v>
      </c>
      <c r="I243" s="268" t="s">
        <v>47</v>
      </c>
      <c r="J243" s="137" t="str">
        <f>INDEX('Policy Characteristics'!D:D,MATCH(PolicyLevers!$C243,'Policy Characteristics'!$C:$C,0))</f>
        <v>Non BAU Capacity Retirement Schedule</v>
      </c>
      <c r="K243" s="275"/>
      <c r="L243" s="137">
        <f>INDEX('Policy Characteristics'!F:F,MATCH(PolicyLevers!$C243,'Policy Characteristics'!$C:$C,0))</f>
        <v>0</v>
      </c>
      <c r="M243" s="137">
        <f>INDEX('Policy Characteristics'!G:G,MATCH(PolicyLevers!$C243,'Policy Characteristics'!$C:$C,0))</f>
        <v>1</v>
      </c>
      <c r="N243" s="137">
        <f>INDEX('Policy Characteristics'!H:H,MATCH(PolicyLevers!$C243,'Policy Characteristics'!$C:$C,0))</f>
        <v>1</v>
      </c>
      <c r="O243" s="137" t="str">
        <f>INDEX('Policy Characteristics'!I:I,MATCH(PolicyLevers!$C243,'Policy Characteristics'!$C:$C,0))</f>
        <v>on/off</v>
      </c>
      <c r="P243" s="137" t="str">
        <f>INDEX('Policy Characteristics'!J:J,MATCH(PolicyLevers!$C243,'Policy Characteristics'!$C:$C,0))</f>
        <v xml:space="preserve">**Description:** This policy uses an alternative retirement schedule for existing capacity of the selected type(s). // </v>
      </c>
      <c r="Q243" s="170"/>
      <c r="R243" s="171"/>
      <c r="S243" s="179"/>
      <c r="T243" s="170"/>
    </row>
    <row r="244" spans="1:20" x14ac:dyDescent="0.25">
      <c r="A244" s="136" t="str">
        <f>INDEX('Policy Characteristics'!A:A,MATCH(PolicyLevers!$C244,'Policy Characteristics'!$C:$C,0))</f>
        <v>Electricity Supply</v>
      </c>
      <c r="B244" s="273" t="str">
        <f>INDEX('Policy Characteristics'!B:B,MATCH(PolicyLevers!$C244,'Policy Characteristics'!$C:$C,0))</f>
        <v>Non BAU Capacity Retirement Schedule</v>
      </c>
      <c r="C244" s="144" t="str">
        <f t="shared" si="43"/>
        <v>Boolean Use Non BAU Capacity Retirement Schedule</v>
      </c>
      <c r="D244" s="171" t="s">
        <v>80</v>
      </c>
      <c r="E244" s="170"/>
      <c r="F244" s="171" t="s">
        <v>94</v>
      </c>
      <c r="G244" s="170"/>
      <c r="H244" s="30">
        <v>862</v>
      </c>
      <c r="I244" s="268" t="s">
        <v>47</v>
      </c>
      <c r="J244" s="137" t="str">
        <f>INDEX('Policy Characteristics'!D:D,MATCH(PolicyLevers!$C244,'Policy Characteristics'!$C:$C,0))</f>
        <v>Non BAU Capacity Retirement Schedule</v>
      </c>
      <c r="K244" s="275"/>
      <c r="L244" s="137">
        <f>INDEX('Policy Characteristics'!F:F,MATCH(PolicyLevers!$C244,'Policy Characteristics'!$C:$C,0))</f>
        <v>0</v>
      </c>
      <c r="M244" s="137">
        <f>INDEX('Policy Characteristics'!G:G,MATCH(PolicyLevers!$C244,'Policy Characteristics'!$C:$C,0))</f>
        <v>1</v>
      </c>
      <c r="N244" s="137">
        <f>INDEX('Policy Characteristics'!H:H,MATCH(PolicyLevers!$C244,'Policy Characteristics'!$C:$C,0))</f>
        <v>1</v>
      </c>
      <c r="O244" s="137" t="str">
        <f>INDEX('Policy Characteristics'!I:I,MATCH(PolicyLevers!$C244,'Policy Characteristics'!$C:$C,0))</f>
        <v>on/off</v>
      </c>
      <c r="P244" s="137" t="str">
        <f>INDEX('Policy Characteristics'!J:J,MATCH(PolicyLevers!$C244,'Policy Characteristics'!$C:$C,0))</f>
        <v xml:space="preserve">**Description:** This policy uses an alternative retirement schedule for existing capacity of the selected type(s). // </v>
      </c>
      <c r="Q244" s="170"/>
      <c r="R244" s="171"/>
      <c r="S244" s="179"/>
      <c r="T244" s="170"/>
    </row>
    <row r="245" spans="1:20" x14ac:dyDescent="0.25">
      <c r="A245" s="136" t="str">
        <f>INDEX('Policy Characteristics'!A:A,MATCH(PolicyLevers!$C245,'Policy Characteristics'!$C:$C,0))</f>
        <v>Electricity Supply</v>
      </c>
      <c r="B245" s="273" t="str">
        <f>INDEX('Policy Characteristics'!B:B,MATCH(PolicyLevers!$C245,'Policy Characteristics'!$C:$C,0))</f>
        <v>Non BAU Capacity Retirement Schedule</v>
      </c>
      <c r="C245" s="144" t="str">
        <f t="shared" si="43"/>
        <v>Boolean Use Non BAU Capacity Retirement Schedule</v>
      </c>
      <c r="D245" s="171" t="s">
        <v>81</v>
      </c>
      <c r="E245" s="170"/>
      <c r="F245" s="171" t="s">
        <v>95</v>
      </c>
      <c r="G245" s="170"/>
      <c r="H245" s="30">
        <v>863</v>
      </c>
      <c r="I245" s="268" t="s">
        <v>47</v>
      </c>
      <c r="J245" s="137" t="str">
        <f>INDEX('Policy Characteristics'!D:D,MATCH(PolicyLevers!$C245,'Policy Characteristics'!$C:$C,0))</f>
        <v>Non BAU Capacity Retirement Schedule</v>
      </c>
      <c r="K245" s="275"/>
      <c r="L245" s="137">
        <f>INDEX('Policy Characteristics'!F:F,MATCH(PolicyLevers!$C245,'Policy Characteristics'!$C:$C,0))</f>
        <v>0</v>
      </c>
      <c r="M245" s="137">
        <f>INDEX('Policy Characteristics'!G:G,MATCH(PolicyLevers!$C245,'Policy Characteristics'!$C:$C,0))</f>
        <v>1</v>
      </c>
      <c r="N245" s="137">
        <f>INDEX('Policy Characteristics'!H:H,MATCH(PolicyLevers!$C245,'Policy Characteristics'!$C:$C,0))</f>
        <v>1</v>
      </c>
      <c r="O245" s="137" t="str">
        <f>INDEX('Policy Characteristics'!I:I,MATCH(PolicyLevers!$C245,'Policy Characteristics'!$C:$C,0))</f>
        <v>on/off</v>
      </c>
      <c r="P245" s="137" t="str">
        <f>INDEX('Policy Characteristics'!J:J,MATCH(PolicyLevers!$C245,'Policy Characteristics'!$C:$C,0))</f>
        <v xml:space="preserve">**Description:** This policy uses an alternative retirement schedule for existing capacity of the selected type(s). // </v>
      </c>
      <c r="Q245" s="170"/>
      <c r="R245" s="171"/>
      <c r="S245" s="179"/>
      <c r="T245" s="170"/>
    </row>
    <row r="246" spans="1:20" x14ac:dyDescent="0.25">
      <c r="A246" s="136" t="str">
        <f>INDEX('Policy Characteristics'!A:A,MATCH(PolicyLevers!$C246,'Policy Characteristics'!$C:$C,0))</f>
        <v>Electricity Supply</v>
      </c>
      <c r="B246" s="273" t="str">
        <f>INDEX('Policy Characteristics'!B:B,MATCH(PolicyLevers!$C246,'Policy Characteristics'!$C:$C,0))</f>
        <v>Non BAU Capacity Retirement Schedule</v>
      </c>
      <c r="C246" s="144" t="str">
        <f t="shared" si="43"/>
        <v>Boolean Use Non BAU Capacity Retirement Schedule</v>
      </c>
      <c r="D246" s="171" t="s">
        <v>498</v>
      </c>
      <c r="E246" s="170"/>
      <c r="F246" s="171" t="s">
        <v>501</v>
      </c>
      <c r="G246" s="170"/>
      <c r="H246" s="30">
        <v>864</v>
      </c>
      <c r="I246" s="268" t="s">
        <v>47</v>
      </c>
      <c r="J246" s="137" t="str">
        <f>INDEX('Policy Characteristics'!D:D,MATCH(PolicyLevers!$C246,'Policy Characteristics'!$C:$C,0))</f>
        <v>Non BAU Capacity Retirement Schedule</v>
      </c>
      <c r="K246" s="275"/>
      <c r="L246" s="137">
        <f>INDEX('Policy Characteristics'!F:F,MATCH(PolicyLevers!$C246,'Policy Characteristics'!$C:$C,0))</f>
        <v>0</v>
      </c>
      <c r="M246" s="137">
        <f>INDEX('Policy Characteristics'!G:G,MATCH(PolicyLevers!$C246,'Policy Characteristics'!$C:$C,0))</f>
        <v>1</v>
      </c>
      <c r="N246" s="137">
        <f>INDEX('Policy Characteristics'!H:H,MATCH(PolicyLevers!$C246,'Policy Characteristics'!$C:$C,0))</f>
        <v>1</v>
      </c>
      <c r="O246" s="137" t="str">
        <f>INDEX('Policy Characteristics'!I:I,MATCH(PolicyLevers!$C246,'Policy Characteristics'!$C:$C,0))</f>
        <v>on/off</v>
      </c>
      <c r="P246" s="137" t="str">
        <f>INDEX('Policy Characteristics'!J:J,MATCH(PolicyLevers!$C246,'Policy Characteristics'!$C:$C,0))</f>
        <v xml:space="preserve">**Description:** This policy uses an alternative retirement schedule for existing capacity of the selected type(s). // </v>
      </c>
      <c r="Q246" s="170"/>
      <c r="R246" s="171"/>
      <c r="S246" s="179"/>
      <c r="T246" s="170"/>
    </row>
    <row r="247" spans="1:20" x14ac:dyDescent="0.25">
      <c r="A247" s="136" t="str">
        <f>INDEX('Policy Characteristics'!A:A,MATCH(PolicyLevers!$C247,'Policy Characteristics'!$C:$C,0))</f>
        <v>Electricity Supply</v>
      </c>
      <c r="B247" s="273" t="str">
        <f>INDEX('Policy Characteristics'!B:B,MATCH(PolicyLevers!$C247,'Policy Characteristics'!$C:$C,0))</f>
        <v>Non BAU Capacity Retirement Schedule</v>
      </c>
      <c r="C247" s="144" t="str">
        <f t="shared" si="43"/>
        <v>Boolean Use Non BAU Capacity Retirement Schedule</v>
      </c>
      <c r="D247" s="171" t="s">
        <v>82</v>
      </c>
      <c r="E247" s="170"/>
      <c r="F247" s="171" t="s">
        <v>96</v>
      </c>
      <c r="G247" s="170"/>
      <c r="H247" s="30">
        <v>865</v>
      </c>
      <c r="I247" s="268" t="s">
        <v>47</v>
      </c>
      <c r="J247" s="137" t="str">
        <f>INDEX('Policy Characteristics'!D:D,MATCH(PolicyLevers!$C247,'Policy Characteristics'!$C:$C,0))</f>
        <v>Non BAU Capacity Retirement Schedule</v>
      </c>
      <c r="K247" s="275"/>
      <c r="L247" s="137">
        <f>INDEX('Policy Characteristics'!F:F,MATCH(PolicyLevers!$C247,'Policy Characteristics'!$C:$C,0))</f>
        <v>0</v>
      </c>
      <c r="M247" s="137">
        <f>INDEX('Policy Characteristics'!G:G,MATCH(PolicyLevers!$C247,'Policy Characteristics'!$C:$C,0))</f>
        <v>1</v>
      </c>
      <c r="N247" s="137">
        <f>INDEX('Policy Characteristics'!H:H,MATCH(PolicyLevers!$C247,'Policy Characteristics'!$C:$C,0))</f>
        <v>1</v>
      </c>
      <c r="O247" s="137" t="str">
        <f>INDEX('Policy Characteristics'!I:I,MATCH(PolicyLevers!$C247,'Policy Characteristics'!$C:$C,0))</f>
        <v>on/off</v>
      </c>
      <c r="P247" s="137" t="str">
        <f>INDEX('Policy Characteristics'!J:J,MATCH(PolicyLevers!$C247,'Policy Characteristics'!$C:$C,0))</f>
        <v xml:space="preserve">**Description:** This policy uses an alternative retirement schedule for existing capacity of the selected type(s). // </v>
      </c>
      <c r="Q247" s="170"/>
      <c r="R247" s="171"/>
      <c r="S247" s="179"/>
      <c r="T247" s="170"/>
    </row>
    <row r="248" spans="1:20" x14ac:dyDescent="0.25">
      <c r="A248" s="136" t="str">
        <f>INDEX('Policy Characteristics'!A:A,MATCH(PolicyLevers!$C248,'Policy Characteristics'!$C:$C,0))</f>
        <v>Electricity Supply</v>
      </c>
      <c r="B248" s="273" t="str">
        <f>INDEX('Policy Characteristics'!B:B,MATCH(PolicyLevers!$C248,'Policy Characteristics'!$C:$C,0))</f>
        <v>Non BAU Capacity Retirement Schedule</v>
      </c>
      <c r="C248" s="144" t="str">
        <f t="shared" si="43"/>
        <v>Boolean Use Non BAU Capacity Retirement Schedule</v>
      </c>
      <c r="D248" s="171" t="s">
        <v>83</v>
      </c>
      <c r="E248" s="170"/>
      <c r="F248" s="171" t="s">
        <v>97</v>
      </c>
      <c r="G248" s="170"/>
      <c r="H248" s="30">
        <v>866</v>
      </c>
      <c r="I248" s="268" t="s">
        <v>47</v>
      </c>
      <c r="J248" s="137" t="str">
        <f>INDEX('Policy Characteristics'!D:D,MATCH(PolicyLevers!$C248,'Policy Characteristics'!$C:$C,0))</f>
        <v>Non BAU Capacity Retirement Schedule</v>
      </c>
      <c r="K248" s="275"/>
      <c r="L248" s="137">
        <f>INDEX('Policy Characteristics'!F:F,MATCH(PolicyLevers!$C248,'Policy Characteristics'!$C:$C,0))</f>
        <v>0</v>
      </c>
      <c r="M248" s="137">
        <f>INDEX('Policy Characteristics'!G:G,MATCH(PolicyLevers!$C248,'Policy Characteristics'!$C:$C,0))</f>
        <v>1</v>
      </c>
      <c r="N248" s="137">
        <f>INDEX('Policy Characteristics'!H:H,MATCH(PolicyLevers!$C248,'Policy Characteristics'!$C:$C,0))</f>
        <v>1</v>
      </c>
      <c r="O248" s="137" t="str">
        <f>INDEX('Policy Characteristics'!I:I,MATCH(PolicyLevers!$C248,'Policy Characteristics'!$C:$C,0))</f>
        <v>on/off</v>
      </c>
      <c r="P248" s="137" t="str">
        <f>INDEX('Policy Characteristics'!J:J,MATCH(PolicyLevers!$C248,'Policy Characteristics'!$C:$C,0))</f>
        <v xml:space="preserve">**Description:** This policy uses an alternative retirement schedule for existing capacity of the selected type(s). // </v>
      </c>
      <c r="Q248" s="170"/>
      <c r="R248" s="171"/>
      <c r="S248" s="179"/>
      <c r="T248" s="170"/>
    </row>
    <row r="249" spans="1:20" x14ac:dyDescent="0.25">
      <c r="A249" s="136" t="str">
        <f>INDEX('Policy Characteristics'!A:A,MATCH(PolicyLevers!$C249,'Policy Characteristics'!$C:$C,0))</f>
        <v>Electricity Supply</v>
      </c>
      <c r="B249" s="273" t="str">
        <f>INDEX('Policy Characteristics'!B:B,MATCH(PolicyLevers!$C249,'Policy Characteristics'!$C:$C,0))</f>
        <v>Non BAU Capacity Retirement Schedule</v>
      </c>
      <c r="C249" s="144" t="str">
        <f t="shared" si="43"/>
        <v>Boolean Use Non BAU Capacity Retirement Schedule</v>
      </c>
      <c r="D249" s="171" t="s">
        <v>84</v>
      </c>
      <c r="E249" s="170"/>
      <c r="F249" s="171" t="s">
        <v>98</v>
      </c>
      <c r="G249" s="170"/>
      <c r="H249" s="30">
        <v>867</v>
      </c>
      <c r="I249" s="268" t="s">
        <v>47</v>
      </c>
      <c r="J249" s="137" t="str">
        <f>INDEX('Policy Characteristics'!D:D,MATCH(PolicyLevers!$C249,'Policy Characteristics'!$C:$C,0))</f>
        <v>Non BAU Capacity Retirement Schedule</v>
      </c>
      <c r="K249" s="275"/>
      <c r="L249" s="137">
        <f>INDEX('Policy Characteristics'!F:F,MATCH(PolicyLevers!$C249,'Policy Characteristics'!$C:$C,0))</f>
        <v>0</v>
      </c>
      <c r="M249" s="137">
        <f>INDEX('Policy Characteristics'!G:G,MATCH(PolicyLevers!$C249,'Policy Characteristics'!$C:$C,0))</f>
        <v>1</v>
      </c>
      <c r="N249" s="137">
        <f>INDEX('Policy Characteristics'!H:H,MATCH(PolicyLevers!$C249,'Policy Characteristics'!$C:$C,0))</f>
        <v>1</v>
      </c>
      <c r="O249" s="137" t="str">
        <f>INDEX('Policy Characteristics'!I:I,MATCH(PolicyLevers!$C249,'Policy Characteristics'!$C:$C,0))</f>
        <v>on/off</v>
      </c>
      <c r="P249" s="137" t="str">
        <f>INDEX('Policy Characteristics'!J:J,MATCH(PolicyLevers!$C249,'Policy Characteristics'!$C:$C,0))</f>
        <v xml:space="preserve">**Description:** This policy uses an alternative retirement schedule for existing capacity of the selected type(s). // </v>
      </c>
      <c r="Q249" s="170"/>
      <c r="R249" s="171"/>
      <c r="S249" s="179"/>
      <c r="T249" s="170"/>
    </row>
    <row r="250" spans="1:20" x14ac:dyDescent="0.25">
      <c r="A250" s="136" t="str">
        <f>INDEX('Policy Characteristics'!A:A,MATCH(PolicyLevers!$C250,'Policy Characteristics'!$C:$C,0))</f>
        <v>Electricity Supply</v>
      </c>
      <c r="B250" s="273" t="str">
        <f>INDEX('Policy Characteristics'!B:B,MATCH(PolicyLevers!$C250,'Policy Characteristics'!$C:$C,0))</f>
        <v>Non BAU Capacity Retirement Schedule</v>
      </c>
      <c r="C250" s="144" t="str">
        <f t="shared" si="43"/>
        <v>Boolean Use Non BAU Capacity Retirement Schedule</v>
      </c>
      <c r="D250" s="171" t="s">
        <v>764</v>
      </c>
      <c r="E250" s="170"/>
      <c r="F250" s="171" t="s">
        <v>485</v>
      </c>
      <c r="G250" s="170"/>
      <c r="H250" s="30">
        <v>868</v>
      </c>
      <c r="I250" s="268" t="s">
        <v>47</v>
      </c>
      <c r="J250" s="137" t="str">
        <f>INDEX('Policy Characteristics'!D:D,MATCH(PolicyLevers!$C250,'Policy Characteristics'!$C:$C,0))</f>
        <v>Non BAU Capacity Retirement Schedule</v>
      </c>
      <c r="K250" s="275"/>
      <c r="L250" s="137">
        <f>INDEX('Policy Characteristics'!F:F,MATCH(PolicyLevers!$C250,'Policy Characteristics'!$C:$C,0))</f>
        <v>0</v>
      </c>
      <c r="M250" s="137">
        <f>INDEX('Policy Characteristics'!G:G,MATCH(PolicyLevers!$C250,'Policy Characteristics'!$C:$C,0))</f>
        <v>1</v>
      </c>
      <c r="N250" s="137">
        <f>INDEX('Policy Characteristics'!H:H,MATCH(PolicyLevers!$C250,'Policy Characteristics'!$C:$C,0))</f>
        <v>1</v>
      </c>
      <c r="O250" s="137" t="str">
        <f>INDEX('Policy Characteristics'!I:I,MATCH(PolicyLevers!$C250,'Policy Characteristics'!$C:$C,0))</f>
        <v>on/off</v>
      </c>
      <c r="P250" s="137" t="str">
        <f>INDEX('Policy Characteristics'!J:J,MATCH(PolicyLevers!$C250,'Policy Characteristics'!$C:$C,0))</f>
        <v xml:space="preserve">**Description:** This policy uses an alternative retirement schedule for existing capacity of the selected type(s). // </v>
      </c>
      <c r="Q250" s="170"/>
      <c r="R250" s="171"/>
      <c r="S250" s="179"/>
      <c r="T250" s="170"/>
    </row>
    <row r="251" spans="1:20" x14ac:dyDescent="0.25">
      <c r="A251" s="136" t="str">
        <f>INDEX('Policy Characteristics'!A:A,MATCH(PolicyLevers!$C251,'Policy Characteristics'!$C:$C,0))</f>
        <v>Electricity Supply</v>
      </c>
      <c r="B251" s="273" t="str">
        <f>INDEX('Policy Characteristics'!B:B,MATCH(PolicyLevers!$C251,'Policy Characteristics'!$C:$C,0))</f>
        <v>Non BAU Capacity Retirement Schedule</v>
      </c>
      <c r="C251" s="144" t="str">
        <f t="shared" si="43"/>
        <v>Boolean Use Non BAU Capacity Retirement Schedule</v>
      </c>
      <c r="D251" s="171" t="s">
        <v>341</v>
      </c>
      <c r="E251" s="170"/>
      <c r="F251" s="171" t="s">
        <v>343</v>
      </c>
      <c r="G251" s="170"/>
      <c r="H251" s="30">
        <v>869</v>
      </c>
      <c r="I251" s="268" t="s">
        <v>47</v>
      </c>
      <c r="J251" s="137" t="str">
        <f>INDEX('Policy Characteristics'!D:D,MATCH(PolicyLevers!$C251,'Policy Characteristics'!$C:$C,0))</f>
        <v>Non BAU Capacity Retirement Schedule</v>
      </c>
      <c r="K251" s="275"/>
      <c r="L251" s="137">
        <f>INDEX('Policy Characteristics'!F:F,MATCH(PolicyLevers!$C251,'Policy Characteristics'!$C:$C,0))</f>
        <v>0</v>
      </c>
      <c r="M251" s="137">
        <f>INDEX('Policy Characteristics'!G:G,MATCH(PolicyLevers!$C251,'Policy Characteristics'!$C:$C,0))</f>
        <v>1</v>
      </c>
      <c r="N251" s="137">
        <f>INDEX('Policy Characteristics'!H:H,MATCH(PolicyLevers!$C251,'Policy Characteristics'!$C:$C,0))</f>
        <v>1</v>
      </c>
      <c r="O251" s="137" t="str">
        <f>INDEX('Policy Characteristics'!I:I,MATCH(PolicyLevers!$C251,'Policy Characteristics'!$C:$C,0))</f>
        <v>on/off</v>
      </c>
      <c r="P251" s="137" t="str">
        <f>INDEX('Policy Characteristics'!J:J,MATCH(PolicyLevers!$C251,'Policy Characteristics'!$C:$C,0))</f>
        <v xml:space="preserve">**Description:** This policy uses an alternative retirement schedule for existing capacity of the selected type(s). // </v>
      </c>
      <c r="Q251" s="170"/>
      <c r="R251" s="171"/>
      <c r="S251" s="179"/>
      <c r="T251" s="170"/>
    </row>
    <row r="252" spans="1:20" x14ac:dyDescent="0.25">
      <c r="A252" s="136" t="str">
        <f>INDEX('Policy Characteristics'!A:A,MATCH(PolicyLevers!$C252,'Policy Characteristics'!$C:$C,0))</f>
        <v>Electricity Supply</v>
      </c>
      <c r="B252" s="273" t="str">
        <f>INDEX('Policy Characteristics'!B:B,MATCH(PolicyLevers!$C252,'Policy Characteristics'!$C:$C,0))</f>
        <v>Non BAU Capacity Retirement Schedule</v>
      </c>
      <c r="C252" s="144" t="str">
        <f t="shared" si="43"/>
        <v>Boolean Use Non BAU Capacity Retirement Schedule</v>
      </c>
      <c r="D252" s="171" t="s">
        <v>342</v>
      </c>
      <c r="E252" s="170"/>
      <c r="F252" s="171" t="s">
        <v>344</v>
      </c>
      <c r="G252" s="170"/>
      <c r="H252" s="30">
        <v>870</v>
      </c>
      <c r="I252" s="268" t="s">
        <v>47</v>
      </c>
      <c r="J252" s="137" t="str">
        <f>INDEX('Policy Characteristics'!D:D,MATCH(PolicyLevers!$C252,'Policy Characteristics'!$C:$C,0))</f>
        <v>Non BAU Capacity Retirement Schedule</v>
      </c>
      <c r="K252" s="275"/>
      <c r="L252" s="137">
        <f>INDEX('Policy Characteristics'!F:F,MATCH(PolicyLevers!$C252,'Policy Characteristics'!$C:$C,0))</f>
        <v>0</v>
      </c>
      <c r="M252" s="137">
        <f>INDEX('Policy Characteristics'!G:G,MATCH(PolicyLevers!$C252,'Policy Characteristics'!$C:$C,0))</f>
        <v>1</v>
      </c>
      <c r="N252" s="137">
        <f>INDEX('Policy Characteristics'!H:H,MATCH(PolicyLevers!$C252,'Policy Characteristics'!$C:$C,0))</f>
        <v>1</v>
      </c>
      <c r="O252" s="137" t="str">
        <f>INDEX('Policy Characteristics'!I:I,MATCH(PolicyLevers!$C252,'Policy Characteristics'!$C:$C,0))</f>
        <v>on/off</v>
      </c>
      <c r="P252" s="137" t="str">
        <f>INDEX('Policy Characteristics'!J:J,MATCH(PolicyLevers!$C252,'Policy Characteristics'!$C:$C,0))</f>
        <v xml:space="preserve">**Description:** This policy uses an alternative retirement schedule for existing capacity of the selected type(s). // </v>
      </c>
      <c r="Q252" s="170"/>
      <c r="R252" s="171"/>
      <c r="S252" s="179"/>
      <c r="T252" s="170"/>
    </row>
    <row r="253" spans="1:20" x14ac:dyDescent="0.25">
      <c r="A253" s="136" t="str">
        <f>INDEX('Policy Characteristics'!A:A,MATCH(PolicyLevers!$C253,'Policy Characteristics'!$C:$C,0))</f>
        <v>Electricity Supply</v>
      </c>
      <c r="B253" s="273" t="str">
        <f>INDEX('Policy Characteristics'!B:B,MATCH(PolicyLevers!$C253,'Policy Characteristics'!$C:$C,0))</f>
        <v>Non BAU Capacity Retirement Schedule</v>
      </c>
      <c r="C253" s="144" t="str">
        <f t="shared" si="43"/>
        <v>Boolean Use Non BAU Capacity Retirement Schedule</v>
      </c>
      <c r="D253" s="171" t="s">
        <v>494</v>
      </c>
      <c r="E253" s="170"/>
      <c r="F253" s="171" t="s">
        <v>493</v>
      </c>
      <c r="G253" s="170"/>
      <c r="H253" s="30">
        <v>871</v>
      </c>
      <c r="I253" s="268" t="s">
        <v>47</v>
      </c>
      <c r="J253" s="137" t="str">
        <f>INDEX('Policy Characteristics'!D:D,MATCH(PolicyLevers!$C253,'Policy Characteristics'!$C:$C,0))</f>
        <v>Non BAU Capacity Retirement Schedule</v>
      </c>
      <c r="K253" s="275"/>
      <c r="L253" s="137">
        <f>INDEX('Policy Characteristics'!F:F,MATCH(PolicyLevers!$C253,'Policy Characteristics'!$C:$C,0))</f>
        <v>0</v>
      </c>
      <c r="M253" s="137">
        <f>INDEX('Policy Characteristics'!G:G,MATCH(PolicyLevers!$C253,'Policy Characteristics'!$C:$C,0))</f>
        <v>1</v>
      </c>
      <c r="N253" s="137">
        <f>INDEX('Policy Characteristics'!H:H,MATCH(PolicyLevers!$C253,'Policy Characteristics'!$C:$C,0))</f>
        <v>1</v>
      </c>
      <c r="O253" s="137" t="str">
        <f>INDEX('Policy Characteristics'!I:I,MATCH(PolicyLevers!$C253,'Policy Characteristics'!$C:$C,0))</f>
        <v>on/off</v>
      </c>
      <c r="P253" s="137" t="str">
        <f>INDEX('Policy Characteristics'!J:J,MATCH(PolicyLevers!$C253,'Policy Characteristics'!$C:$C,0))</f>
        <v xml:space="preserve">**Description:** This policy uses an alternative retirement schedule for existing capacity of the selected type(s). // </v>
      </c>
      <c r="Q253" s="170"/>
      <c r="R253" s="171"/>
      <c r="S253" s="179"/>
      <c r="T253" s="170"/>
    </row>
    <row r="254" spans="1:20" x14ac:dyDescent="0.25">
      <c r="A254" s="136" t="str">
        <f>INDEX('Policy Characteristics'!A:A,MATCH(PolicyLevers!$C254,'Policy Characteristics'!$C:$C,0))</f>
        <v>Electricity Supply</v>
      </c>
      <c r="B254" s="273" t="str">
        <f>INDEX('Policy Characteristics'!B:B,MATCH(PolicyLevers!$C254,'Policy Characteristics'!$C:$C,0))</f>
        <v>Non BAU Capacity Retirement Schedule</v>
      </c>
      <c r="C254" s="144" t="str">
        <f t="shared" si="43"/>
        <v>Boolean Use Non BAU Capacity Retirement Schedule</v>
      </c>
      <c r="D254" s="171" t="s">
        <v>503</v>
      </c>
      <c r="E254" s="170"/>
      <c r="F254" s="171" t="s">
        <v>504</v>
      </c>
      <c r="G254" s="170"/>
      <c r="H254" s="30">
        <v>872</v>
      </c>
      <c r="I254" s="268" t="s">
        <v>47</v>
      </c>
      <c r="J254" s="137" t="str">
        <f>INDEX('Policy Characteristics'!D:D,MATCH(PolicyLevers!$C254,'Policy Characteristics'!$C:$C,0))</f>
        <v>Non BAU Capacity Retirement Schedule</v>
      </c>
      <c r="K254" s="275"/>
      <c r="L254" s="137">
        <f>INDEX('Policy Characteristics'!F:F,MATCH(PolicyLevers!$C254,'Policy Characteristics'!$C:$C,0))</f>
        <v>0</v>
      </c>
      <c r="M254" s="137">
        <f>INDEX('Policy Characteristics'!G:G,MATCH(PolicyLevers!$C254,'Policy Characteristics'!$C:$C,0))</f>
        <v>1</v>
      </c>
      <c r="N254" s="137">
        <f>INDEX('Policy Characteristics'!H:H,MATCH(PolicyLevers!$C254,'Policy Characteristics'!$C:$C,0))</f>
        <v>1</v>
      </c>
      <c r="O254" s="137" t="str">
        <f>INDEX('Policy Characteristics'!I:I,MATCH(PolicyLevers!$C254,'Policy Characteristics'!$C:$C,0))</f>
        <v>on/off</v>
      </c>
      <c r="P254" s="137" t="str">
        <f>INDEX('Policy Characteristics'!J:J,MATCH(PolicyLevers!$C254,'Policy Characteristics'!$C:$C,0))</f>
        <v xml:space="preserve">**Description:** This policy uses an alternative retirement schedule for existing capacity of the selected type(s). // </v>
      </c>
      <c r="Q254" s="170"/>
      <c r="R254" s="171"/>
      <c r="S254" s="179"/>
      <c r="T254" s="170"/>
    </row>
    <row r="255" spans="1:20" x14ac:dyDescent="0.25">
      <c r="A255" s="136" t="str">
        <f>INDEX('Policy Characteristics'!A:A,MATCH(PolicyLevers!$C255,'Policy Characteristics'!$C:$C,0))</f>
        <v>Electricity Supply</v>
      </c>
      <c r="B255" s="273" t="str">
        <f>INDEX('Policy Characteristics'!B:B,MATCH(PolicyLevers!$C255,'Policy Characteristics'!$C:$C,0))</f>
        <v>Non BAU Capacity Retirement Schedule</v>
      </c>
      <c r="C255" s="144" t="str">
        <f t="shared" si="43"/>
        <v>Boolean Use Non BAU Capacity Retirement Schedule</v>
      </c>
      <c r="D255" s="171" t="s">
        <v>1161</v>
      </c>
      <c r="E255" s="170"/>
      <c r="F255" s="171" t="s">
        <v>822</v>
      </c>
      <c r="G255" s="170"/>
      <c r="H255" s="30">
        <v>873</v>
      </c>
      <c r="I255" s="268" t="s">
        <v>47</v>
      </c>
      <c r="J255" s="137" t="str">
        <f>INDEX('Policy Characteristics'!D:D,MATCH(PolicyLevers!$C255,'Policy Characteristics'!$C:$C,0))</f>
        <v>Non BAU Capacity Retirement Schedule</v>
      </c>
      <c r="K255" s="275"/>
      <c r="L255" s="137">
        <f>INDEX('Policy Characteristics'!F:F,MATCH(PolicyLevers!$C255,'Policy Characteristics'!$C:$C,0))</f>
        <v>0</v>
      </c>
      <c r="M255" s="137">
        <f>INDEX('Policy Characteristics'!G:G,MATCH(PolicyLevers!$C255,'Policy Characteristics'!$C:$C,0))</f>
        <v>1</v>
      </c>
      <c r="N255" s="137">
        <f>INDEX('Policy Characteristics'!H:H,MATCH(PolicyLevers!$C255,'Policy Characteristics'!$C:$C,0))</f>
        <v>1</v>
      </c>
      <c r="O255" s="137" t="str">
        <f>INDEX('Policy Characteristics'!I:I,MATCH(PolicyLevers!$C255,'Policy Characteristics'!$C:$C,0))</f>
        <v>on/off</v>
      </c>
      <c r="P255" s="137" t="str">
        <f>INDEX('Policy Characteristics'!J:J,MATCH(PolicyLevers!$C255,'Policy Characteristics'!$C:$C,0))</f>
        <v xml:space="preserve">**Description:** This policy uses an alternative retirement schedule for existing capacity of the selected type(s). // </v>
      </c>
      <c r="Q255" s="170"/>
      <c r="R255" s="171"/>
      <c r="S255" s="179"/>
      <c r="T255" s="170"/>
    </row>
    <row r="256" spans="1:20" x14ac:dyDescent="0.25">
      <c r="A256" s="136" t="str">
        <f>INDEX('Policy Characteristics'!A:A,MATCH(PolicyLevers!$C256,'Policy Characteristics'!$C:$C,0))</f>
        <v>Electricity Supply</v>
      </c>
      <c r="B256" s="273" t="str">
        <f>INDEX('Policy Characteristics'!B:B,MATCH(PolicyLevers!$C256,'Policy Characteristics'!$C:$C,0))</f>
        <v>Non BAU Capacity Retirement Schedule</v>
      </c>
      <c r="C256" s="144" t="str">
        <f t="shared" si="43"/>
        <v>Boolean Use Non BAU Capacity Retirement Schedule</v>
      </c>
      <c r="D256" s="171" t="s">
        <v>1162</v>
      </c>
      <c r="E256" s="170"/>
      <c r="F256" s="171" t="s">
        <v>972</v>
      </c>
      <c r="G256" s="170"/>
      <c r="H256" s="30">
        <v>874</v>
      </c>
      <c r="I256" s="268" t="s">
        <v>47</v>
      </c>
      <c r="J256" s="137" t="str">
        <f>INDEX('Policy Characteristics'!D:D,MATCH(PolicyLevers!$C256,'Policy Characteristics'!$C:$C,0))</f>
        <v>Non BAU Capacity Retirement Schedule</v>
      </c>
      <c r="K256" s="275"/>
      <c r="L256" s="137">
        <f>INDEX('Policy Characteristics'!F:F,MATCH(PolicyLevers!$C256,'Policy Characteristics'!$C:$C,0))</f>
        <v>0</v>
      </c>
      <c r="M256" s="137">
        <f>INDEX('Policy Characteristics'!G:G,MATCH(PolicyLevers!$C256,'Policy Characteristics'!$C:$C,0))</f>
        <v>1</v>
      </c>
      <c r="N256" s="137">
        <f>INDEX('Policy Characteristics'!H:H,MATCH(PolicyLevers!$C256,'Policy Characteristics'!$C:$C,0))</f>
        <v>1</v>
      </c>
      <c r="O256" s="137" t="str">
        <f>INDEX('Policy Characteristics'!I:I,MATCH(PolicyLevers!$C256,'Policy Characteristics'!$C:$C,0))</f>
        <v>on/off</v>
      </c>
      <c r="P256" s="137" t="str">
        <f>INDEX('Policy Characteristics'!J:J,MATCH(PolicyLevers!$C256,'Policy Characteristics'!$C:$C,0))</f>
        <v xml:space="preserve">**Description:** This policy uses an alternative retirement schedule for existing capacity of the selected type(s). // </v>
      </c>
      <c r="Q256" s="170"/>
      <c r="R256" s="171"/>
      <c r="S256" s="179"/>
      <c r="T256" s="170"/>
    </row>
    <row r="257" spans="1:20" x14ac:dyDescent="0.25">
      <c r="A257" s="136" t="str">
        <f>INDEX('Policy Characteristics'!A:A,MATCH(PolicyLevers!$C257,'Policy Characteristics'!$C:$C,0))</f>
        <v>Electricity Supply</v>
      </c>
      <c r="B257" s="273" t="str">
        <f>INDEX('Policy Characteristics'!B:B,MATCH(PolicyLevers!$C257,'Policy Characteristics'!$C:$C,0))</f>
        <v>Non BAU Capacity Retirement Schedule</v>
      </c>
      <c r="C257" s="144" t="str">
        <f t="shared" si="43"/>
        <v>Boolean Use Non BAU Capacity Retirement Schedule</v>
      </c>
      <c r="D257" s="171" t="s">
        <v>1163</v>
      </c>
      <c r="E257" s="170"/>
      <c r="F257" s="171" t="s">
        <v>824</v>
      </c>
      <c r="G257" s="170"/>
      <c r="H257" s="30">
        <v>875</v>
      </c>
      <c r="I257" s="268" t="s">
        <v>47</v>
      </c>
      <c r="J257" s="137" t="str">
        <f>INDEX('Policy Characteristics'!D:D,MATCH(PolicyLevers!$C257,'Policy Characteristics'!$C:$C,0))</f>
        <v>Non BAU Capacity Retirement Schedule</v>
      </c>
      <c r="K257" s="275"/>
      <c r="L257" s="137">
        <f>INDEX('Policy Characteristics'!F:F,MATCH(PolicyLevers!$C257,'Policy Characteristics'!$C:$C,0))</f>
        <v>0</v>
      </c>
      <c r="M257" s="137">
        <f>INDEX('Policy Characteristics'!G:G,MATCH(PolicyLevers!$C257,'Policy Characteristics'!$C:$C,0))</f>
        <v>1</v>
      </c>
      <c r="N257" s="137">
        <f>INDEX('Policy Characteristics'!H:H,MATCH(PolicyLevers!$C257,'Policy Characteristics'!$C:$C,0))</f>
        <v>1</v>
      </c>
      <c r="O257" s="137" t="str">
        <f>INDEX('Policy Characteristics'!I:I,MATCH(PolicyLevers!$C257,'Policy Characteristics'!$C:$C,0))</f>
        <v>on/off</v>
      </c>
      <c r="P257" s="137" t="str">
        <f>INDEX('Policy Characteristics'!J:J,MATCH(PolicyLevers!$C257,'Policy Characteristics'!$C:$C,0))</f>
        <v xml:space="preserve">**Description:** This policy uses an alternative retirement schedule for existing capacity of the selected type(s). // </v>
      </c>
      <c r="Q257" s="170"/>
      <c r="R257" s="171"/>
      <c r="S257" s="179"/>
      <c r="T257" s="170"/>
    </row>
    <row r="258" spans="1:20" s="144" customFormat="1" x14ac:dyDescent="0.25">
      <c r="A258" s="136" t="str">
        <f>INDEX('Policy Characteristics'!A:A,MATCH(PolicyLevers!$C258,'Policy Characteristics'!$C:$C,0))</f>
        <v>Electricity Supply</v>
      </c>
      <c r="B258" s="273" t="str">
        <f>INDEX('Policy Characteristics'!B:B,MATCH(PolicyLevers!$C258,'Policy Characteristics'!$C:$C,0))</f>
        <v>Non BAU Mandated Capacity Construction</v>
      </c>
      <c r="C258" s="148" t="s">
        <v>136</v>
      </c>
      <c r="D258" s="139" t="s">
        <v>497</v>
      </c>
      <c r="E258" s="139"/>
      <c r="F258" s="139" t="s">
        <v>496</v>
      </c>
      <c r="G258" s="139"/>
      <c r="H258" s="157">
        <v>633</v>
      </c>
      <c r="I258" s="266" t="s">
        <v>47</v>
      </c>
      <c r="J258" s="137" t="str">
        <f>INDEX('Policy Characteristics'!D:D,MATCH(PolicyLevers!$C258,'Policy Characteristics'!$C:$C,0))</f>
        <v>Non BAU Mandated Capacity Construction</v>
      </c>
      <c r="K258" s="275"/>
      <c r="L258" s="137">
        <f>INDEX('Policy Characteristics'!F:F,MATCH(PolicyLevers!$C258,'Policy Characteristics'!$C:$C,0))</f>
        <v>0</v>
      </c>
      <c r="M258" s="137">
        <f>INDEX('Policy Characteristics'!G:G,MATCH(PolicyLevers!$C258,'Policy Characteristics'!$C:$C,0))</f>
        <v>1</v>
      </c>
      <c r="N258" s="137">
        <f>INDEX('Policy Characteristics'!H:H,MATCH(PolicyLevers!$C258,'Policy Characteristics'!$C:$C,0))</f>
        <v>1</v>
      </c>
      <c r="O258" s="137" t="str">
        <f>INDEX('Policy Characteristics'!I:I,MATCH(PolicyLevers!$C258,'Policy Characteristics'!$C:$C,0))</f>
        <v>on/off</v>
      </c>
      <c r="P258" s="13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55"/>
      <c r="R258" s="161"/>
      <c r="S258" s="155"/>
      <c r="T258" s="155"/>
    </row>
    <row r="259" spans="1:20" s="144" customFormat="1" x14ac:dyDescent="0.25">
      <c r="A259" s="136" t="str">
        <f>INDEX('Policy Characteristics'!A:A,MATCH(PolicyLevers!$C259,'Policy Characteristics'!$C:$C,0))</f>
        <v>Electricity Supply</v>
      </c>
      <c r="B259" s="273" t="str">
        <f>INDEX('Policy Characteristics'!B:B,MATCH(PolicyLevers!$C259,'Policy Characteristics'!$C:$C,0))</f>
        <v>Non BAU Mandated Capacity Construction</v>
      </c>
      <c r="C259" s="152" t="str">
        <f t="shared" ref="A259:C273" si="44">C$258</f>
        <v>Boolean Use Non BAU Mandated Capacity Construction Schedule</v>
      </c>
      <c r="D259" s="146" t="s">
        <v>339</v>
      </c>
      <c r="E259" s="139"/>
      <c r="F259" s="146" t="s">
        <v>340</v>
      </c>
      <c r="G259" s="139"/>
      <c r="H259" s="157">
        <v>634</v>
      </c>
      <c r="I259" s="266" t="s">
        <v>47</v>
      </c>
      <c r="J259" s="137" t="str">
        <f>INDEX('Policy Characteristics'!D:D,MATCH(PolicyLevers!$C259,'Policy Characteristics'!$C:$C,0))</f>
        <v>Non BAU Mandated Capacity Construction</v>
      </c>
      <c r="K259" s="275"/>
      <c r="L259" s="137">
        <f>INDEX('Policy Characteristics'!F:F,MATCH(PolicyLevers!$C259,'Policy Characteristics'!$C:$C,0))</f>
        <v>0</v>
      </c>
      <c r="M259" s="137">
        <f>INDEX('Policy Characteristics'!G:G,MATCH(PolicyLevers!$C259,'Policy Characteristics'!$C:$C,0))</f>
        <v>1</v>
      </c>
      <c r="N259" s="137">
        <f>INDEX('Policy Characteristics'!H:H,MATCH(PolicyLevers!$C259,'Policy Characteristics'!$C:$C,0))</f>
        <v>1</v>
      </c>
      <c r="O259" s="137" t="str">
        <f>INDEX('Policy Characteristics'!I:I,MATCH(PolicyLevers!$C259,'Policy Characteristics'!$C:$C,0))</f>
        <v>on/off</v>
      </c>
      <c r="P259" s="13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55"/>
      <c r="R259" s="161"/>
      <c r="S259" s="155"/>
      <c r="T259" s="155"/>
    </row>
    <row r="260" spans="1:20" s="144" customFormat="1" x14ac:dyDescent="0.25">
      <c r="A260" s="136" t="str">
        <f>INDEX('Policy Characteristics'!A:A,MATCH(PolicyLevers!$C260,'Policy Characteristics'!$C:$C,0))</f>
        <v>Electricity Supply</v>
      </c>
      <c r="B260" s="273" t="str">
        <f>INDEX('Policy Characteristics'!B:B,MATCH(PolicyLevers!$C260,'Policy Characteristics'!$C:$C,0))</f>
        <v>Non BAU Mandated Capacity Construction</v>
      </c>
      <c r="C260" s="152" t="str">
        <f t="shared" si="44"/>
        <v>Boolean Use Non BAU Mandated Capacity Construction Schedule</v>
      </c>
      <c r="D260" s="146" t="s">
        <v>80</v>
      </c>
      <c r="E260" s="139"/>
      <c r="F260" s="146" t="s">
        <v>94</v>
      </c>
      <c r="G260" s="139"/>
      <c r="H260" s="157">
        <v>635</v>
      </c>
      <c r="I260" s="266" t="s">
        <v>47</v>
      </c>
      <c r="J260" s="137" t="str">
        <f>INDEX('Policy Characteristics'!D:D,MATCH(PolicyLevers!$C260,'Policy Characteristics'!$C:$C,0))</f>
        <v>Non BAU Mandated Capacity Construction</v>
      </c>
      <c r="K260" s="275"/>
      <c r="L260" s="137">
        <f>INDEX('Policy Characteristics'!F:F,MATCH(PolicyLevers!$C260,'Policy Characteristics'!$C:$C,0))</f>
        <v>0</v>
      </c>
      <c r="M260" s="137">
        <f>INDEX('Policy Characteristics'!G:G,MATCH(PolicyLevers!$C260,'Policy Characteristics'!$C:$C,0))</f>
        <v>1</v>
      </c>
      <c r="N260" s="137">
        <f>INDEX('Policy Characteristics'!H:H,MATCH(PolicyLevers!$C260,'Policy Characteristics'!$C:$C,0))</f>
        <v>1</v>
      </c>
      <c r="O260" s="137" t="str">
        <f>INDEX('Policy Characteristics'!I:I,MATCH(PolicyLevers!$C260,'Policy Characteristics'!$C:$C,0))</f>
        <v>on/off</v>
      </c>
      <c r="P260" s="13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55"/>
      <c r="R260" s="161"/>
      <c r="S260" s="155"/>
      <c r="T260" s="155"/>
    </row>
    <row r="261" spans="1:20" s="144" customFormat="1" x14ac:dyDescent="0.25">
      <c r="A261" s="136" t="str">
        <f>INDEX('Policy Characteristics'!A:A,MATCH(PolicyLevers!$C261,'Policy Characteristics'!$C:$C,0))</f>
        <v>Electricity Supply</v>
      </c>
      <c r="B261" s="273" t="str">
        <f>INDEX('Policy Characteristics'!B:B,MATCH(PolicyLevers!$C261,'Policy Characteristics'!$C:$C,0))</f>
        <v>Non BAU Mandated Capacity Construction</v>
      </c>
      <c r="C261" s="152" t="str">
        <f t="shared" si="44"/>
        <v>Boolean Use Non BAU Mandated Capacity Construction Schedule</v>
      </c>
      <c r="D261" s="146" t="s">
        <v>81</v>
      </c>
      <c r="E261" s="139"/>
      <c r="F261" s="146" t="s">
        <v>95</v>
      </c>
      <c r="G261" s="139"/>
      <c r="H261" s="157">
        <v>636</v>
      </c>
      <c r="I261" s="266" t="s">
        <v>47</v>
      </c>
      <c r="J261" s="137" t="str">
        <f>INDEX('Policy Characteristics'!D:D,MATCH(PolicyLevers!$C261,'Policy Characteristics'!$C:$C,0))</f>
        <v>Non BAU Mandated Capacity Construction</v>
      </c>
      <c r="K261" s="275"/>
      <c r="L261" s="137">
        <f>INDEX('Policy Characteristics'!F:F,MATCH(PolicyLevers!$C261,'Policy Characteristics'!$C:$C,0))</f>
        <v>0</v>
      </c>
      <c r="M261" s="137">
        <f>INDEX('Policy Characteristics'!G:G,MATCH(PolicyLevers!$C261,'Policy Characteristics'!$C:$C,0))</f>
        <v>1</v>
      </c>
      <c r="N261" s="137">
        <f>INDEX('Policy Characteristics'!H:H,MATCH(PolicyLevers!$C261,'Policy Characteristics'!$C:$C,0))</f>
        <v>1</v>
      </c>
      <c r="O261" s="137" t="str">
        <f>INDEX('Policy Characteristics'!I:I,MATCH(PolicyLevers!$C261,'Policy Characteristics'!$C:$C,0))</f>
        <v>on/off</v>
      </c>
      <c r="P261" s="13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55"/>
      <c r="R261" s="161"/>
      <c r="S261" s="155"/>
      <c r="T261" s="155"/>
    </row>
    <row r="262" spans="1:20" s="144" customFormat="1" x14ac:dyDescent="0.25">
      <c r="A262" s="136" t="str">
        <f>INDEX('Policy Characteristics'!A:A,MATCH(PolicyLevers!$C262,'Policy Characteristics'!$C:$C,0))</f>
        <v>Electricity Supply</v>
      </c>
      <c r="B262" s="273" t="str">
        <f>INDEX('Policy Characteristics'!B:B,MATCH(PolicyLevers!$C262,'Policy Characteristics'!$C:$C,0))</f>
        <v>Non BAU Mandated Capacity Construction</v>
      </c>
      <c r="C262" s="152" t="str">
        <f t="shared" si="44"/>
        <v>Boolean Use Non BAU Mandated Capacity Construction Schedule</v>
      </c>
      <c r="D262" s="146" t="s">
        <v>498</v>
      </c>
      <c r="E262" s="139"/>
      <c r="F262" s="146" t="s">
        <v>501</v>
      </c>
      <c r="G262" s="139"/>
      <c r="H262" s="157">
        <v>637</v>
      </c>
      <c r="I262" s="266" t="s">
        <v>47</v>
      </c>
      <c r="J262" s="137" t="str">
        <f>INDEX('Policy Characteristics'!D:D,MATCH(PolicyLevers!$C262,'Policy Characteristics'!$C:$C,0))</f>
        <v>Non BAU Mandated Capacity Construction</v>
      </c>
      <c r="K262" s="275"/>
      <c r="L262" s="137">
        <f>INDEX('Policy Characteristics'!F:F,MATCH(PolicyLevers!$C262,'Policy Characteristics'!$C:$C,0))</f>
        <v>0</v>
      </c>
      <c r="M262" s="137">
        <f>INDEX('Policy Characteristics'!G:G,MATCH(PolicyLevers!$C262,'Policy Characteristics'!$C:$C,0))</f>
        <v>1</v>
      </c>
      <c r="N262" s="137">
        <f>INDEX('Policy Characteristics'!H:H,MATCH(PolicyLevers!$C262,'Policy Characteristics'!$C:$C,0))</f>
        <v>1</v>
      </c>
      <c r="O262" s="137" t="str">
        <f>INDEX('Policy Characteristics'!I:I,MATCH(PolicyLevers!$C262,'Policy Characteristics'!$C:$C,0))</f>
        <v>on/off</v>
      </c>
      <c r="P262" s="13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55"/>
      <c r="R262" s="161"/>
      <c r="S262" s="155"/>
      <c r="T262" s="155"/>
    </row>
    <row r="263" spans="1:20" s="144" customFormat="1" x14ac:dyDescent="0.25">
      <c r="A263" s="136" t="str">
        <f>INDEX('Policy Characteristics'!A:A,MATCH(PolicyLevers!$C263,'Policy Characteristics'!$C:$C,0))</f>
        <v>Electricity Supply</v>
      </c>
      <c r="B263" s="273" t="str">
        <f>INDEX('Policy Characteristics'!B:B,MATCH(PolicyLevers!$C263,'Policy Characteristics'!$C:$C,0))</f>
        <v>Non BAU Mandated Capacity Construction</v>
      </c>
      <c r="C263" s="152" t="str">
        <f t="shared" si="44"/>
        <v>Boolean Use Non BAU Mandated Capacity Construction Schedule</v>
      </c>
      <c r="D263" s="146" t="s">
        <v>82</v>
      </c>
      <c r="E263" s="139"/>
      <c r="F263" s="146" t="s">
        <v>96</v>
      </c>
      <c r="G263" s="139"/>
      <c r="H263" s="157">
        <v>638</v>
      </c>
      <c r="I263" s="266" t="s">
        <v>47</v>
      </c>
      <c r="J263" s="137" t="str">
        <f>INDEX('Policy Characteristics'!D:D,MATCH(PolicyLevers!$C263,'Policy Characteristics'!$C:$C,0))</f>
        <v>Non BAU Mandated Capacity Construction</v>
      </c>
      <c r="K263" s="275"/>
      <c r="L263" s="137">
        <f>INDEX('Policy Characteristics'!F:F,MATCH(PolicyLevers!$C263,'Policy Characteristics'!$C:$C,0))</f>
        <v>0</v>
      </c>
      <c r="M263" s="137">
        <f>INDEX('Policy Characteristics'!G:G,MATCH(PolicyLevers!$C263,'Policy Characteristics'!$C:$C,0))</f>
        <v>1</v>
      </c>
      <c r="N263" s="137">
        <f>INDEX('Policy Characteristics'!H:H,MATCH(PolicyLevers!$C263,'Policy Characteristics'!$C:$C,0))</f>
        <v>1</v>
      </c>
      <c r="O263" s="137" t="str">
        <f>INDEX('Policy Characteristics'!I:I,MATCH(PolicyLevers!$C263,'Policy Characteristics'!$C:$C,0))</f>
        <v>on/off</v>
      </c>
      <c r="P263" s="13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55"/>
      <c r="R263" s="161"/>
      <c r="S263" s="155"/>
      <c r="T263" s="155"/>
    </row>
    <row r="264" spans="1:20" s="144" customFormat="1" x14ac:dyDescent="0.25">
      <c r="A264" s="136" t="str">
        <f>INDEX('Policy Characteristics'!A:A,MATCH(PolicyLevers!$C264,'Policy Characteristics'!$C:$C,0))</f>
        <v>Electricity Supply</v>
      </c>
      <c r="B264" s="273" t="str">
        <f>INDEX('Policy Characteristics'!B:B,MATCH(PolicyLevers!$C264,'Policy Characteristics'!$C:$C,0))</f>
        <v>Non BAU Mandated Capacity Construction</v>
      </c>
      <c r="C264" s="152" t="str">
        <f t="shared" si="44"/>
        <v>Boolean Use Non BAU Mandated Capacity Construction Schedule</v>
      </c>
      <c r="D264" s="146" t="s">
        <v>83</v>
      </c>
      <c r="E264" s="139"/>
      <c r="F264" s="146" t="s">
        <v>97</v>
      </c>
      <c r="G264" s="139"/>
      <c r="H264" s="157">
        <v>639</v>
      </c>
      <c r="I264" s="266" t="s">
        <v>47</v>
      </c>
      <c r="J264" s="137" t="str">
        <f>INDEX('Policy Characteristics'!D:D,MATCH(PolicyLevers!$C264,'Policy Characteristics'!$C:$C,0))</f>
        <v>Non BAU Mandated Capacity Construction</v>
      </c>
      <c r="K264" s="275"/>
      <c r="L264" s="137">
        <f>INDEX('Policy Characteristics'!F:F,MATCH(PolicyLevers!$C264,'Policy Characteristics'!$C:$C,0))</f>
        <v>0</v>
      </c>
      <c r="M264" s="137">
        <f>INDEX('Policy Characteristics'!G:G,MATCH(PolicyLevers!$C264,'Policy Characteristics'!$C:$C,0))</f>
        <v>1</v>
      </c>
      <c r="N264" s="137">
        <f>INDEX('Policy Characteristics'!H:H,MATCH(PolicyLevers!$C264,'Policy Characteristics'!$C:$C,0))</f>
        <v>1</v>
      </c>
      <c r="O264" s="137" t="str">
        <f>INDEX('Policy Characteristics'!I:I,MATCH(PolicyLevers!$C264,'Policy Characteristics'!$C:$C,0))</f>
        <v>on/off</v>
      </c>
      <c r="P264" s="13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55"/>
      <c r="R264" s="161"/>
      <c r="S264" s="155"/>
      <c r="T264" s="155"/>
    </row>
    <row r="265" spans="1:20" s="144" customFormat="1" x14ac:dyDescent="0.25">
      <c r="A265" s="136" t="str">
        <f>INDEX('Policy Characteristics'!A:A,MATCH(PolicyLevers!$C265,'Policy Characteristics'!$C:$C,0))</f>
        <v>Electricity Supply</v>
      </c>
      <c r="B265" s="273" t="str">
        <f>INDEX('Policy Characteristics'!B:B,MATCH(PolicyLevers!$C265,'Policy Characteristics'!$C:$C,0))</f>
        <v>Non BAU Mandated Capacity Construction</v>
      </c>
      <c r="C265" s="152" t="str">
        <f t="shared" si="44"/>
        <v>Boolean Use Non BAU Mandated Capacity Construction Schedule</v>
      </c>
      <c r="D265" s="146" t="s">
        <v>84</v>
      </c>
      <c r="E265" s="139"/>
      <c r="F265" s="146" t="s">
        <v>98</v>
      </c>
      <c r="G265" s="139"/>
      <c r="H265" s="157">
        <v>640</v>
      </c>
      <c r="I265" s="266" t="s">
        <v>47</v>
      </c>
      <c r="J265" s="137" t="str">
        <f>INDEX('Policy Characteristics'!D:D,MATCH(PolicyLevers!$C265,'Policy Characteristics'!$C:$C,0))</f>
        <v>Non BAU Mandated Capacity Construction</v>
      </c>
      <c r="K265" s="275"/>
      <c r="L265" s="137">
        <f>INDEX('Policy Characteristics'!F:F,MATCH(PolicyLevers!$C265,'Policy Characteristics'!$C:$C,0))</f>
        <v>0</v>
      </c>
      <c r="M265" s="137">
        <f>INDEX('Policy Characteristics'!G:G,MATCH(PolicyLevers!$C265,'Policy Characteristics'!$C:$C,0))</f>
        <v>1</v>
      </c>
      <c r="N265" s="137">
        <f>INDEX('Policy Characteristics'!H:H,MATCH(PolicyLevers!$C265,'Policy Characteristics'!$C:$C,0))</f>
        <v>1</v>
      </c>
      <c r="O265" s="137" t="str">
        <f>INDEX('Policy Characteristics'!I:I,MATCH(PolicyLevers!$C265,'Policy Characteristics'!$C:$C,0))</f>
        <v>on/off</v>
      </c>
      <c r="P265" s="13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55"/>
      <c r="R265" s="161"/>
      <c r="S265" s="155"/>
      <c r="T265" s="155"/>
    </row>
    <row r="266" spans="1:20" s="144" customFormat="1" x14ac:dyDescent="0.25">
      <c r="A266" s="136" t="str">
        <f>INDEX('Policy Characteristics'!A:A,MATCH(PolicyLevers!$C266,'Policy Characteristics'!$C:$C,0))</f>
        <v>Electricity Supply</v>
      </c>
      <c r="B266" s="273" t="str">
        <f>INDEX('Policy Characteristics'!B:B,MATCH(PolicyLevers!$C266,'Policy Characteristics'!$C:$C,0))</f>
        <v>Non BAU Mandated Capacity Construction</v>
      </c>
      <c r="C266" s="152" t="str">
        <f t="shared" si="44"/>
        <v>Boolean Use Non BAU Mandated Capacity Construction Schedule</v>
      </c>
      <c r="D266" s="146" t="s">
        <v>764</v>
      </c>
      <c r="E266" s="139"/>
      <c r="F266" s="146" t="s">
        <v>485</v>
      </c>
      <c r="G266" s="139"/>
      <c r="H266" s="157">
        <v>641</v>
      </c>
      <c r="I266" s="266" t="s">
        <v>47</v>
      </c>
      <c r="J266" s="137" t="str">
        <f>INDEX('Policy Characteristics'!D:D,MATCH(PolicyLevers!$C266,'Policy Characteristics'!$C:$C,0))</f>
        <v>Non BAU Mandated Capacity Construction</v>
      </c>
      <c r="K266" s="275"/>
      <c r="L266" s="137">
        <f>INDEX('Policy Characteristics'!F:F,MATCH(PolicyLevers!$C266,'Policy Characteristics'!$C:$C,0))</f>
        <v>0</v>
      </c>
      <c r="M266" s="137">
        <f>INDEX('Policy Characteristics'!G:G,MATCH(PolicyLevers!$C266,'Policy Characteristics'!$C:$C,0))</f>
        <v>1</v>
      </c>
      <c r="N266" s="137">
        <f>INDEX('Policy Characteristics'!H:H,MATCH(PolicyLevers!$C266,'Policy Characteristics'!$C:$C,0))</f>
        <v>1</v>
      </c>
      <c r="O266" s="137" t="str">
        <f>INDEX('Policy Characteristics'!I:I,MATCH(PolicyLevers!$C266,'Policy Characteristics'!$C:$C,0))</f>
        <v>on/off</v>
      </c>
      <c r="P266" s="13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55"/>
      <c r="R266" s="161"/>
      <c r="S266" s="155"/>
      <c r="T266" s="155"/>
    </row>
    <row r="267" spans="1:20" s="144" customFormat="1" x14ac:dyDescent="0.25">
      <c r="A267" s="136" t="str">
        <f>INDEX('Policy Characteristics'!A:A,MATCH(PolicyLevers!$C267,'Policy Characteristics'!$C:$C,0))</f>
        <v>Electricity Supply</v>
      </c>
      <c r="B267" s="273" t="str">
        <f>INDEX('Policy Characteristics'!B:B,MATCH(PolicyLevers!$C267,'Policy Characteristics'!$C:$C,0))</f>
        <v>Non BAU Mandated Capacity Construction</v>
      </c>
      <c r="C267" s="152" t="str">
        <f t="shared" si="44"/>
        <v>Boolean Use Non BAU Mandated Capacity Construction Schedule</v>
      </c>
      <c r="D267" s="146" t="s">
        <v>341</v>
      </c>
      <c r="E267" s="139"/>
      <c r="F267" s="146" t="s">
        <v>343</v>
      </c>
      <c r="G267" s="139"/>
      <c r="H267" s="157">
        <v>642</v>
      </c>
      <c r="I267" s="266" t="s">
        <v>47</v>
      </c>
      <c r="J267" s="137" t="str">
        <f>INDEX('Policy Characteristics'!D:D,MATCH(PolicyLevers!$C267,'Policy Characteristics'!$C:$C,0))</f>
        <v>Non BAU Mandated Capacity Construction</v>
      </c>
      <c r="K267" s="275"/>
      <c r="L267" s="137">
        <f>INDEX('Policy Characteristics'!F:F,MATCH(PolicyLevers!$C267,'Policy Characteristics'!$C:$C,0))</f>
        <v>0</v>
      </c>
      <c r="M267" s="137">
        <f>INDEX('Policy Characteristics'!G:G,MATCH(PolicyLevers!$C267,'Policy Characteristics'!$C:$C,0))</f>
        <v>1</v>
      </c>
      <c r="N267" s="137">
        <f>INDEX('Policy Characteristics'!H:H,MATCH(PolicyLevers!$C267,'Policy Characteristics'!$C:$C,0))</f>
        <v>1</v>
      </c>
      <c r="O267" s="137" t="str">
        <f>INDEX('Policy Characteristics'!I:I,MATCH(PolicyLevers!$C267,'Policy Characteristics'!$C:$C,0))</f>
        <v>on/off</v>
      </c>
      <c r="P267" s="13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55"/>
      <c r="R267" s="161"/>
      <c r="S267" s="155"/>
      <c r="T267" s="155"/>
    </row>
    <row r="268" spans="1:20" s="144" customFormat="1" x14ac:dyDescent="0.25">
      <c r="A268" s="136" t="str">
        <f>INDEX('Policy Characteristics'!A:A,MATCH(PolicyLevers!$C268,'Policy Characteristics'!$C:$C,0))</f>
        <v>Electricity Supply</v>
      </c>
      <c r="B268" s="273" t="str">
        <f>INDEX('Policy Characteristics'!B:B,MATCH(PolicyLevers!$C268,'Policy Characteristics'!$C:$C,0))</f>
        <v>Non BAU Mandated Capacity Construction</v>
      </c>
      <c r="C268" s="152" t="str">
        <f t="shared" si="44"/>
        <v>Boolean Use Non BAU Mandated Capacity Construction Schedule</v>
      </c>
      <c r="D268" s="146" t="s">
        <v>342</v>
      </c>
      <c r="E268" s="139"/>
      <c r="F268" s="146" t="s">
        <v>344</v>
      </c>
      <c r="G268" s="139"/>
      <c r="H268" s="157">
        <v>643</v>
      </c>
      <c r="I268" s="266" t="s">
        <v>47</v>
      </c>
      <c r="J268" s="137" t="str">
        <f>INDEX('Policy Characteristics'!D:D,MATCH(PolicyLevers!$C268,'Policy Characteristics'!$C:$C,0))</f>
        <v>Non BAU Mandated Capacity Construction</v>
      </c>
      <c r="K268" s="275"/>
      <c r="L268" s="137">
        <f>INDEX('Policy Characteristics'!F:F,MATCH(PolicyLevers!$C268,'Policy Characteristics'!$C:$C,0))</f>
        <v>0</v>
      </c>
      <c r="M268" s="137">
        <f>INDEX('Policy Characteristics'!G:G,MATCH(PolicyLevers!$C268,'Policy Characteristics'!$C:$C,0))</f>
        <v>1</v>
      </c>
      <c r="N268" s="137">
        <f>INDEX('Policy Characteristics'!H:H,MATCH(PolicyLevers!$C268,'Policy Characteristics'!$C:$C,0))</f>
        <v>1</v>
      </c>
      <c r="O268" s="137" t="str">
        <f>INDEX('Policy Characteristics'!I:I,MATCH(PolicyLevers!$C268,'Policy Characteristics'!$C:$C,0))</f>
        <v>on/off</v>
      </c>
      <c r="P268" s="13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55"/>
      <c r="R268" s="161"/>
      <c r="S268" s="155"/>
      <c r="T268" s="155"/>
    </row>
    <row r="269" spans="1:20" s="144" customFormat="1" x14ac:dyDescent="0.25">
      <c r="A269" s="136" t="str">
        <f>INDEX('Policy Characteristics'!A:A,MATCH(PolicyLevers!$C269,'Policy Characteristics'!$C:$C,0))</f>
        <v>Electricity Supply</v>
      </c>
      <c r="B269" s="273" t="str">
        <f>INDEX('Policy Characteristics'!B:B,MATCH(PolicyLevers!$C269,'Policy Characteristics'!$C:$C,0))</f>
        <v>Non BAU Mandated Capacity Construction</v>
      </c>
      <c r="C269" s="152" t="str">
        <f t="shared" si="44"/>
        <v>Boolean Use Non BAU Mandated Capacity Construction Schedule</v>
      </c>
      <c r="D269" s="146" t="s">
        <v>494</v>
      </c>
      <c r="E269" s="139"/>
      <c r="F269" s="146" t="s">
        <v>493</v>
      </c>
      <c r="G269" s="139"/>
      <c r="H269" s="157">
        <v>644</v>
      </c>
      <c r="I269" s="266" t="s">
        <v>47</v>
      </c>
      <c r="J269" s="137" t="str">
        <f>INDEX('Policy Characteristics'!D:D,MATCH(PolicyLevers!$C269,'Policy Characteristics'!$C:$C,0))</f>
        <v>Non BAU Mandated Capacity Construction</v>
      </c>
      <c r="K269" s="275"/>
      <c r="L269" s="137">
        <f>INDEX('Policy Characteristics'!F:F,MATCH(PolicyLevers!$C269,'Policy Characteristics'!$C:$C,0))</f>
        <v>0</v>
      </c>
      <c r="M269" s="137">
        <f>INDEX('Policy Characteristics'!G:G,MATCH(PolicyLevers!$C269,'Policy Characteristics'!$C:$C,0))</f>
        <v>1</v>
      </c>
      <c r="N269" s="137">
        <f>INDEX('Policy Characteristics'!H:H,MATCH(PolicyLevers!$C269,'Policy Characteristics'!$C:$C,0))</f>
        <v>1</v>
      </c>
      <c r="O269" s="137" t="str">
        <f>INDEX('Policy Characteristics'!I:I,MATCH(PolicyLevers!$C269,'Policy Characteristics'!$C:$C,0))</f>
        <v>on/off</v>
      </c>
      <c r="P269" s="13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55"/>
      <c r="R269" s="161"/>
      <c r="S269" s="155"/>
      <c r="T269" s="155"/>
    </row>
    <row r="270" spans="1:20" s="144" customFormat="1" x14ac:dyDescent="0.25">
      <c r="A270" s="136" t="str">
        <f>INDEX('Policy Characteristics'!A:A,MATCH(PolicyLevers!$C270,'Policy Characteristics'!$C:$C,0))</f>
        <v>Electricity Supply</v>
      </c>
      <c r="B270" s="273" t="str">
        <f>INDEX('Policy Characteristics'!B:B,MATCH(PolicyLevers!$C270,'Policy Characteristics'!$C:$C,0))</f>
        <v>Non BAU Mandated Capacity Construction</v>
      </c>
      <c r="C270" s="152" t="str">
        <f t="shared" si="44"/>
        <v>Boolean Use Non BAU Mandated Capacity Construction Schedule</v>
      </c>
      <c r="D270" s="146" t="s">
        <v>503</v>
      </c>
      <c r="E270" s="139"/>
      <c r="F270" s="146" t="s">
        <v>504</v>
      </c>
      <c r="G270" s="139"/>
      <c r="H270" s="157">
        <v>645</v>
      </c>
      <c r="I270" s="266" t="s">
        <v>47</v>
      </c>
      <c r="J270" s="137" t="str">
        <f>INDEX('Policy Characteristics'!D:D,MATCH(PolicyLevers!$C270,'Policy Characteristics'!$C:$C,0))</f>
        <v>Non BAU Mandated Capacity Construction</v>
      </c>
      <c r="K270" s="275"/>
      <c r="L270" s="137">
        <f>INDEX('Policy Characteristics'!F:F,MATCH(PolicyLevers!$C270,'Policy Characteristics'!$C:$C,0))</f>
        <v>0</v>
      </c>
      <c r="M270" s="137">
        <f>INDEX('Policy Characteristics'!G:G,MATCH(PolicyLevers!$C270,'Policy Characteristics'!$C:$C,0))</f>
        <v>1</v>
      </c>
      <c r="N270" s="137">
        <f>INDEX('Policy Characteristics'!H:H,MATCH(PolicyLevers!$C270,'Policy Characteristics'!$C:$C,0))</f>
        <v>1</v>
      </c>
      <c r="O270" s="137" t="str">
        <f>INDEX('Policy Characteristics'!I:I,MATCH(PolicyLevers!$C270,'Policy Characteristics'!$C:$C,0))</f>
        <v>on/off</v>
      </c>
      <c r="P270" s="13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55"/>
      <c r="R270" s="161"/>
      <c r="S270" s="155"/>
      <c r="T270" s="155"/>
    </row>
    <row r="271" spans="1:20" s="144" customFormat="1" x14ac:dyDescent="0.25">
      <c r="A271" s="136" t="str">
        <f>INDEX('Policy Characteristics'!A:A,MATCH(PolicyLevers!$C271,'Policy Characteristics'!$C:$C,0))</f>
        <v>Electricity Supply</v>
      </c>
      <c r="B271" s="273" t="str">
        <f>INDEX('Policy Characteristics'!B:B,MATCH(PolicyLevers!$C271,'Policy Characteristics'!$C:$C,0))</f>
        <v>Non BAU Mandated Capacity Construction</v>
      </c>
      <c r="C271" s="152" t="str">
        <f t="shared" si="44"/>
        <v>Boolean Use Non BAU Mandated Capacity Construction Schedule</v>
      </c>
      <c r="D271" s="146" t="s">
        <v>1161</v>
      </c>
      <c r="E271" s="139"/>
      <c r="F271" s="146" t="s">
        <v>822</v>
      </c>
      <c r="G271" s="139"/>
      <c r="H271" s="157">
        <v>646</v>
      </c>
      <c r="I271" s="266" t="s">
        <v>47</v>
      </c>
      <c r="J271" s="137" t="str">
        <f>INDEX('Policy Characteristics'!D:D,MATCH(PolicyLevers!$C271,'Policy Characteristics'!$C:$C,0))</f>
        <v>Non BAU Mandated Capacity Construction</v>
      </c>
      <c r="K271" s="275"/>
      <c r="L271" s="137">
        <f>INDEX('Policy Characteristics'!F:F,MATCH(PolicyLevers!$C271,'Policy Characteristics'!$C:$C,0))</f>
        <v>0</v>
      </c>
      <c r="M271" s="137">
        <f>INDEX('Policy Characteristics'!G:G,MATCH(PolicyLevers!$C271,'Policy Characteristics'!$C:$C,0))</f>
        <v>1</v>
      </c>
      <c r="N271" s="137">
        <f>INDEX('Policy Characteristics'!H:H,MATCH(PolicyLevers!$C271,'Policy Characteristics'!$C:$C,0))</f>
        <v>1</v>
      </c>
      <c r="O271" s="137" t="str">
        <f>INDEX('Policy Characteristics'!I:I,MATCH(PolicyLevers!$C271,'Policy Characteristics'!$C:$C,0))</f>
        <v>on/off</v>
      </c>
      <c r="P271" s="13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55"/>
      <c r="R271" s="161"/>
      <c r="S271" s="155"/>
      <c r="T271" s="155"/>
    </row>
    <row r="272" spans="1:20" s="144" customFormat="1" x14ac:dyDescent="0.25">
      <c r="A272" s="136" t="str">
        <f>INDEX('Policy Characteristics'!A:A,MATCH(PolicyLevers!$C272,'Policy Characteristics'!$C:$C,0))</f>
        <v>Electricity Supply</v>
      </c>
      <c r="B272" s="273" t="str">
        <f>INDEX('Policy Characteristics'!B:B,MATCH(PolicyLevers!$C272,'Policy Characteristics'!$C:$C,0))</f>
        <v>Non BAU Mandated Capacity Construction</v>
      </c>
      <c r="C272" s="152" t="str">
        <f t="shared" si="44"/>
        <v>Boolean Use Non BAU Mandated Capacity Construction Schedule</v>
      </c>
      <c r="D272" s="146" t="s">
        <v>1162</v>
      </c>
      <c r="E272" s="139"/>
      <c r="F272" s="146" t="s">
        <v>972</v>
      </c>
      <c r="G272" s="139"/>
      <c r="H272" s="157">
        <v>647</v>
      </c>
      <c r="I272" s="266" t="s">
        <v>47</v>
      </c>
      <c r="J272" s="137" t="str">
        <f>INDEX('Policy Characteristics'!D:D,MATCH(PolicyLevers!$C272,'Policy Characteristics'!$C:$C,0))</f>
        <v>Non BAU Mandated Capacity Construction</v>
      </c>
      <c r="K272" s="275"/>
      <c r="L272" s="137">
        <f>INDEX('Policy Characteristics'!F:F,MATCH(PolicyLevers!$C272,'Policy Characteristics'!$C:$C,0))</f>
        <v>0</v>
      </c>
      <c r="M272" s="137">
        <f>INDEX('Policy Characteristics'!G:G,MATCH(PolicyLevers!$C272,'Policy Characteristics'!$C:$C,0))</f>
        <v>1</v>
      </c>
      <c r="N272" s="137">
        <f>INDEX('Policy Characteristics'!H:H,MATCH(PolicyLevers!$C272,'Policy Characteristics'!$C:$C,0))</f>
        <v>1</v>
      </c>
      <c r="O272" s="137" t="str">
        <f>INDEX('Policy Characteristics'!I:I,MATCH(PolicyLevers!$C272,'Policy Characteristics'!$C:$C,0))</f>
        <v>on/off</v>
      </c>
      <c r="P272" s="13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55"/>
      <c r="R272" s="161"/>
      <c r="S272" s="155"/>
      <c r="T272" s="155"/>
    </row>
    <row r="273" spans="1:20" s="144" customFormat="1" x14ac:dyDescent="0.25">
      <c r="A273" s="136" t="str">
        <f>INDEX('Policy Characteristics'!A:A,MATCH(PolicyLevers!$C273,'Policy Characteristics'!$C:$C,0))</f>
        <v>Electricity Supply</v>
      </c>
      <c r="B273" s="273" t="str">
        <f>INDEX('Policy Characteristics'!B:B,MATCH(PolicyLevers!$C273,'Policy Characteristics'!$C:$C,0))</f>
        <v>Non BAU Mandated Capacity Construction</v>
      </c>
      <c r="C273" s="152" t="str">
        <f t="shared" si="44"/>
        <v>Boolean Use Non BAU Mandated Capacity Construction Schedule</v>
      </c>
      <c r="D273" s="146" t="s">
        <v>1163</v>
      </c>
      <c r="E273" s="139"/>
      <c r="F273" s="146" t="s">
        <v>824</v>
      </c>
      <c r="G273" s="139"/>
      <c r="H273" s="157">
        <v>648</v>
      </c>
      <c r="I273" s="266" t="s">
        <v>47</v>
      </c>
      <c r="J273" s="137" t="str">
        <f>INDEX('Policy Characteristics'!D:D,MATCH(PolicyLevers!$C273,'Policy Characteristics'!$C:$C,0))</f>
        <v>Non BAU Mandated Capacity Construction</v>
      </c>
      <c r="K273" s="275"/>
      <c r="L273" s="137">
        <f>INDEX('Policy Characteristics'!F:F,MATCH(PolicyLevers!$C273,'Policy Characteristics'!$C:$C,0))</f>
        <v>0</v>
      </c>
      <c r="M273" s="137">
        <f>INDEX('Policy Characteristics'!G:G,MATCH(PolicyLevers!$C273,'Policy Characteristics'!$C:$C,0))</f>
        <v>1</v>
      </c>
      <c r="N273" s="137">
        <f>INDEX('Policy Characteristics'!H:H,MATCH(PolicyLevers!$C273,'Policy Characteristics'!$C:$C,0))</f>
        <v>1</v>
      </c>
      <c r="O273" s="137" t="str">
        <f>INDEX('Policy Characteristics'!I:I,MATCH(PolicyLevers!$C273,'Policy Characteristics'!$C:$C,0))</f>
        <v>on/off</v>
      </c>
      <c r="P273" s="13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55"/>
      <c r="R273" s="161"/>
      <c r="S273" s="155"/>
      <c r="T273" s="155"/>
    </row>
    <row r="274" spans="1:20" s="144" customFormat="1" x14ac:dyDescent="0.25">
      <c r="A274" s="136" t="str">
        <f>INDEX('Policy Characteristics'!A:A,MATCH(PolicyLevers!$C274,'Policy Characteristics'!$C:$C,0))</f>
        <v>Electricity Supply</v>
      </c>
      <c r="B274" s="273" t="str">
        <f>INDEX('Policy Characteristics'!B:B,MATCH(PolicyLevers!$C274,'Policy Characteristics'!$C:$C,0))</f>
        <v>Non BAU RPS Qualifying Resources</v>
      </c>
      <c r="C274" s="148" t="s">
        <v>401</v>
      </c>
      <c r="D274" s="139"/>
      <c r="E274" s="139"/>
      <c r="F274" s="139"/>
      <c r="G274" s="139"/>
      <c r="H274" s="157">
        <v>649</v>
      </c>
      <c r="I274" s="266" t="s">
        <v>47</v>
      </c>
      <c r="J274" s="137" t="str">
        <f>INDEX('Policy Characteristics'!D:D,MATCH(PolicyLevers!$C274,'Policy Characteristics'!$C:$C,0))</f>
        <v>Non BAU RPS Qualifying Resources</v>
      </c>
      <c r="K274" s="137" t="str">
        <f>INDEX('Policy Characteristics'!E:E,MATCH(PolicyLevers!$C274,'Policy Characteristics'!$C:$C,0))</f>
        <v>elec non BAU RPS qualifying resources</v>
      </c>
      <c r="L274" s="137">
        <f>INDEX('Policy Characteristics'!F:F,MATCH(PolicyLevers!$C274,'Policy Characteristics'!$C:$C,0))</f>
        <v>0</v>
      </c>
      <c r="M274" s="137">
        <f>INDEX('Policy Characteristics'!G:G,MATCH(PolicyLevers!$C274,'Policy Characteristics'!$C:$C,0))</f>
        <v>1</v>
      </c>
      <c r="N274" s="137">
        <f>INDEX('Policy Characteristics'!H:H,MATCH(PolicyLevers!$C274,'Policy Characteristics'!$C:$C,0))</f>
        <v>1</v>
      </c>
      <c r="O274" s="137" t="str">
        <f>INDEX('Policy Characteristics'!I:I,MATCH(PolicyLevers!$C274,'Policy Characteristics'!$C:$C,0))</f>
        <v>on/off</v>
      </c>
      <c r="P274" s="1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55"/>
      <c r="R274" s="161"/>
      <c r="S274" s="155"/>
      <c r="T274" s="155"/>
    </row>
    <row r="275" spans="1:20" s="144" customFormat="1" x14ac:dyDescent="0.25">
      <c r="A275" s="136" t="str">
        <f>INDEX('Policy Characteristics'!A:A,MATCH(PolicyLevers!$C275,'Policy Characteristics'!$C:$C,0))</f>
        <v>Electricity Supply</v>
      </c>
      <c r="B275" s="273" t="str">
        <f>INDEX('Policy Characteristics'!B:B,MATCH(PolicyLevers!$C275,'Policy Characteristics'!$C:$C,0))</f>
        <v>Nuclear Plant Lifetime Extension</v>
      </c>
      <c r="C275" s="148" t="s">
        <v>565</v>
      </c>
      <c r="D275" s="146"/>
      <c r="E275" s="155"/>
      <c r="F275" s="146"/>
      <c r="G275" s="155"/>
      <c r="H275" s="157">
        <v>35</v>
      </c>
      <c r="I275" s="267" t="s">
        <v>47</v>
      </c>
      <c r="J275" s="137" t="str">
        <f>INDEX('Policy Characteristics'!D:D,MATCH(PolicyLevers!$C275,'Policy Characteristics'!$C:$C,0))</f>
        <v>Nuclear Lifetime Extension</v>
      </c>
      <c r="K275" s="137"/>
      <c r="L275" s="137">
        <f>INDEX('Policy Characteristics'!F:F,MATCH(PolicyLevers!$C275,'Policy Characteristics'!$C:$C,0))</f>
        <v>0</v>
      </c>
      <c r="M275" s="137">
        <f>INDEX('Policy Characteristics'!G:G,MATCH(PolicyLevers!$C275,'Policy Characteristics'!$C:$C,0))</f>
        <v>20</v>
      </c>
      <c r="N275" s="137">
        <f>INDEX('Policy Characteristics'!H:H,MATCH(PolicyLevers!$C275,'Policy Characteristics'!$C:$C,0))</f>
        <v>1</v>
      </c>
      <c r="O275" s="137" t="str">
        <f>INDEX('Policy Characteristics'!I:I,MATCH(PolicyLevers!$C275,'Policy Characteristics'!$C:$C,0))</f>
        <v>year(s)</v>
      </c>
      <c r="P275" s="137" t="str">
        <f>INDEX('Policy Characteristics'!J:J,MATCH(PolicyLevers!$C275,'Policy Characteristics'!$C:$C,0))</f>
        <v>**Description:** This policy extends the lifetime of all nuclear plants by the specified number of years.//</v>
      </c>
      <c r="Q275" s="139" t="s">
        <v>236</v>
      </c>
      <c r="R275" s="161" t="s">
        <v>568</v>
      </c>
      <c r="S275" s="146" t="s">
        <v>167</v>
      </c>
      <c r="T275" s="146" t="s">
        <v>167</v>
      </c>
    </row>
    <row r="276" spans="1:20" s="137" customFormat="1" x14ac:dyDescent="0.25">
      <c r="A276" s="136" t="str">
        <f>INDEX('Policy Characteristics'!A:A,MATCH(PolicyLevers!$C276,'Policy Characteristics'!$C:$C,0))</f>
        <v>Electricity Supply</v>
      </c>
      <c r="B276" s="273" t="str">
        <f>INDEX('Policy Characteristics'!B:B,MATCH(PolicyLevers!$C276,'Policy Characteristics'!$C:$C,0))</f>
        <v>Reduce Plant Downtime</v>
      </c>
      <c r="C276" s="147" t="s">
        <v>280</v>
      </c>
      <c r="D276" s="146" t="s">
        <v>497</v>
      </c>
      <c r="E276" s="146" t="s">
        <v>281</v>
      </c>
      <c r="F276" s="139"/>
      <c r="G276" s="146"/>
      <c r="H276" s="150">
        <v>650</v>
      </c>
      <c r="I276" s="267" t="s">
        <v>47</v>
      </c>
      <c r="J276" s="137" t="str">
        <f>INDEX('Policy Characteristics'!D:D,MATCH(PolicyLevers!$C276,'Policy Characteristics'!$C:$C,0))</f>
        <v>Reduce Plant Downtime</v>
      </c>
      <c r="K276" s="137" t="str">
        <f>INDEX('Policy Characteristics'!E:E,MATCH(PolicyLevers!$C276,'Policy Characteristics'!$C:$C,0))</f>
        <v>elec reduce plant downtime</v>
      </c>
      <c r="L276" s="137">
        <f>INDEX('Policy Characteristics'!F:F,MATCH(PolicyLevers!$C276,'Policy Characteristics'!$C:$C,0))</f>
        <v>0</v>
      </c>
      <c r="M276" s="137">
        <f>INDEX('Policy Characteristics'!G:G,MATCH(PolicyLevers!$C276,'Policy Characteristics'!$C:$C,0))</f>
        <v>0</v>
      </c>
      <c r="N276" s="137">
        <f>INDEX('Policy Characteristics'!H:H,MATCH(PolicyLevers!$C276,'Policy Characteristics'!$C:$C,0))</f>
        <v>0</v>
      </c>
      <c r="O276" s="137">
        <f>INDEX('Policy Characteristics'!I:I,MATCH(PolicyLevers!$C276,'Policy Characteristics'!$C:$C,0))</f>
        <v>0</v>
      </c>
      <c r="P276" s="13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46"/>
      <c r="R276" s="161"/>
      <c r="S276" s="146"/>
      <c r="T276" s="146"/>
    </row>
    <row r="277" spans="1:20" s="137" customFormat="1" x14ac:dyDescent="0.25">
      <c r="A277" s="136" t="str">
        <f>INDEX('Policy Characteristics'!A:A,MATCH(PolicyLevers!$C277,'Policy Characteristics'!$C:$C,0))</f>
        <v>Electricity Supply</v>
      </c>
      <c r="B277" s="273" t="str">
        <f>INDEX('Policy Characteristics'!B:B,MATCH(PolicyLevers!$C277,'Policy Characteristics'!$C:$C,0))</f>
        <v>Reduce Plant Downtime</v>
      </c>
      <c r="C277" s="163" t="str">
        <f t="shared" ref="A277:C306" si="45">C$276</f>
        <v>Percentage Reduction in Plant Downtime</v>
      </c>
      <c r="D277" s="146" t="s">
        <v>497</v>
      </c>
      <c r="E277" s="146" t="s">
        <v>282</v>
      </c>
      <c r="F277" s="139"/>
      <c r="G277" s="146"/>
      <c r="H277" s="150">
        <v>651</v>
      </c>
      <c r="I277" s="267" t="s">
        <v>47</v>
      </c>
      <c r="J277" s="137" t="str">
        <f>INDEX('Policy Characteristics'!D:D,MATCH(PolicyLevers!$C277,'Policy Characteristics'!$C:$C,0))</f>
        <v>Reduce Plant Downtime</v>
      </c>
      <c r="K277" s="137" t="str">
        <f>INDEX('Policy Characteristics'!E:E,MATCH(PolicyLevers!$C277,'Policy Characteristics'!$C:$C,0))</f>
        <v>elec reduce plant downtime</v>
      </c>
      <c r="L277" s="137">
        <f>INDEX('Policy Characteristics'!F:F,MATCH(PolicyLevers!$C277,'Policy Characteristics'!$C:$C,0))</f>
        <v>0</v>
      </c>
      <c r="M277" s="137">
        <f>INDEX('Policy Characteristics'!G:G,MATCH(PolicyLevers!$C277,'Policy Characteristics'!$C:$C,0))</f>
        <v>0</v>
      </c>
      <c r="N277" s="137">
        <f>INDEX('Policy Characteristics'!H:H,MATCH(PolicyLevers!$C277,'Policy Characteristics'!$C:$C,0))</f>
        <v>0</v>
      </c>
      <c r="O277" s="137">
        <f>INDEX('Policy Characteristics'!I:I,MATCH(PolicyLevers!$C277,'Policy Characteristics'!$C:$C,0))</f>
        <v>0</v>
      </c>
      <c r="P277" s="13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46"/>
      <c r="R277" s="161"/>
      <c r="S277" s="146"/>
      <c r="T277" s="146"/>
    </row>
    <row r="278" spans="1:20" s="137" customFormat="1" x14ac:dyDescent="0.25">
      <c r="A278" s="136" t="str">
        <f>INDEX('Policy Characteristics'!A:A,MATCH(PolicyLevers!$C278,'Policy Characteristics'!$C:$C,0))</f>
        <v>Electricity Supply</v>
      </c>
      <c r="B278" s="273" t="str">
        <f>INDEX('Policy Characteristics'!B:B,MATCH(PolicyLevers!$C278,'Policy Characteristics'!$C:$C,0))</f>
        <v>Reduce Plant Downtime</v>
      </c>
      <c r="C278" s="163" t="str">
        <f t="shared" si="45"/>
        <v>Percentage Reduction in Plant Downtime</v>
      </c>
      <c r="D278" s="146" t="s">
        <v>497</v>
      </c>
      <c r="E278" s="146" t="s">
        <v>283</v>
      </c>
      <c r="F278" s="139"/>
      <c r="G278" s="146"/>
      <c r="H278" s="150">
        <v>652</v>
      </c>
      <c r="I278" s="267" t="s">
        <v>47</v>
      </c>
      <c r="J278" s="137" t="str">
        <f>INDEX('Policy Characteristics'!D:D,MATCH(PolicyLevers!$C278,'Policy Characteristics'!$C:$C,0))</f>
        <v>Reduce Plant Downtime</v>
      </c>
      <c r="K278" s="137" t="str">
        <f>INDEX('Policy Characteristics'!E:E,MATCH(PolicyLevers!$C278,'Policy Characteristics'!$C:$C,0))</f>
        <v>elec reduce plant downtime</v>
      </c>
      <c r="L278" s="137">
        <f>INDEX('Policy Characteristics'!F:F,MATCH(PolicyLevers!$C278,'Policy Characteristics'!$C:$C,0))</f>
        <v>0</v>
      </c>
      <c r="M278" s="137">
        <f>INDEX('Policy Characteristics'!G:G,MATCH(PolicyLevers!$C278,'Policy Characteristics'!$C:$C,0))</f>
        <v>0</v>
      </c>
      <c r="N278" s="137">
        <f>INDEX('Policy Characteristics'!H:H,MATCH(PolicyLevers!$C278,'Policy Characteristics'!$C:$C,0))</f>
        <v>0</v>
      </c>
      <c r="O278" s="137">
        <f>INDEX('Policy Characteristics'!I:I,MATCH(PolicyLevers!$C278,'Policy Characteristics'!$C:$C,0))</f>
        <v>0</v>
      </c>
      <c r="P278" s="13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46"/>
      <c r="R278" s="161"/>
      <c r="S278" s="146"/>
      <c r="T278" s="146"/>
    </row>
    <row r="279" spans="1:20" s="137" customFormat="1" x14ac:dyDescent="0.25">
      <c r="A279" s="136" t="str">
        <f>INDEX('Policy Characteristics'!A:A,MATCH(PolicyLevers!$C279,'Policy Characteristics'!$C:$C,0))</f>
        <v>Electricity Supply</v>
      </c>
      <c r="B279" s="273" t="str">
        <f>INDEX('Policy Characteristics'!B:B,MATCH(PolicyLevers!$C279,'Policy Characteristics'!$C:$C,0))</f>
        <v>Reduce Plant Downtime</v>
      </c>
      <c r="C279" s="163" t="str">
        <f t="shared" si="45"/>
        <v>Percentage Reduction in Plant Downtime</v>
      </c>
      <c r="D279" s="146" t="s">
        <v>339</v>
      </c>
      <c r="E279" s="146" t="s">
        <v>281</v>
      </c>
      <c r="F279" s="146" t="s">
        <v>334</v>
      </c>
      <c r="G279" s="146" t="s">
        <v>340</v>
      </c>
      <c r="H279" s="150">
        <v>141</v>
      </c>
      <c r="I279" s="267" t="s">
        <v>46</v>
      </c>
      <c r="J279" s="137" t="str">
        <f>INDEX('Policy Characteristics'!D:D,MATCH(PolicyLevers!$C279,'Policy Characteristics'!$C:$C,0))</f>
        <v>Reduce Plant Downtime</v>
      </c>
      <c r="K279" s="137" t="str">
        <f>INDEX('Policy Characteristics'!E:E,MATCH(PolicyLevers!$C279,'Policy Characteristics'!$C:$C,0))</f>
        <v>elec reduce plant downtime</v>
      </c>
      <c r="L279" s="137">
        <f>INDEX('Policy Characteristics'!F:F,MATCH(PolicyLevers!$C279,'Policy Characteristics'!$C:$C,0))</f>
        <v>0</v>
      </c>
      <c r="M279" s="137">
        <f>INDEX('Policy Characteristics'!G:G,MATCH(PolicyLevers!$C279,'Policy Characteristics'!$C:$C,0))</f>
        <v>0</v>
      </c>
      <c r="N279" s="137">
        <f>INDEX('Policy Characteristics'!H:H,MATCH(PolicyLevers!$C279,'Policy Characteristics'!$C:$C,0))</f>
        <v>0</v>
      </c>
      <c r="O279" s="137">
        <f>INDEX('Policy Characteristics'!I:I,MATCH(PolicyLevers!$C279,'Policy Characteristics'!$C:$C,0))</f>
        <v>0</v>
      </c>
      <c r="P279" s="13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46" t="s">
        <v>547</v>
      </c>
      <c r="R279" s="161" t="s">
        <v>284</v>
      </c>
      <c r="S279" s="146" t="s">
        <v>345</v>
      </c>
      <c r="T279" s="146"/>
    </row>
    <row r="280" spans="1:20" s="137" customFormat="1" x14ac:dyDescent="0.25">
      <c r="A280" s="136" t="str">
        <f>INDEX('Policy Characteristics'!A:A,MATCH(PolicyLevers!$C280,'Policy Characteristics'!$C:$C,0))</f>
        <v>Electricity Supply</v>
      </c>
      <c r="B280" s="273" t="str">
        <f>INDEX('Policy Characteristics'!B:B,MATCH(PolicyLevers!$C280,'Policy Characteristics'!$C:$C,0))</f>
        <v>Reduce Plant Downtime</v>
      </c>
      <c r="C280" s="163" t="str">
        <f t="shared" si="45"/>
        <v>Percentage Reduction in Plant Downtime</v>
      </c>
      <c r="D280" s="146" t="s">
        <v>339</v>
      </c>
      <c r="E280" s="146" t="s">
        <v>282</v>
      </c>
      <c r="F280" s="146"/>
      <c r="G280" s="146"/>
      <c r="H280" s="150">
        <v>653</v>
      </c>
      <c r="I280" s="267" t="s">
        <v>47</v>
      </c>
      <c r="J280" s="137" t="str">
        <f>INDEX('Policy Characteristics'!D:D,MATCH(PolicyLevers!$C280,'Policy Characteristics'!$C:$C,0))</f>
        <v>Reduce Plant Downtime</v>
      </c>
      <c r="K280" s="137" t="str">
        <f>INDEX('Policy Characteristics'!E:E,MATCH(PolicyLevers!$C280,'Policy Characteristics'!$C:$C,0))</f>
        <v>elec reduce plant downtime</v>
      </c>
      <c r="L280" s="137">
        <f>INDEX('Policy Characteristics'!F:F,MATCH(PolicyLevers!$C280,'Policy Characteristics'!$C:$C,0))</f>
        <v>0</v>
      </c>
      <c r="M280" s="137">
        <f>INDEX('Policy Characteristics'!G:G,MATCH(PolicyLevers!$C280,'Policy Characteristics'!$C:$C,0))</f>
        <v>0</v>
      </c>
      <c r="N280" s="137">
        <f>INDEX('Policy Characteristics'!H:H,MATCH(PolicyLevers!$C280,'Policy Characteristics'!$C:$C,0))</f>
        <v>0</v>
      </c>
      <c r="O280" s="137">
        <f>INDEX('Policy Characteristics'!I:I,MATCH(PolicyLevers!$C280,'Policy Characteristics'!$C:$C,0))</f>
        <v>0</v>
      </c>
      <c r="P280" s="13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46"/>
      <c r="R280" s="161"/>
      <c r="S280" s="146"/>
      <c r="T280" s="146"/>
    </row>
    <row r="281" spans="1:20" s="137" customFormat="1" x14ac:dyDescent="0.25">
      <c r="A281" s="136" t="str">
        <f>INDEX('Policy Characteristics'!A:A,MATCH(PolicyLevers!$C281,'Policy Characteristics'!$C:$C,0))</f>
        <v>Electricity Supply</v>
      </c>
      <c r="B281" s="273" t="str">
        <f>INDEX('Policy Characteristics'!B:B,MATCH(PolicyLevers!$C281,'Policy Characteristics'!$C:$C,0))</f>
        <v>Reduce Plant Downtime</v>
      </c>
      <c r="C281" s="163" t="str">
        <f t="shared" si="45"/>
        <v>Percentage Reduction in Plant Downtime</v>
      </c>
      <c r="D281" s="146" t="s">
        <v>339</v>
      </c>
      <c r="E281" s="146" t="s">
        <v>283</v>
      </c>
      <c r="F281" s="146"/>
      <c r="G281" s="146"/>
      <c r="H281" s="150">
        <v>654</v>
      </c>
      <c r="I281" s="267" t="s">
        <v>47</v>
      </c>
      <c r="J281" s="137" t="str">
        <f>INDEX('Policy Characteristics'!D:D,MATCH(PolicyLevers!$C281,'Policy Characteristics'!$C:$C,0))</f>
        <v>Reduce Plant Downtime</v>
      </c>
      <c r="K281" s="137" t="str">
        <f>INDEX('Policy Characteristics'!E:E,MATCH(PolicyLevers!$C281,'Policy Characteristics'!$C:$C,0))</f>
        <v>elec reduce plant downtime</v>
      </c>
      <c r="L281" s="137">
        <f>INDEX('Policy Characteristics'!F:F,MATCH(PolicyLevers!$C281,'Policy Characteristics'!$C:$C,0))</f>
        <v>0</v>
      </c>
      <c r="M281" s="137">
        <f>INDEX('Policy Characteristics'!G:G,MATCH(PolicyLevers!$C281,'Policy Characteristics'!$C:$C,0))</f>
        <v>0</v>
      </c>
      <c r="N281" s="137">
        <f>INDEX('Policy Characteristics'!H:H,MATCH(PolicyLevers!$C281,'Policy Characteristics'!$C:$C,0))</f>
        <v>0</v>
      </c>
      <c r="O281" s="137">
        <f>INDEX('Policy Characteristics'!I:I,MATCH(PolicyLevers!$C281,'Policy Characteristics'!$C:$C,0))</f>
        <v>0</v>
      </c>
      <c r="P281" s="13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46"/>
      <c r="R281" s="161"/>
      <c r="S281" s="146"/>
      <c r="T281" s="146"/>
    </row>
    <row r="282" spans="1:20" s="137" customFormat="1" x14ac:dyDescent="0.25">
      <c r="A282" s="136" t="str">
        <f>INDEX('Policy Characteristics'!A:A,MATCH(PolicyLevers!$C282,'Policy Characteristics'!$C:$C,0))</f>
        <v>Electricity Supply</v>
      </c>
      <c r="B282" s="273" t="str">
        <f>INDEX('Policy Characteristics'!B:B,MATCH(PolicyLevers!$C282,'Policy Characteristics'!$C:$C,0))</f>
        <v>Reduce Plant Downtime</v>
      </c>
      <c r="C282" s="163" t="str">
        <f t="shared" si="45"/>
        <v>Percentage Reduction in Plant Downtime</v>
      </c>
      <c r="D282" s="146" t="s">
        <v>80</v>
      </c>
      <c r="E282" s="146" t="s">
        <v>281</v>
      </c>
      <c r="F282" s="146"/>
      <c r="G282" s="146"/>
      <c r="H282" s="150">
        <v>655</v>
      </c>
      <c r="I282" s="267" t="s">
        <v>47</v>
      </c>
      <c r="J282" s="137" t="str">
        <f>INDEX('Policy Characteristics'!D:D,MATCH(PolicyLevers!$C282,'Policy Characteristics'!$C:$C,0))</f>
        <v>Reduce Plant Downtime</v>
      </c>
      <c r="K282" s="137" t="str">
        <f>INDEX('Policy Characteristics'!E:E,MATCH(PolicyLevers!$C282,'Policy Characteristics'!$C:$C,0))</f>
        <v>elec reduce plant downtime</v>
      </c>
      <c r="L282" s="137">
        <f>INDEX('Policy Characteristics'!F:F,MATCH(PolicyLevers!$C282,'Policy Characteristics'!$C:$C,0))</f>
        <v>0</v>
      </c>
      <c r="M282" s="137">
        <f>INDEX('Policy Characteristics'!G:G,MATCH(PolicyLevers!$C282,'Policy Characteristics'!$C:$C,0))</f>
        <v>0</v>
      </c>
      <c r="N282" s="137">
        <f>INDEX('Policy Characteristics'!H:H,MATCH(PolicyLevers!$C282,'Policy Characteristics'!$C:$C,0))</f>
        <v>0</v>
      </c>
      <c r="O282" s="137">
        <f>INDEX('Policy Characteristics'!I:I,MATCH(PolicyLevers!$C282,'Policy Characteristics'!$C:$C,0))</f>
        <v>0</v>
      </c>
      <c r="P282" s="13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46"/>
      <c r="R282" s="161"/>
      <c r="S282" s="146"/>
      <c r="T282" s="146"/>
    </row>
    <row r="283" spans="1:20" s="137" customFormat="1" x14ac:dyDescent="0.25">
      <c r="A283" s="136" t="str">
        <f>INDEX('Policy Characteristics'!A:A,MATCH(PolicyLevers!$C283,'Policy Characteristics'!$C:$C,0))</f>
        <v>Electricity Supply</v>
      </c>
      <c r="B283" s="273" t="str">
        <f>INDEX('Policy Characteristics'!B:B,MATCH(PolicyLevers!$C283,'Policy Characteristics'!$C:$C,0))</f>
        <v>Reduce Plant Downtime</v>
      </c>
      <c r="C283" s="163" t="str">
        <f t="shared" si="45"/>
        <v>Percentage Reduction in Plant Downtime</v>
      </c>
      <c r="D283" s="146" t="s">
        <v>80</v>
      </c>
      <c r="E283" s="146" t="s">
        <v>282</v>
      </c>
      <c r="F283" s="146"/>
      <c r="G283" s="146"/>
      <c r="H283" s="150">
        <v>656</v>
      </c>
      <c r="I283" s="267" t="s">
        <v>47</v>
      </c>
      <c r="J283" s="137" t="str">
        <f>INDEX('Policy Characteristics'!D:D,MATCH(PolicyLevers!$C283,'Policy Characteristics'!$C:$C,0))</f>
        <v>Reduce Plant Downtime</v>
      </c>
      <c r="K283" s="137" t="str">
        <f>INDEX('Policy Characteristics'!E:E,MATCH(PolicyLevers!$C283,'Policy Characteristics'!$C:$C,0))</f>
        <v>elec reduce plant downtime</v>
      </c>
      <c r="L283" s="137">
        <f>INDEX('Policy Characteristics'!F:F,MATCH(PolicyLevers!$C283,'Policy Characteristics'!$C:$C,0))</f>
        <v>0</v>
      </c>
      <c r="M283" s="137">
        <f>INDEX('Policy Characteristics'!G:G,MATCH(PolicyLevers!$C283,'Policy Characteristics'!$C:$C,0))</f>
        <v>0</v>
      </c>
      <c r="N283" s="137">
        <f>INDEX('Policy Characteristics'!H:H,MATCH(PolicyLevers!$C283,'Policy Characteristics'!$C:$C,0))</f>
        <v>0</v>
      </c>
      <c r="O283" s="137">
        <f>INDEX('Policy Characteristics'!I:I,MATCH(PolicyLevers!$C283,'Policy Characteristics'!$C:$C,0))</f>
        <v>0</v>
      </c>
      <c r="P283" s="13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46"/>
      <c r="R283" s="161"/>
      <c r="S283" s="146"/>
      <c r="T283" s="146"/>
    </row>
    <row r="284" spans="1:20" s="137" customFormat="1" x14ac:dyDescent="0.25">
      <c r="A284" s="136" t="str">
        <f>INDEX('Policy Characteristics'!A:A,MATCH(PolicyLevers!$C284,'Policy Characteristics'!$C:$C,0))</f>
        <v>Electricity Supply</v>
      </c>
      <c r="B284" s="273" t="str">
        <f>INDEX('Policy Characteristics'!B:B,MATCH(PolicyLevers!$C284,'Policy Characteristics'!$C:$C,0))</f>
        <v>Reduce Plant Downtime</v>
      </c>
      <c r="C284" s="163" t="str">
        <f t="shared" si="45"/>
        <v>Percentage Reduction in Plant Downtime</v>
      </c>
      <c r="D284" s="146" t="s">
        <v>80</v>
      </c>
      <c r="E284" s="146" t="s">
        <v>283</v>
      </c>
      <c r="F284" s="146"/>
      <c r="G284" s="146"/>
      <c r="H284" s="150">
        <v>657</v>
      </c>
      <c r="I284" s="267" t="s">
        <v>47</v>
      </c>
      <c r="J284" s="137" t="str">
        <f>INDEX('Policy Characteristics'!D:D,MATCH(PolicyLevers!$C284,'Policy Characteristics'!$C:$C,0))</f>
        <v>Reduce Plant Downtime</v>
      </c>
      <c r="K284" s="137" t="str">
        <f>INDEX('Policy Characteristics'!E:E,MATCH(PolicyLevers!$C284,'Policy Characteristics'!$C:$C,0))</f>
        <v>elec reduce plant downtime</v>
      </c>
      <c r="L284" s="137">
        <f>INDEX('Policy Characteristics'!F:F,MATCH(PolicyLevers!$C284,'Policy Characteristics'!$C:$C,0))</f>
        <v>0</v>
      </c>
      <c r="M284" s="137">
        <f>INDEX('Policy Characteristics'!G:G,MATCH(PolicyLevers!$C284,'Policy Characteristics'!$C:$C,0))</f>
        <v>0</v>
      </c>
      <c r="N284" s="137">
        <f>INDEX('Policy Characteristics'!H:H,MATCH(PolicyLevers!$C284,'Policy Characteristics'!$C:$C,0))</f>
        <v>0</v>
      </c>
      <c r="O284" s="137">
        <f>INDEX('Policy Characteristics'!I:I,MATCH(PolicyLevers!$C284,'Policy Characteristics'!$C:$C,0))</f>
        <v>0</v>
      </c>
      <c r="P284" s="13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46"/>
      <c r="R284" s="161"/>
      <c r="S284" s="146"/>
      <c r="T284" s="146"/>
    </row>
    <row r="285" spans="1:20" s="137" customFormat="1" x14ac:dyDescent="0.25">
      <c r="A285" s="136" t="str">
        <f>INDEX('Policy Characteristics'!A:A,MATCH(PolicyLevers!$C285,'Policy Characteristics'!$C:$C,0))</f>
        <v>Electricity Supply</v>
      </c>
      <c r="B285" s="273" t="str">
        <f>INDEX('Policy Characteristics'!B:B,MATCH(PolicyLevers!$C285,'Policy Characteristics'!$C:$C,0))</f>
        <v>Reduce Plant Downtime</v>
      </c>
      <c r="C285" s="163" t="str">
        <f t="shared" si="45"/>
        <v>Percentage Reduction in Plant Downtime</v>
      </c>
      <c r="D285" s="146" t="s">
        <v>81</v>
      </c>
      <c r="E285" s="146" t="s">
        <v>281</v>
      </c>
      <c r="F285" s="146"/>
      <c r="G285" s="146"/>
      <c r="H285" s="150">
        <v>658</v>
      </c>
      <c r="I285" s="267" t="s">
        <v>47</v>
      </c>
      <c r="J285" s="137" t="str">
        <f>INDEX('Policy Characteristics'!D:D,MATCH(PolicyLevers!$C285,'Policy Characteristics'!$C:$C,0))</f>
        <v>Reduce Plant Downtime</v>
      </c>
      <c r="K285" s="137" t="str">
        <f>INDEX('Policy Characteristics'!E:E,MATCH(PolicyLevers!$C285,'Policy Characteristics'!$C:$C,0))</f>
        <v>elec reduce plant downtime</v>
      </c>
      <c r="L285" s="137">
        <f>INDEX('Policy Characteristics'!F:F,MATCH(PolicyLevers!$C285,'Policy Characteristics'!$C:$C,0))</f>
        <v>0</v>
      </c>
      <c r="M285" s="137">
        <f>INDEX('Policy Characteristics'!G:G,MATCH(PolicyLevers!$C285,'Policy Characteristics'!$C:$C,0))</f>
        <v>0</v>
      </c>
      <c r="N285" s="137">
        <f>INDEX('Policy Characteristics'!H:H,MATCH(PolicyLevers!$C285,'Policy Characteristics'!$C:$C,0))</f>
        <v>0</v>
      </c>
      <c r="O285" s="137">
        <f>INDEX('Policy Characteristics'!I:I,MATCH(PolicyLevers!$C285,'Policy Characteristics'!$C:$C,0))</f>
        <v>0</v>
      </c>
      <c r="P285" s="13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46"/>
      <c r="R285" s="161"/>
      <c r="S285" s="146"/>
      <c r="T285" s="146"/>
    </row>
    <row r="286" spans="1:20" s="137" customFormat="1" x14ac:dyDescent="0.25">
      <c r="A286" s="136" t="str">
        <f>INDEX('Policy Characteristics'!A:A,MATCH(PolicyLevers!$C286,'Policy Characteristics'!$C:$C,0))</f>
        <v>Electricity Supply</v>
      </c>
      <c r="B286" s="273" t="str">
        <f>INDEX('Policy Characteristics'!B:B,MATCH(PolicyLevers!$C286,'Policy Characteristics'!$C:$C,0))</f>
        <v>Reduce Plant Downtime</v>
      </c>
      <c r="C286" s="163" t="str">
        <f t="shared" si="45"/>
        <v>Percentage Reduction in Plant Downtime</v>
      </c>
      <c r="D286" s="146" t="s">
        <v>81</v>
      </c>
      <c r="E286" s="146" t="s">
        <v>282</v>
      </c>
      <c r="F286" s="146"/>
      <c r="G286" s="146"/>
      <c r="H286" s="150">
        <v>659</v>
      </c>
      <c r="I286" s="267" t="s">
        <v>47</v>
      </c>
      <c r="J286" s="137" t="str">
        <f>INDEX('Policy Characteristics'!D:D,MATCH(PolicyLevers!$C286,'Policy Characteristics'!$C:$C,0))</f>
        <v>Reduce Plant Downtime</v>
      </c>
      <c r="K286" s="137" t="str">
        <f>INDEX('Policy Characteristics'!E:E,MATCH(PolicyLevers!$C286,'Policy Characteristics'!$C:$C,0))</f>
        <v>elec reduce plant downtime</v>
      </c>
      <c r="L286" s="137">
        <f>INDEX('Policy Characteristics'!F:F,MATCH(PolicyLevers!$C286,'Policy Characteristics'!$C:$C,0))</f>
        <v>0</v>
      </c>
      <c r="M286" s="137">
        <f>INDEX('Policy Characteristics'!G:G,MATCH(PolicyLevers!$C286,'Policy Characteristics'!$C:$C,0))</f>
        <v>0</v>
      </c>
      <c r="N286" s="137">
        <f>INDEX('Policy Characteristics'!H:H,MATCH(PolicyLevers!$C286,'Policy Characteristics'!$C:$C,0))</f>
        <v>0</v>
      </c>
      <c r="O286" s="137">
        <f>INDEX('Policy Characteristics'!I:I,MATCH(PolicyLevers!$C286,'Policy Characteristics'!$C:$C,0))</f>
        <v>0</v>
      </c>
      <c r="P286" s="13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46"/>
      <c r="R286" s="161"/>
      <c r="S286" s="146"/>
      <c r="T286" s="146"/>
    </row>
    <row r="287" spans="1:20" s="137" customFormat="1" x14ac:dyDescent="0.25">
      <c r="A287" s="136" t="str">
        <f>INDEX('Policy Characteristics'!A:A,MATCH(PolicyLevers!$C287,'Policy Characteristics'!$C:$C,0))</f>
        <v>Electricity Supply</v>
      </c>
      <c r="B287" s="273" t="str">
        <f>INDEX('Policy Characteristics'!B:B,MATCH(PolicyLevers!$C287,'Policy Characteristics'!$C:$C,0))</f>
        <v>Reduce Plant Downtime</v>
      </c>
      <c r="C287" s="163" t="str">
        <f t="shared" si="45"/>
        <v>Percentage Reduction in Plant Downtime</v>
      </c>
      <c r="D287" s="146" t="s">
        <v>81</v>
      </c>
      <c r="E287" s="146" t="s">
        <v>283</v>
      </c>
      <c r="F287" s="146"/>
      <c r="G287" s="146"/>
      <c r="H287" s="150">
        <v>660</v>
      </c>
      <c r="I287" s="267" t="s">
        <v>47</v>
      </c>
      <c r="J287" s="137" t="str">
        <f>INDEX('Policy Characteristics'!D:D,MATCH(PolicyLevers!$C287,'Policy Characteristics'!$C:$C,0))</f>
        <v>Reduce Plant Downtime</v>
      </c>
      <c r="K287" s="137" t="str">
        <f>INDEX('Policy Characteristics'!E:E,MATCH(PolicyLevers!$C287,'Policy Characteristics'!$C:$C,0))</f>
        <v>elec reduce plant downtime</v>
      </c>
      <c r="L287" s="137">
        <f>INDEX('Policy Characteristics'!F:F,MATCH(PolicyLevers!$C287,'Policy Characteristics'!$C:$C,0))</f>
        <v>0</v>
      </c>
      <c r="M287" s="137">
        <f>INDEX('Policy Characteristics'!G:G,MATCH(PolicyLevers!$C287,'Policy Characteristics'!$C:$C,0))</f>
        <v>0</v>
      </c>
      <c r="N287" s="137">
        <f>INDEX('Policy Characteristics'!H:H,MATCH(PolicyLevers!$C287,'Policy Characteristics'!$C:$C,0))</f>
        <v>0</v>
      </c>
      <c r="O287" s="137">
        <f>INDEX('Policy Characteristics'!I:I,MATCH(PolicyLevers!$C287,'Policy Characteristics'!$C:$C,0))</f>
        <v>0</v>
      </c>
      <c r="P287" s="13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46"/>
      <c r="R287" s="161"/>
      <c r="S287" s="146"/>
      <c r="T287" s="146"/>
    </row>
    <row r="288" spans="1:20" s="137" customFormat="1" x14ac:dyDescent="0.25">
      <c r="A288" s="136" t="str">
        <f>INDEX('Policy Characteristics'!A:A,MATCH(PolicyLevers!$C288,'Policy Characteristics'!$C:$C,0))</f>
        <v>Electricity Supply</v>
      </c>
      <c r="B288" s="273" t="str">
        <f>INDEX('Policy Characteristics'!B:B,MATCH(PolicyLevers!$C288,'Policy Characteristics'!$C:$C,0))</f>
        <v>Reduce Plant Downtime</v>
      </c>
      <c r="C288" s="163" t="str">
        <f t="shared" si="45"/>
        <v>Percentage Reduction in Plant Downtime</v>
      </c>
      <c r="D288" s="146" t="s">
        <v>498</v>
      </c>
      <c r="E288" s="146" t="s">
        <v>281</v>
      </c>
      <c r="F288" s="146"/>
      <c r="G288" s="146"/>
      <c r="H288" s="150">
        <v>661</v>
      </c>
      <c r="I288" s="267" t="s">
        <v>47</v>
      </c>
      <c r="J288" s="137" t="str">
        <f>INDEX('Policy Characteristics'!D:D,MATCH(PolicyLevers!$C288,'Policy Characteristics'!$C:$C,0))</f>
        <v>Reduce Plant Downtime</v>
      </c>
      <c r="K288" s="137" t="str">
        <f>INDEX('Policy Characteristics'!E:E,MATCH(PolicyLevers!$C288,'Policy Characteristics'!$C:$C,0))</f>
        <v>elec reduce plant downtime</v>
      </c>
      <c r="L288" s="137">
        <f>INDEX('Policy Characteristics'!F:F,MATCH(PolicyLevers!$C288,'Policy Characteristics'!$C:$C,0))</f>
        <v>0</v>
      </c>
      <c r="M288" s="137">
        <f>INDEX('Policy Characteristics'!G:G,MATCH(PolicyLevers!$C288,'Policy Characteristics'!$C:$C,0))</f>
        <v>0</v>
      </c>
      <c r="N288" s="137">
        <f>INDEX('Policy Characteristics'!H:H,MATCH(PolicyLevers!$C288,'Policy Characteristics'!$C:$C,0))</f>
        <v>0</v>
      </c>
      <c r="O288" s="137">
        <f>INDEX('Policy Characteristics'!I:I,MATCH(PolicyLevers!$C288,'Policy Characteristics'!$C:$C,0))</f>
        <v>0</v>
      </c>
      <c r="P288" s="13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46"/>
      <c r="R288" s="161"/>
      <c r="S288" s="146"/>
      <c r="T288" s="146"/>
    </row>
    <row r="289" spans="1:20" s="137" customFormat="1" x14ac:dyDescent="0.25">
      <c r="A289" s="136" t="str">
        <f>INDEX('Policy Characteristics'!A:A,MATCH(PolicyLevers!$C289,'Policy Characteristics'!$C:$C,0))</f>
        <v>Electricity Supply</v>
      </c>
      <c r="B289" s="273" t="str">
        <f>INDEX('Policy Characteristics'!B:B,MATCH(PolicyLevers!$C289,'Policy Characteristics'!$C:$C,0))</f>
        <v>Reduce Plant Downtime</v>
      </c>
      <c r="C289" s="163" t="str">
        <f t="shared" si="45"/>
        <v>Percentage Reduction in Plant Downtime</v>
      </c>
      <c r="D289" s="146" t="s">
        <v>498</v>
      </c>
      <c r="E289" s="146" t="s">
        <v>282</v>
      </c>
      <c r="F289" s="146"/>
      <c r="G289" s="146"/>
      <c r="H289" s="150">
        <v>662</v>
      </c>
      <c r="I289" s="267" t="s">
        <v>47</v>
      </c>
      <c r="J289" s="137" t="str">
        <f>INDEX('Policy Characteristics'!D:D,MATCH(PolicyLevers!$C289,'Policy Characteristics'!$C:$C,0))</f>
        <v>Reduce Plant Downtime</v>
      </c>
      <c r="K289" s="137" t="str">
        <f>INDEX('Policy Characteristics'!E:E,MATCH(PolicyLevers!$C289,'Policy Characteristics'!$C:$C,0))</f>
        <v>elec reduce plant downtime</v>
      </c>
      <c r="L289" s="137">
        <f>INDEX('Policy Characteristics'!F:F,MATCH(PolicyLevers!$C289,'Policy Characteristics'!$C:$C,0))</f>
        <v>0</v>
      </c>
      <c r="M289" s="137">
        <f>INDEX('Policy Characteristics'!G:G,MATCH(PolicyLevers!$C289,'Policy Characteristics'!$C:$C,0))</f>
        <v>0</v>
      </c>
      <c r="N289" s="137">
        <f>INDEX('Policy Characteristics'!H:H,MATCH(PolicyLevers!$C289,'Policy Characteristics'!$C:$C,0))</f>
        <v>0</v>
      </c>
      <c r="O289" s="137">
        <f>INDEX('Policy Characteristics'!I:I,MATCH(PolicyLevers!$C289,'Policy Characteristics'!$C:$C,0))</f>
        <v>0</v>
      </c>
      <c r="P289" s="13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46"/>
      <c r="R289" s="161"/>
      <c r="S289" s="146"/>
      <c r="T289" s="146"/>
    </row>
    <row r="290" spans="1:20" s="137" customFormat="1" x14ac:dyDescent="0.25">
      <c r="A290" s="136" t="str">
        <f>INDEX('Policy Characteristics'!A:A,MATCH(PolicyLevers!$C290,'Policy Characteristics'!$C:$C,0))</f>
        <v>Electricity Supply</v>
      </c>
      <c r="B290" s="273" t="str">
        <f>INDEX('Policy Characteristics'!B:B,MATCH(PolicyLevers!$C290,'Policy Characteristics'!$C:$C,0))</f>
        <v>Reduce Plant Downtime</v>
      </c>
      <c r="C290" s="163" t="str">
        <f t="shared" si="45"/>
        <v>Percentage Reduction in Plant Downtime</v>
      </c>
      <c r="D290" s="146" t="s">
        <v>498</v>
      </c>
      <c r="E290" s="146" t="s">
        <v>283</v>
      </c>
      <c r="F290" s="146" t="s">
        <v>346</v>
      </c>
      <c r="G290" s="146" t="s">
        <v>501</v>
      </c>
      <c r="H290" s="150">
        <v>143</v>
      </c>
      <c r="I290" s="267" t="s">
        <v>46</v>
      </c>
      <c r="J290" s="137" t="str">
        <f>INDEX('Policy Characteristics'!D:D,MATCH(PolicyLevers!$C290,'Policy Characteristics'!$C:$C,0))</f>
        <v>Reduce Plant Downtime</v>
      </c>
      <c r="K290" s="137" t="str">
        <f>INDEX('Policy Characteristics'!E:E,MATCH(PolicyLevers!$C290,'Policy Characteristics'!$C:$C,0))</f>
        <v>elec reduce plant downtime</v>
      </c>
      <c r="L290" s="137">
        <f>INDEX('Policy Characteristics'!F:F,MATCH(PolicyLevers!$C290,'Policy Characteristics'!$C:$C,0))</f>
        <v>0</v>
      </c>
      <c r="M290" s="137">
        <f>INDEX('Policy Characteristics'!G:G,MATCH(PolicyLevers!$C290,'Policy Characteristics'!$C:$C,0))</f>
        <v>0</v>
      </c>
      <c r="N290" s="137">
        <f>INDEX('Policy Characteristics'!H:H,MATCH(PolicyLevers!$C290,'Policy Characteristics'!$C:$C,0))</f>
        <v>0</v>
      </c>
      <c r="O290" s="137">
        <f>INDEX('Policy Characteristics'!I:I,MATCH(PolicyLevers!$C290,'Policy Characteristics'!$C:$C,0))</f>
        <v>0</v>
      </c>
      <c r="P290" s="13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46" t="s">
        <v>547</v>
      </c>
      <c r="R290" s="161" t="s">
        <v>284</v>
      </c>
      <c r="S290" s="146" t="s">
        <v>348</v>
      </c>
      <c r="T290" s="146"/>
    </row>
    <row r="291" spans="1:20" s="137" customFormat="1" x14ac:dyDescent="0.25">
      <c r="A291" s="136" t="str">
        <f>INDEX('Policy Characteristics'!A:A,MATCH(PolicyLevers!$C291,'Policy Characteristics'!$C:$C,0))</f>
        <v>Electricity Supply</v>
      </c>
      <c r="B291" s="273" t="str">
        <f>INDEX('Policy Characteristics'!B:B,MATCH(PolicyLevers!$C291,'Policy Characteristics'!$C:$C,0))</f>
        <v>Reduce Plant Downtime</v>
      </c>
      <c r="C291" s="163" t="str">
        <f t="shared" si="45"/>
        <v>Percentage Reduction in Plant Downtime</v>
      </c>
      <c r="D291" s="146" t="s">
        <v>82</v>
      </c>
      <c r="E291" s="146" t="s">
        <v>281</v>
      </c>
      <c r="F291" s="146"/>
      <c r="G291" s="146"/>
      <c r="H291" s="150">
        <v>663</v>
      </c>
      <c r="I291" s="267" t="s">
        <v>47</v>
      </c>
      <c r="J291" s="137" t="str">
        <f>INDEX('Policy Characteristics'!D:D,MATCH(PolicyLevers!$C291,'Policy Characteristics'!$C:$C,0))</f>
        <v>Reduce Plant Downtime</v>
      </c>
      <c r="K291" s="137" t="str">
        <f>INDEX('Policy Characteristics'!E:E,MATCH(PolicyLevers!$C291,'Policy Characteristics'!$C:$C,0))</f>
        <v>elec reduce plant downtime</v>
      </c>
      <c r="L291" s="137">
        <f>INDEX('Policy Characteristics'!F:F,MATCH(PolicyLevers!$C291,'Policy Characteristics'!$C:$C,0))</f>
        <v>0</v>
      </c>
      <c r="M291" s="137">
        <f>INDEX('Policy Characteristics'!G:G,MATCH(PolicyLevers!$C291,'Policy Characteristics'!$C:$C,0))</f>
        <v>0</v>
      </c>
      <c r="N291" s="137">
        <f>INDEX('Policy Characteristics'!H:H,MATCH(PolicyLevers!$C291,'Policy Characteristics'!$C:$C,0))</f>
        <v>0</v>
      </c>
      <c r="O291" s="137">
        <f>INDEX('Policy Characteristics'!I:I,MATCH(PolicyLevers!$C291,'Policy Characteristics'!$C:$C,0))</f>
        <v>0</v>
      </c>
      <c r="P291" s="13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46"/>
      <c r="R291" s="161"/>
      <c r="S291" s="146"/>
      <c r="T291" s="146"/>
    </row>
    <row r="292" spans="1:20" s="137" customFormat="1" x14ac:dyDescent="0.25">
      <c r="A292" s="136" t="str">
        <f>INDEX('Policy Characteristics'!A:A,MATCH(PolicyLevers!$C292,'Policy Characteristics'!$C:$C,0))</f>
        <v>Electricity Supply</v>
      </c>
      <c r="B292" s="273" t="str">
        <f>INDEX('Policy Characteristics'!B:B,MATCH(PolicyLevers!$C292,'Policy Characteristics'!$C:$C,0))</f>
        <v>Reduce Plant Downtime</v>
      </c>
      <c r="C292" s="163" t="str">
        <f t="shared" si="45"/>
        <v>Percentage Reduction in Plant Downtime</v>
      </c>
      <c r="D292" s="146" t="s">
        <v>82</v>
      </c>
      <c r="E292" s="146" t="s">
        <v>282</v>
      </c>
      <c r="F292" s="146"/>
      <c r="G292" s="146"/>
      <c r="H292" s="150">
        <v>664</v>
      </c>
      <c r="I292" s="267" t="s">
        <v>47</v>
      </c>
      <c r="J292" s="137" t="str">
        <f>INDEX('Policy Characteristics'!D:D,MATCH(PolicyLevers!$C292,'Policy Characteristics'!$C:$C,0))</f>
        <v>Reduce Plant Downtime</v>
      </c>
      <c r="K292" s="137" t="str">
        <f>INDEX('Policy Characteristics'!E:E,MATCH(PolicyLevers!$C292,'Policy Characteristics'!$C:$C,0))</f>
        <v>elec reduce plant downtime</v>
      </c>
      <c r="L292" s="137">
        <f>INDEX('Policy Characteristics'!F:F,MATCH(PolicyLevers!$C292,'Policy Characteristics'!$C:$C,0))</f>
        <v>0</v>
      </c>
      <c r="M292" s="137">
        <f>INDEX('Policy Characteristics'!G:G,MATCH(PolicyLevers!$C292,'Policy Characteristics'!$C:$C,0))</f>
        <v>0</v>
      </c>
      <c r="N292" s="137">
        <f>INDEX('Policy Characteristics'!H:H,MATCH(PolicyLevers!$C292,'Policy Characteristics'!$C:$C,0))</f>
        <v>0</v>
      </c>
      <c r="O292" s="137">
        <f>INDEX('Policy Characteristics'!I:I,MATCH(PolicyLevers!$C292,'Policy Characteristics'!$C:$C,0))</f>
        <v>0</v>
      </c>
      <c r="P292" s="13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46"/>
      <c r="R292" s="161"/>
      <c r="S292" s="146"/>
      <c r="T292" s="146"/>
    </row>
    <row r="293" spans="1:20" s="137" customFormat="1" x14ac:dyDescent="0.25">
      <c r="A293" s="136" t="str">
        <f>INDEX('Policy Characteristics'!A:A,MATCH(PolicyLevers!$C293,'Policy Characteristics'!$C:$C,0))</f>
        <v>Electricity Supply</v>
      </c>
      <c r="B293" s="273" t="str">
        <f>INDEX('Policy Characteristics'!B:B,MATCH(PolicyLevers!$C293,'Policy Characteristics'!$C:$C,0))</f>
        <v>Reduce Plant Downtime</v>
      </c>
      <c r="C293" s="163" t="str">
        <f t="shared" si="45"/>
        <v>Percentage Reduction in Plant Downtime</v>
      </c>
      <c r="D293" s="146" t="s">
        <v>82</v>
      </c>
      <c r="E293" s="146" t="s">
        <v>283</v>
      </c>
      <c r="F293" s="146" t="s">
        <v>346</v>
      </c>
      <c r="G293" s="146" t="s">
        <v>96</v>
      </c>
      <c r="H293" s="150">
        <v>144</v>
      </c>
      <c r="I293" s="267" t="s">
        <v>46</v>
      </c>
      <c r="J293" s="137" t="str">
        <f>INDEX('Policy Characteristics'!D:D,MATCH(PolicyLevers!$C293,'Policy Characteristics'!$C:$C,0))</f>
        <v>Reduce Plant Downtime</v>
      </c>
      <c r="K293" s="137" t="str">
        <f>INDEX('Policy Characteristics'!E:E,MATCH(PolicyLevers!$C293,'Policy Characteristics'!$C:$C,0))</f>
        <v>elec reduce plant downtime</v>
      </c>
      <c r="L293" s="137">
        <f>INDEX('Policy Characteristics'!F:F,MATCH(PolicyLevers!$C293,'Policy Characteristics'!$C:$C,0))</f>
        <v>0</v>
      </c>
      <c r="M293" s="137">
        <f>INDEX('Policy Characteristics'!G:G,MATCH(PolicyLevers!$C293,'Policy Characteristics'!$C:$C,0))</f>
        <v>0</v>
      </c>
      <c r="N293" s="137">
        <f>INDEX('Policy Characteristics'!H:H,MATCH(PolicyLevers!$C293,'Policy Characteristics'!$C:$C,0))</f>
        <v>0</v>
      </c>
      <c r="O293" s="137">
        <f>INDEX('Policy Characteristics'!I:I,MATCH(PolicyLevers!$C293,'Policy Characteristics'!$C:$C,0))</f>
        <v>0</v>
      </c>
      <c r="P293" s="13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46" t="s">
        <v>547</v>
      </c>
      <c r="R293" s="161" t="s">
        <v>284</v>
      </c>
      <c r="S293" s="146" t="s">
        <v>347</v>
      </c>
      <c r="T293" s="146"/>
    </row>
    <row r="294" spans="1:20" s="137" customFormat="1" x14ac:dyDescent="0.25">
      <c r="A294" s="136" t="str">
        <f>INDEX('Policy Characteristics'!A:A,MATCH(PolicyLevers!$C294,'Policy Characteristics'!$C:$C,0))</f>
        <v>Electricity Supply</v>
      </c>
      <c r="B294" s="273" t="str">
        <f>INDEX('Policy Characteristics'!B:B,MATCH(PolicyLevers!$C294,'Policy Characteristics'!$C:$C,0))</f>
        <v>Reduce Plant Downtime</v>
      </c>
      <c r="C294" s="163" t="str">
        <f t="shared" si="45"/>
        <v>Percentage Reduction in Plant Downtime</v>
      </c>
      <c r="D294" s="146" t="s">
        <v>83</v>
      </c>
      <c r="E294" s="146" t="s">
        <v>281</v>
      </c>
      <c r="F294" s="146"/>
      <c r="G294" s="146"/>
      <c r="H294" s="150">
        <v>665</v>
      </c>
      <c r="I294" s="267" t="s">
        <v>47</v>
      </c>
      <c r="J294" s="137" t="str">
        <f>INDEX('Policy Characteristics'!D:D,MATCH(PolicyLevers!$C294,'Policy Characteristics'!$C:$C,0))</f>
        <v>Reduce Plant Downtime</v>
      </c>
      <c r="K294" s="137" t="str">
        <f>INDEX('Policy Characteristics'!E:E,MATCH(PolicyLevers!$C294,'Policy Characteristics'!$C:$C,0))</f>
        <v>elec reduce plant downtime</v>
      </c>
      <c r="L294" s="137">
        <f>INDEX('Policy Characteristics'!F:F,MATCH(PolicyLevers!$C294,'Policy Characteristics'!$C:$C,0))</f>
        <v>0</v>
      </c>
      <c r="M294" s="137">
        <f>INDEX('Policy Characteristics'!G:G,MATCH(PolicyLevers!$C294,'Policy Characteristics'!$C:$C,0))</f>
        <v>0</v>
      </c>
      <c r="N294" s="137">
        <f>INDEX('Policy Characteristics'!H:H,MATCH(PolicyLevers!$C294,'Policy Characteristics'!$C:$C,0))</f>
        <v>0</v>
      </c>
      <c r="O294" s="137">
        <f>INDEX('Policy Characteristics'!I:I,MATCH(PolicyLevers!$C294,'Policy Characteristics'!$C:$C,0))</f>
        <v>0</v>
      </c>
      <c r="P294" s="13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46"/>
      <c r="R294" s="161"/>
      <c r="S294" s="146"/>
      <c r="T294" s="146"/>
    </row>
    <row r="295" spans="1:20" s="137" customFormat="1" x14ac:dyDescent="0.25">
      <c r="A295" s="136" t="str">
        <f>INDEX('Policy Characteristics'!A:A,MATCH(PolicyLevers!$C295,'Policy Characteristics'!$C:$C,0))</f>
        <v>Electricity Supply</v>
      </c>
      <c r="B295" s="273" t="str">
        <f>INDEX('Policy Characteristics'!B:B,MATCH(PolicyLevers!$C295,'Policy Characteristics'!$C:$C,0))</f>
        <v>Reduce Plant Downtime</v>
      </c>
      <c r="C295" s="163" t="str">
        <f t="shared" si="45"/>
        <v>Percentage Reduction in Plant Downtime</v>
      </c>
      <c r="D295" s="146" t="s">
        <v>83</v>
      </c>
      <c r="E295" s="146" t="s">
        <v>282</v>
      </c>
      <c r="F295" s="146"/>
      <c r="G295" s="146"/>
      <c r="H295" s="150">
        <v>666</v>
      </c>
      <c r="I295" s="267" t="s">
        <v>47</v>
      </c>
      <c r="J295" s="137" t="str">
        <f>INDEX('Policy Characteristics'!D:D,MATCH(PolicyLevers!$C295,'Policy Characteristics'!$C:$C,0))</f>
        <v>Reduce Plant Downtime</v>
      </c>
      <c r="K295" s="137" t="str">
        <f>INDEX('Policy Characteristics'!E:E,MATCH(PolicyLevers!$C295,'Policy Characteristics'!$C:$C,0))</f>
        <v>elec reduce plant downtime</v>
      </c>
      <c r="L295" s="137">
        <f>INDEX('Policy Characteristics'!F:F,MATCH(PolicyLevers!$C295,'Policy Characteristics'!$C:$C,0))</f>
        <v>0</v>
      </c>
      <c r="M295" s="137">
        <f>INDEX('Policy Characteristics'!G:G,MATCH(PolicyLevers!$C295,'Policy Characteristics'!$C:$C,0))</f>
        <v>0</v>
      </c>
      <c r="N295" s="137">
        <f>INDEX('Policy Characteristics'!H:H,MATCH(PolicyLevers!$C295,'Policy Characteristics'!$C:$C,0))</f>
        <v>0</v>
      </c>
      <c r="O295" s="137">
        <f>INDEX('Policy Characteristics'!I:I,MATCH(PolicyLevers!$C295,'Policy Characteristics'!$C:$C,0))</f>
        <v>0</v>
      </c>
      <c r="P295" s="13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46"/>
      <c r="R295" s="161"/>
      <c r="S295" s="146"/>
      <c r="T295" s="146"/>
    </row>
    <row r="296" spans="1:20" s="137" customFormat="1" x14ac:dyDescent="0.25">
      <c r="A296" s="136" t="str">
        <f>INDEX('Policy Characteristics'!A:A,MATCH(PolicyLevers!$C296,'Policy Characteristics'!$C:$C,0))</f>
        <v>Electricity Supply</v>
      </c>
      <c r="B296" s="273" t="str">
        <f>INDEX('Policy Characteristics'!B:B,MATCH(PolicyLevers!$C296,'Policy Characteristics'!$C:$C,0))</f>
        <v>Reduce Plant Downtime</v>
      </c>
      <c r="C296" s="163" t="str">
        <f t="shared" si="45"/>
        <v>Percentage Reduction in Plant Downtime</v>
      </c>
      <c r="D296" s="146" t="s">
        <v>83</v>
      </c>
      <c r="E296" s="146" t="s">
        <v>283</v>
      </c>
      <c r="F296" s="146"/>
      <c r="G296" s="146"/>
      <c r="H296" s="150">
        <v>667</v>
      </c>
      <c r="I296" s="267" t="s">
        <v>47</v>
      </c>
      <c r="J296" s="137" t="str">
        <f>INDEX('Policy Characteristics'!D:D,MATCH(PolicyLevers!$C296,'Policy Characteristics'!$C:$C,0))</f>
        <v>Reduce Plant Downtime</v>
      </c>
      <c r="K296" s="137" t="str">
        <f>INDEX('Policy Characteristics'!E:E,MATCH(PolicyLevers!$C296,'Policy Characteristics'!$C:$C,0))</f>
        <v>elec reduce plant downtime</v>
      </c>
      <c r="L296" s="137">
        <f>INDEX('Policy Characteristics'!F:F,MATCH(PolicyLevers!$C296,'Policy Characteristics'!$C:$C,0))</f>
        <v>0</v>
      </c>
      <c r="M296" s="137">
        <f>INDEX('Policy Characteristics'!G:G,MATCH(PolicyLevers!$C296,'Policy Characteristics'!$C:$C,0))</f>
        <v>0</v>
      </c>
      <c r="N296" s="137">
        <f>INDEX('Policy Characteristics'!H:H,MATCH(PolicyLevers!$C296,'Policy Characteristics'!$C:$C,0))</f>
        <v>0</v>
      </c>
      <c r="O296" s="137">
        <f>INDEX('Policy Characteristics'!I:I,MATCH(PolicyLevers!$C296,'Policy Characteristics'!$C:$C,0))</f>
        <v>0</v>
      </c>
      <c r="P296" s="13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46"/>
      <c r="R296" s="161"/>
      <c r="S296" s="146"/>
      <c r="T296" s="146"/>
    </row>
    <row r="297" spans="1:20" s="137" customFormat="1" x14ac:dyDescent="0.25">
      <c r="A297" s="136" t="str">
        <f>INDEX('Policy Characteristics'!A:A,MATCH(PolicyLevers!$C297,'Policy Characteristics'!$C:$C,0))</f>
        <v>Electricity Supply</v>
      </c>
      <c r="B297" s="273" t="str">
        <f>INDEX('Policy Characteristics'!B:B,MATCH(PolicyLevers!$C297,'Policy Characteristics'!$C:$C,0))</f>
        <v>Reduce Plant Downtime</v>
      </c>
      <c r="C297" s="163" t="str">
        <f t="shared" si="45"/>
        <v>Percentage Reduction in Plant Downtime</v>
      </c>
      <c r="D297" s="146" t="s">
        <v>84</v>
      </c>
      <c r="E297" s="146" t="s">
        <v>281</v>
      </c>
      <c r="F297" s="146"/>
      <c r="G297" s="146"/>
      <c r="H297" s="150">
        <v>668</v>
      </c>
      <c r="I297" s="267" t="s">
        <v>47</v>
      </c>
      <c r="J297" s="137" t="str">
        <f>INDEX('Policy Characteristics'!D:D,MATCH(PolicyLevers!$C297,'Policy Characteristics'!$C:$C,0))</f>
        <v>Reduce Plant Downtime</v>
      </c>
      <c r="K297" s="137" t="str">
        <f>INDEX('Policy Characteristics'!E:E,MATCH(PolicyLevers!$C297,'Policy Characteristics'!$C:$C,0))</f>
        <v>elec reduce plant downtime</v>
      </c>
      <c r="L297" s="137">
        <f>INDEX('Policy Characteristics'!F:F,MATCH(PolicyLevers!$C297,'Policy Characteristics'!$C:$C,0))</f>
        <v>0</v>
      </c>
      <c r="M297" s="137">
        <f>INDEX('Policy Characteristics'!G:G,MATCH(PolicyLevers!$C297,'Policy Characteristics'!$C:$C,0))</f>
        <v>0</v>
      </c>
      <c r="N297" s="137">
        <f>INDEX('Policy Characteristics'!H:H,MATCH(PolicyLevers!$C297,'Policy Characteristics'!$C:$C,0))</f>
        <v>0</v>
      </c>
      <c r="O297" s="137">
        <f>INDEX('Policy Characteristics'!I:I,MATCH(PolicyLevers!$C297,'Policy Characteristics'!$C:$C,0))</f>
        <v>0</v>
      </c>
      <c r="P297" s="13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46"/>
      <c r="R297" s="161"/>
      <c r="S297" s="146"/>
      <c r="T297" s="146"/>
    </row>
    <row r="298" spans="1:20" s="137" customFormat="1" x14ac:dyDescent="0.25">
      <c r="A298" s="136" t="str">
        <f>INDEX('Policy Characteristics'!A:A,MATCH(PolicyLevers!$C298,'Policy Characteristics'!$C:$C,0))</f>
        <v>Electricity Supply</v>
      </c>
      <c r="B298" s="273" t="str">
        <f>INDEX('Policy Characteristics'!B:B,MATCH(PolicyLevers!$C298,'Policy Characteristics'!$C:$C,0))</f>
        <v>Reduce Plant Downtime</v>
      </c>
      <c r="C298" s="163" t="str">
        <f t="shared" si="45"/>
        <v>Percentage Reduction in Plant Downtime</v>
      </c>
      <c r="D298" s="146" t="s">
        <v>84</v>
      </c>
      <c r="E298" s="146" t="s">
        <v>282</v>
      </c>
      <c r="F298" s="146"/>
      <c r="G298" s="146"/>
      <c r="H298" s="150">
        <v>669</v>
      </c>
      <c r="I298" s="267" t="s">
        <v>47</v>
      </c>
      <c r="J298" s="137" t="str">
        <f>INDEX('Policy Characteristics'!D:D,MATCH(PolicyLevers!$C298,'Policy Characteristics'!$C:$C,0))</f>
        <v>Reduce Plant Downtime</v>
      </c>
      <c r="K298" s="137" t="str">
        <f>INDEX('Policy Characteristics'!E:E,MATCH(PolicyLevers!$C298,'Policy Characteristics'!$C:$C,0))</f>
        <v>elec reduce plant downtime</v>
      </c>
      <c r="L298" s="137">
        <f>INDEX('Policy Characteristics'!F:F,MATCH(PolicyLevers!$C298,'Policy Characteristics'!$C:$C,0))</f>
        <v>0</v>
      </c>
      <c r="M298" s="137">
        <f>INDEX('Policy Characteristics'!G:G,MATCH(PolicyLevers!$C298,'Policy Characteristics'!$C:$C,0))</f>
        <v>0</v>
      </c>
      <c r="N298" s="137">
        <f>INDEX('Policy Characteristics'!H:H,MATCH(PolicyLevers!$C298,'Policy Characteristics'!$C:$C,0))</f>
        <v>0</v>
      </c>
      <c r="O298" s="137">
        <f>INDEX('Policy Characteristics'!I:I,MATCH(PolicyLevers!$C298,'Policy Characteristics'!$C:$C,0))</f>
        <v>0</v>
      </c>
      <c r="P298" s="13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46"/>
      <c r="R298" s="161"/>
      <c r="S298" s="146"/>
      <c r="T298" s="146"/>
    </row>
    <row r="299" spans="1:20" s="137" customFormat="1" x14ac:dyDescent="0.25">
      <c r="A299" s="136" t="str">
        <f>INDEX('Policy Characteristics'!A:A,MATCH(PolicyLevers!$C299,'Policy Characteristics'!$C:$C,0))</f>
        <v>Electricity Supply</v>
      </c>
      <c r="B299" s="273" t="str">
        <f>INDEX('Policy Characteristics'!B:B,MATCH(PolicyLevers!$C299,'Policy Characteristics'!$C:$C,0))</f>
        <v>Reduce Plant Downtime</v>
      </c>
      <c r="C299" s="163" t="str">
        <f t="shared" si="45"/>
        <v>Percentage Reduction in Plant Downtime</v>
      </c>
      <c r="D299" s="146" t="s">
        <v>84</v>
      </c>
      <c r="E299" s="146" t="s">
        <v>283</v>
      </c>
      <c r="F299" s="146"/>
      <c r="G299" s="146"/>
      <c r="H299" s="150">
        <v>670</v>
      </c>
      <c r="I299" s="267" t="s">
        <v>47</v>
      </c>
      <c r="J299" s="137" t="str">
        <f>INDEX('Policy Characteristics'!D:D,MATCH(PolicyLevers!$C299,'Policy Characteristics'!$C:$C,0))</f>
        <v>Reduce Plant Downtime</v>
      </c>
      <c r="K299" s="137" t="str">
        <f>INDEX('Policy Characteristics'!E:E,MATCH(PolicyLevers!$C299,'Policy Characteristics'!$C:$C,0))</f>
        <v>elec reduce plant downtime</v>
      </c>
      <c r="L299" s="137">
        <f>INDEX('Policy Characteristics'!F:F,MATCH(PolicyLevers!$C299,'Policy Characteristics'!$C:$C,0))</f>
        <v>0</v>
      </c>
      <c r="M299" s="137">
        <f>INDEX('Policy Characteristics'!G:G,MATCH(PolicyLevers!$C299,'Policy Characteristics'!$C:$C,0))</f>
        <v>0</v>
      </c>
      <c r="N299" s="137">
        <f>INDEX('Policy Characteristics'!H:H,MATCH(PolicyLevers!$C299,'Policy Characteristics'!$C:$C,0))</f>
        <v>0</v>
      </c>
      <c r="O299" s="137">
        <f>INDEX('Policy Characteristics'!I:I,MATCH(PolicyLevers!$C299,'Policy Characteristics'!$C:$C,0))</f>
        <v>0</v>
      </c>
      <c r="P299" s="13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46"/>
      <c r="R299" s="161"/>
      <c r="S299" s="146"/>
      <c r="T299" s="146"/>
    </row>
    <row r="300" spans="1:20" s="137" customFormat="1" x14ac:dyDescent="0.25">
      <c r="A300" s="136" t="str">
        <f>INDEX('Policy Characteristics'!A:A,MATCH(PolicyLevers!$C300,'Policy Characteristics'!$C:$C,0))</f>
        <v>Electricity Supply</v>
      </c>
      <c r="B300" s="273" t="str">
        <f>INDEX('Policy Characteristics'!B:B,MATCH(PolicyLevers!$C300,'Policy Characteristics'!$C:$C,0))</f>
        <v>Reduce Plant Downtime</v>
      </c>
      <c r="C300" s="163" t="str">
        <f t="shared" si="45"/>
        <v>Percentage Reduction in Plant Downtime</v>
      </c>
      <c r="D300" s="146" t="s">
        <v>341</v>
      </c>
      <c r="E300" s="146" t="s">
        <v>281</v>
      </c>
      <c r="F300" s="146"/>
      <c r="G300" s="146"/>
      <c r="H300" s="150">
        <v>671</v>
      </c>
      <c r="I300" s="267" t="s">
        <v>47</v>
      </c>
      <c r="J300" s="137" t="str">
        <f>INDEX('Policy Characteristics'!D:D,MATCH(PolicyLevers!$C300,'Policy Characteristics'!$C:$C,0))</f>
        <v>Reduce Plant Downtime</v>
      </c>
      <c r="K300" s="137" t="str">
        <f>INDEX('Policy Characteristics'!E:E,MATCH(PolicyLevers!$C300,'Policy Characteristics'!$C:$C,0))</f>
        <v>elec reduce plant downtime</v>
      </c>
      <c r="L300" s="137">
        <f>INDEX('Policy Characteristics'!F:F,MATCH(PolicyLevers!$C300,'Policy Characteristics'!$C:$C,0))</f>
        <v>0</v>
      </c>
      <c r="M300" s="137">
        <f>INDEX('Policy Characteristics'!G:G,MATCH(PolicyLevers!$C300,'Policy Characteristics'!$C:$C,0))</f>
        <v>0</v>
      </c>
      <c r="N300" s="137">
        <f>INDEX('Policy Characteristics'!H:H,MATCH(PolicyLevers!$C300,'Policy Characteristics'!$C:$C,0))</f>
        <v>0</v>
      </c>
      <c r="O300" s="137">
        <f>INDEX('Policy Characteristics'!I:I,MATCH(PolicyLevers!$C300,'Policy Characteristics'!$C:$C,0))</f>
        <v>0</v>
      </c>
      <c r="P300" s="13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46"/>
      <c r="R300" s="161"/>
      <c r="S300" s="146"/>
      <c r="T300" s="146"/>
    </row>
    <row r="301" spans="1:20" s="137" customFormat="1" x14ac:dyDescent="0.25">
      <c r="A301" s="136" t="str">
        <f>INDEX('Policy Characteristics'!A:A,MATCH(PolicyLevers!$C301,'Policy Characteristics'!$C:$C,0))</f>
        <v>Electricity Supply</v>
      </c>
      <c r="B301" s="273" t="str">
        <f>INDEX('Policy Characteristics'!B:B,MATCH(PolicyLevers!$C301,'Policy Characteristics'!$C:$C,0))</f>
        <v>Reduce Plant Downtime</v>
      </c>
      <c r="C301" s="163" t="str">
        <f t="shared" si="45"/>
        <v>Percentage Reduction in Plant Downtime</v>
      </c>
      <c r="D301" s="146" t="s">
        <v>341</v>
      </c>
      <c r="E301" s="146" t="s">
        <v>282</v>
      </c>
      <c r="F301" s="146"/>
      <c r="G301" s="146"/>
      <c r="H301" s="150">
        <v>672</v>
      </c>
      <c r="I301" s="267" t="s">
        <v>47</v>
      </c>
      <c r="J301" s="137" t="str">
        <f>INDEX('Policy Characteristics'!D:D,MATCH(PolicyLevers!$C301,'Policy Characteristics'!$C:$C,0))</f>
        <v>Reduce Plant Downtime</v>
      </c>
      <c r="K301" s="137" t="str">
        <f>INDEX('Policy Characteristics'!E:E,MATCH(PolicyLevers!$C301,'Policy Characteristics'!$C:$C,0))</f>
        <v>elec reduce plant downtime</v>
      </c>
      <c r="L301" s="137">
        <f>INDEX('Policy Characteristics'!F:F,MATCH(PolicyLevers!$C301,'Policy Characteristics'!$C:$C,0))</f>
        <v>0</v>
      </c>
      <c r="M301" s="137">
        <f>INDEX('Policy Characteristics'!G:G,MATCH(PolicyLevers!$C301,'Policy Characteristics'!$C:$C,0))</f>
        <v>0</v>
      </c>
      <c r="N301" s="137">
        <f>INDEX('Policy Characteristics'!H:H,MATCH(PolicyLevers!$C301,'Policy Characteristics'!$C:$C,0))</f>
        <v>0</v>
      </c>
      <c r="O301" s="137">
        <f>INDEX('Policy Characteristics'!I:I,MATCH(PolicyLevers!$C301,'Policy Characteristics'!$C:$C,0))</f>
        <v>0</v>
      </c>
      <c r="P301" s="13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46"/>
      <c r="R301" s="161"/>
      <c r="S301" s="146"/>
      <c r="T301" s="146"/>
    </row>
    <row r="302" spans="1:20" s="137" customFormat="1" x14ac:dyDescent="0.25">
      <c r="A302" s="136" t="str">
        <f>INDEX('Policy Characteristics'!A:A,MATCH(PolicyLevers!$C302,'Policy Characteristics'!$C:$C,0))</f>
        <v>Electricity Supply</v>
      </c>
      <c r="B302" s="273" t="str">
        <f>INDEX('Policy Characteristics'!B:B,MATCH(PolicyLevers!$C302,'Policy Characteristics'!$C:$C,0))</f>
        <v>Reduce Plant Downtime</v>
      </c>
      <c r="C302" s="163" t="str">
        <f t="shared" si="45"/>
        <v>Percentage Reduction in Plant Downtime</v>
      </c>
      <c r="D302" s="146" t="s">
        <v>341</v>
      </c>
      <c r="E302" s="146" t="s">
        <v>283</v>
      </c>
      <c r="F302" s="146"/>
      <c r="G302" s="146"/>
      <c r="H302" s="150">
        <v>673</v>
      </c>
      <c r="I302" s="267" t="s">
        <v>47</v>
      </c>
      <c r="J302" s="137" t="str">
        <f>INDEX('Policy Characteristics'!D:D,MATCH(PolicyLevers!$C302,'Policy Characteristics'!$C:$C,0))</f>
        <v>Reduce Plant Downtime</v>
      </c>
      <c r="K302" s="137" t="str">
        <f>INDEX('Policy Characteristics'!E:E,MATCH(PolicyLevers!$C302,'Policy Characteristics'!$C:$C,0))</f>
        <v>elec reduce plant downtime</v>
      </c>
      <c r="L302" s="137">
        <f>INDEX('Policy Characteristics'!F:F,MATCH(PolicyLevers!$C302,'Policy Characteristics'!$C:$C,0))</f>
        <v>0</v>
      </c>
      <c r="M302" s="137">
        <f>INDEX('Policy Characteristics'!G:G,MATCH(PolicyLevers!$C302,'Policy Characteristics'!$C:$C,0))</f>
        <v>0</v>
      </c>
      <c r="N302" s="137">
        <f>INDEX('Policy Characteristics'!H:H,MATCH(PolicyLevers!$C302,'Policy Characteristics'!$C:$C,0))</f>
        <v>0</v>
      </c>
      <c r="O302" s="137">
        <f>INDEX('Policy Characteristics'!I:I,MATCH(PolicyLevers!$C302,'Policy Characteristics'!$C:$C,0))</f>
        <v>0</v>
      </c>
      <c r="P302" s="13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46"/>
      <c r="R302" s="161"/>
      <c r="S302" s="146"/>
      <c r="T302" s="146"/>
    </row>
    <row r="303" spans="1:20" s="137" customFormat="1" x14ac:dyDescent="0.25">
      <c r="A303" s="136" t="str">
        <f>INDEX('Policy Characteristics'!A:A,MATCH(PolicyLevers!$C303,'Policy Characteristics'!$C:$C,0))</f>
        <v>Electricity Supply</v>
      </c>
      <c r="B303" s="273" t="str">
        <f>INDEX('Policy Characteristics'!B:B,MATCH(PolicyLevers!$C303,'Policy Characteristics'!$C:$C,0))</f>
        <v>Reduce Plant Downtime</v>
      </c>
      <c r="C303" s="163" t="str">
        <f t="shared" si="45"/>
        <v>Percentage Reduction in Plant Downtime</v>
      </c>
      <c r="D303" s="146" t="s">
        <v>342</v>
      </c>
      <c r="E303" s="146" t="s">
        <v>281</v>
      </c>
      <c r="F303" s="146"/>
      <c r="G303" s="146"/>
      <c r="H303" s="150">
        <v>674</v>
      </c>
      <c r="I303" s="267" t="s">
        <v>47</v>
      </c>
      <c r="J303" s="137" t="str">
        <f>INDEX('Policy Characteristics'!D:D,MATCH(PolicyLevers!$C303,'Policy Characteristics'!$C:$C,0))</f>
        <v>Reduce Plant Downtime</v>
      </c>
      <c r="K303" s="137" t="str">
        <f>INDEX('Policy Characteristics'!E:E,MATCH(PolicyLevers!$C303,'Policy Characteristics'!$C:$C,0))</f>
        <v>elec reduce plant downtime</v>
      </c>
      <c r="L303" s="137">
        <f>INDEX('Policy Characteristics'!F:F,MATCH(PolicyLevers!$C303,'Policy Characteristics'!$C:$C,0))</f>
        <v>0</v>
      </c>
      <c r="M303" s="137">
        <f>INDEX('Policy Characteristics'!G:G,MATCH(PolicyLevers!$C303,'Policy Characteristics'!$C:$C,0))</f>
        <v>0</v>
      </c>
      <c r="N303" s="137">
        <f>INDEX('Policy Characteristics'!H:H,MATCH(PolicyLevers!$C303,'Policy Characteristics'!$C:$C,0))</f>
        <v>0</v>
      </c>
      <c r="O303" s="137">
        <f>INDEX('Policy Characteristics'!I:I,MATCH(PolicyLevers!$C303,'Policy Characteristics'!$C:$C,0))</f>
        <v>0</v>
      </c>
      <c r="P303" s="13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46"/>
      <c r="R303" s="161"/>
      <c r="S303" s="146"/>
      <c r="T303" s="146"/>
    </row>
    <row r="304" spans="1:20" s="137" customFormat="1" x14ac:dyDescent="0.25">
      <c r="A304" s="136" t="str">
        <f>INDEX('Policy Characteristics'!A:A,MATCH(PolicyLevers!$C304,'Policy Characteristics'!$C:$C,0))</f>
        <v>Electricity Supply</v>
      </c>
      <c r="B304" s="273" t="str">
        <f>INDEX('Policy Characteristics'!B:B,MATCH(PolicyLevers!$C304,'Policy Characteristics'!$C:$C,0))</f>
        <v>Reduce Plant Downtime</v>
      </c>
      <c r="C304" s="163" t="str">
        <f t="shared" si="45"/>
        <v>Percentage Reduction in Plant Downtime</v>
      </c>
      <c r="D304" s="146" t="s">
        <v>342</v>
      </c>
      <c r="E304" s="146" t="s">
        <v>282</v>
      </c>
      <c r="F304" s="146"/>
      <c r="G304" s="146"/>
      <c r="H304" s="150">
        <v>675</v>
      </c>
      <c r="I304" s="267" t="s">
        <v>47</v>
      </c>
      <c r="J304" s="137" t="str">
        <f>INDEX('Policy Characteristics'!D:D,MATCH(PolicyLevers!$C304,'Policy Characteristics'!$C:$C,0))</f>
        <v>Reduce Plant Downtime</v>
      </c>
      <c r="K304" s="137" t="str">
        <f>INDEX('Policy Characteristics'!E:E,MATCH(PolicyLevers!$C304,'Policy Characteristics'!$C:$C,0))</f>
        <v>elec reduce plant downtime</v>
      </c>
      <c r="L304" s="137">
        <f>INDEX('Policy Characteristics'!F:F,MATCH(PolicyLevers!$C304,'Policy Characteristics'!$C:$C,0))</f>
        <v>0</v>
      </c>
      <c r="M304" s="137">
        <f>INDEX('Policy Characteristics'!G:G,MATCH(PolicyLevers!$C304,'Policy Characteristics'!$C:$C,0))</f>
        <v>0</v>
      </c>
      <c r="N304" s="137">
        <f>INDEX('Policy Characteristics'!H:H,MATCH(PolicyLevers!$C304,'Policy Characteristics'!$C:$C,0))</f>
        <v>0</v>
      </c>
      <c r="O304" s="137">
        <f>INDEX('Policy Characteristics'!I:I,MATCH(PolicyLevers!$C304,'Policy Characteristics'!$C:$C,0))</f>
        <v>0</v>
      </c>
      <c r="P304" s="13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46"/>
      <c r="R304" s="161"/>
      <c r="S304" s="146"/>
      <c r="T304" s="146"/>
    </row>
    <row r="305" spans="1:20" s="137" customFormat="1" x14ac:dyDescent="0.25">
      <c r="A305" s="136" t="str">
        <f>INDEX('Policy Characteristics'!A:A,MATCH(PolicyLevers!$C305,'Policy Characteristics'!$C:$C,0))</f>
        <v>Electricity Supply</v>
      </c>
      <c r="B305" s="273" t="str">
        <f>INDEX('Policy Characteristics'!B:B,MATCH(PolicyLevers!$C305,'Policy Characteristics'!$C:$C,0))</f>
        <v>Reduce Plant Downtime</v>
      </c>
      <c r="C305" s="163" t="str">
        <f t="shared" si="45"/>
        <v>Percentage Reduction in Plant Downtime</v>
      </c>
      <c r="D305" s="146" t="s">
        <v>342</v>
      </c>
      <c r="E305" s="146" t="s">
        <v>283</v>
      </c>
      <c r="F305" s="146"/>
      <c r="G305" s="146"/>
      <c r="H305" s="150">
        <v>676</v>
      </c>
      <c r="I305" s="267" t="s">
        <v>47</v>
      </c>
      <c r="J305" s="137" t="str">
        <f>INDEX('Policy Characteristics'!D:D,MATCH(PolicyLevers!$C305,'Policy Characteristics'!$C:$C,0))</f>
        <v>Reduce Plant Downtime</v>
      </c>
      <c r="K305" s="137" t="str">
        <f>INDEX('Policy Characteristics'!E:E,MATCH(PolicyLevers!$C305,'Policy Characteristics'!$C:$C,0))</f>
        <v>elec reduce plant downtime</v>
      </c>
      <c r="L305" s="137">
        <f>INDEX('Policy Characteristics'!F:F,MATCH(PolicyLevers!$C305,'Policy Characteristics'!$C:$C,0))</f>
        <v>0</v>
      </c>
      <c r="M305" s="137">
        <f>INDEX('Policy Characteristics'!G:G,MATCH(PolicyLevers!$C305,'Policy Characteristics'!$C:$C,0))</f>
        <v>0</v>
      </c>
      <c r="N305" s="137">
        <f>INDEX('Policy Characteristics'!H:H,MATCH(PolicyLevers!$C305,'Policy Characteristics'!$C:$C,0))</f>
        <v>0</v>
      </c>
      <c r="O305" s="137">
        <f>INDEX('Policy Characteristics'!I:I,MATCH(PolicyLevers!$C305,'Policy Characteristics'!$C:$C,0))</f>
        <v>0</v>
      </c>
      <c r="P305" s="13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46"/>
      <c r="R305" s="161"/>
      <c r="S305" s="146"/>
      <c r="T305" s="146"/>
    </row>
    <row r="306" spans="1:20" s="137" customFormat="1" x14ac:dyDescent="0.25">
      <c r="A306" s="136" t="str">
        <f>INDEX('Policy Characteristics'!A:A,MATCH(PolicyLevers!$C306,'Policy Characteristics'!$C:$C,0))</f>
        <v>Electricity Supply</v>
      </c>
      <c r="B306" s="273" t="str">
        <f>INDEX('Policy Characteristics'!B:B,MATCH(PolicyLevers!$C306,'Policy Characteristics'!$C:$C,0))</f>
        <v>Reduce Plant Downtime</v>
      </c>
      <c r="C306" s="163" t="str">
        <f t="shared" si="45"/>
        <v>Percentage Reduction in Plant Downtime</v>
      </c>
      <c r="D306" s="146" t="s">
        <v>494</v>
      </c>
      <c r="E306" s="146" t="s">
        <v>281</v>
      </c>
      <c r="F306" s="146"/>
      <c r="G306" s="146"/>
      <c r="H306" s="150">
        <v>677</v>
      </c>
      <c r="I306" s="267" t="s">
        <v>47</v>
      </c>
      <c r="J306" s="137" t="str">
        <f>INDEX('Policy Characteristics'!D:D,MATCH(PolicyLevers!$C306,'Policy Characteristics'!$C:$C,0))</f>
        <v>Reduce Plant Downtime</v>
      </c>
      <c r="K306" s="137" t="str">
        <f>INDEX('Policy Characteristics'!E:E,MATCH(PolicyLevers!$C306,'Policy Characteristics'!$C:$C,0))</f>
        <v>elec reduce plant downtime</v>
      </c>
      <c r="L306" s="137">
        <f>INDEX('Policy Characteristics'!F:F,MATCH(PolicyLevers!$C306,'Policy Characteristics'!$C:$C,0))</f>
        <v>0</v>
      </c>
      <c r="M306" s="137">
        <f>INDEX('Policy Characteristics'!G:G,MATCH(PolicyLevers!$C306,'Policy Characteristics'!$C:$C,0))</f>
        <v>0</v>
      </c>
      <c r="N306" s="137">
        <f>INDEX('Policy Characteristics'!H:H,MATCH(PolicyLevers!$C306,'Policy Characteristics'!$C:$C,0))</f>
        <v>0</v>
      </c>
      <c r="O306" s="137">
        <f>INDEX('Policy Characteristics'!I:I,MATCH(PolicyLevers!$C306,'Policy Characteristics'!$C:$C,0))</f>
        <v>0</v>
      </c>
      <c r="P306" s="13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46"/>
      <c r="R306" s="161"/>
      <c r="S306" s="146"/>
      <c r="T306" s="146"/>
    </row>
    <row r="307" spans="1:20" s="137" customFormat="1" x14ac:dyDescent="0.25">
      <c r="A307" s="136" t="str">
        <f>INDEX('Policy Characteristics'!A:A,MATCH(PolicyLevers!$C307,'Policy Characteristics'!$C:$C,0))</f>
        <v>Electricity Supply</v>
      </c>
      <c r="B307" s="273" t="str">
        <f>INDEX('Policy Characteristics'!B:B,MATCH(PolicyLevers!$C307,'Policy Characteristics'!$C:$C,0))</f>
        <v>Reduce Plant Downtime</v>
      </c>
      <c r="C307" s="163" t="str">
        <f t="shared" ref="A307:C320" si="46">C$276</f>
        <v>Percentage Reduction in Plant Downtime</v>
      </c>
      <c r="D307" s="146" t="s">
        <v>494</v>
      </c>
      <c r="E307" s="146" t="s">
        <v>282</v>
      </c>
      <c r="F307" s="146"/>
      <c r="G307" s="146"/>
      <c r="H307" s="150">
        <v>678</v>
      </c>
      <c r="I307" s="267" t="s">
        <v>47</v>
      </c>
      <c r="J307" s="137" t="str">
        <f>INDEX('Policy Characteristics'!D:D,MATCH(PolicyLevers!$C307,'Policy Characteristics'!$C:$C,0))</f>
        <v>Reduce Plant Downtime</v>
      </c>
      <c r="K307" s="137" t="str">
        <f>INDEX('Policy Characteristics'!E:E,MATCH(PolicyLevers!$C307,'Policy Characteristics'!$C:$C,0))</f>
        <v>elec reduce plant downtime</v>
      </c>
      <c r="L307" s="137">
        <f>INDEX('Policy Characteristics'!F:F,MATCH(PolicyLevers!$C307,'Policy Characteristics'!$C:$C,0))</f>
        <v>0</v>
      </c>
      <c r="M307" s="137">
        <f>INDEX('Policy Characteristics'!G:G,MATCH(PolicyLevers!$C307,'Policy Characteristics'!$C:$C,0))</f>
        <v>0</v>
      </c>
      <c r="N307" s="137">
        <f>INDEX('Policy Characteristics'!H:H,MATCH(PolicyLevers!$C307,'Policy Characteristics'!$C:$C,0))</f>
        <v>0</v>
      </c>
      <c r="O307" s="137">
        <f>INDEX('Policy Characteristics'!I:I,MATCH(PolicyLevers!$C307,'Policy Characteristics'!$C:$C,0))</f>
        <v>0</v>
      </c>
      <c r="P307" s="13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46"/>
      <c r="R307" s="161"/>
      <c r="S307" s="146"/>
      <c r="T307" s="146"/>
    </row>
    <row r="308" spans="1:20" s="137" customFormat="1" x14ac:dyDescent="0.25">
      <c r="A308" s="136" t="str">
        <f>INDEX('Policy Characteristics'!A:A,MATCH(PolicyLevers!$C308,'Policy Characteristics'!$C:$C,0))</f>
        <v>Electricity Supply</v>
      </c>
      <c r="B308" s="273" t="str">
        <f>INDEX('Policy Characteristics'!B:B,MATCH(PolicyLevers!$C308,'Policy Characteristics'!$C:$C,0))</f>
        <v>Reduce Plant Downtime</v>
      </c>
      <c r="C308" s="163" t="str">
        <f t="shared" si="46"/>
        <v>Percentage Reduction in Plant Downtime</v>
      </c>
      <c r="D308" s="146" t="s">
        <v>494</v>
      </c>
      <c r="E308" s="146" t="s">
        <v>283</v>
      </c>
      <c r="F308" s="146"/>
      <c r="G308" s="146"/>
      <c r="H308" s="150">
        <v>679</v>
      </c>
      <c r="I308" s="267" t="s">
        <v>47</v>
      </c>
      <c r="J308" s="137" t="str">
        <f>INDEX('Policy Characteristics'!D:D,MATCH(PolicyLevers!$C308,'Policy Characteristics'!$C:$C,0))</f>
        <v>Reduce Plant Downtime</v>
      </c>
      <c r="K308" s="137" t="str">
        <f>INDEX('Policy Characteristics'!E:E,MATCH(PolicyLevers!$C308,'Policy Characteristics'!$C:$C,0))</f>
        <v>elec reduce plant downtime</v>
      </c>
      <c r="L308" s="137">
        <f>INDEX('Policy Characteristics'!F:F,MATCH(PolicyLevers!$C308,'Policy Characteristics'!$C:$C,0))</f>
        <v>0</v>
      </c>
      <c r="M308" s="137">
        <f>INDEX('Policy Characteristics'!G:G,MATCH(PolicyLevers!$C308,'Policy Characteristics'!$C:$C,0))</f>
        <v>0</v>
      </c>
      <c r="N308" s="137">
        <f>INDEX('Policy Characteristics'!H:H,MATCH(PolicyLevers!$C308,'Policy Characteristics'!$C:$C,0))</f>
        <v>0</v>
      </c>
      <c r="O308" s="137">
        <f>INDEX('Policy Characteristics'!I:I,MATCH(PolicyLevers!$C308,'Policy Characteristics'!$C:$C,0))</f>
        <v>0</v>
      </c>
      <c r="P308" s="13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46"/>
      <c r="R308" s="161"/>
      <c r="S308" s="146"/>
      <c r="T308" s="146"/>
    </row>
    <row r="309" spans="1:20" s="137" customFormat="1" x14ac:dyDescent="0.25">
      <c r="A309" s="136" t="str">
        <f>INDEX('Policy Characteristics'!A:A,MATCH(PolicyLevers!$C309,'Policy Characteristics'!$C:$C,0))</f>
        <v>Electricity Supply</v>
      </c>
      <c r="B309" s="273" t="str">
        <f>INDEX('Policy Characteristics'!B:B,MATCH(PolicyLevers!$C309,'Policy Characteristics'!$C:$C,0))</f>
        <v>Reduce Plant Downtime</v>
      </c>
      <c r="C309" s="163" t="str">
        <f t="shared" si="46"/>
        <v>Percentage Reduction in Plant Downtime</v>
      </c>
      <c r="D309" s="146" t="s">
        <v>503</v>
      </c>
      <c r="E309" s="146" t="s">
        <v>281</v>
      </c>
      <c r="F309" s="146"/>
      <c r="G309" s="146"/>
      <c r="H309" s="150">
        <v>680</v>
      </c>
      <c r="I309" s="267" t="s">
        <v>47</v>
      </c>
      <c r="J309" s="137" t="str">
        <f>INDEX('Policy Characteristics'!D:D,MATCH(PolicyLevers!$C309,'Policy Characteristics'!$C:$C,0))</f>
        <v>Reduce Plant Downtime</v>
      </c>
      <c r="K309" s="137" t="str">
        <f>INDEX('Policy Characteristics'!E:E,MATCH(PolicyLevers!$C309,'Policy Characteristics'!$C:$C,0))</f>
        <v>elec reduce plant downtime</v>
      </c>
      <c r="L309" s="137">
        <f>INDEX('Policy Characteristics'!F:F,MATCH(PolicyLevers!$C309,'Policy Characteristics'!$C:$C,0))</f>
        <v>0</v>
      </c>
      <c r="M309" s="137">
        <f>INDEX('Policy Characteristics'!G:G,MATCH(PolicyLevers!$C309,'Policy Characteristics'!$C:$C,0))</f>
        <v>0</v>
      </c>
      <c r="N309" s="137">
        <f>INDEX('Policy Characteristics'!H:H,MATCH(PolicyLevers!$C309,'Policy Characteristics'!$C:$C,0))</f>
        <v>0</v>
      </c>
      <c r="O309" s="137">
        <f>INDEX('Policy Characteristics'!I:I,MATCH(PolicyLevers!$C309,'Policy Characteristics'!$C:$C,0))</f>
        <v>0</v>
      </c>
      <c r="P309" s="13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46"/>
      <c r="R309" s="161"/>
      <c r="S309" s="146"/>
      <c r="T309" s="146"/>
    </row>
    <row r="310" spans="1:20" s="137" customFormat="1" x14ac:dyDescent="0.25">
      <c r="A310" s="136" t="str">
        <f>INDEX('Policy Characteristics'!A:A,MATCH(PolicyLevers!$C310,'Policy Characteristics'!$C:$C,0))</f>
        <v>Electricity Supply</v>
      </c>
      <c r="B310" s="273" t="str">
        <f>INDEX('Policy Characteristics'!B:B,MATCH(PolicyLevers!$C310,'Policy Characteristics'!$C:$C,0))</f>
        <v>Reduce Plant Downtime</v>
      </c>
      <c r="C310" s="163" t="str">
        <f t="shared" si="46"/>
        <v>Percentage Reduction in Plant Downtime</v>
      </c>
      <c r="D310" s="146" t="s">
        <v>503</v>
      </c>
      <c r="E310" s="146" t="s">
        <v>282</v>
      </c>
      <c r="F310" s="146"/>
      <c r="G310" s="146"/>
      <c r="H310" s="150">
        <v>681</v>
      </c>
      <c r="I310" s="267" t="s">
        <v>47</v>
      </c>
      <c r="J310" s="137" t="str">
        <f>INDEX('Policy Characteristics'!D:D,MATCH(PolicyLevers!$C310,'Policy Characteristics'!$C:$C,0))</f>
        <v>Reduce Plant Downtime</v>
      </c>
      <c r="K310" s="137" t="str">
        <f>INDEX('Policy Characteristics'!E:E,MATCH(PolicyLevers!$C310,'Policy Characteristics'!$C:$C,0))</f>
        <v>elec reduce plant downtime</v>
      </c>
      <c r="L310" s="137">
        <f>INDEX('Policy Characteristics'!F:F,MATCH(PolicyLevers!$C310,'Policy Characteristics'!$C:$C,0))</f>
        <v>0</v>
      </c>
      <c r="M310" s="137">
        <f>INDEX('Policy Characteristics'!G:G,MATCH(PolicyLevers!$C310,'Policy Characteristics'!$C:$C,0))</f>
        <v>0</v>
      </c>
      <c r="N310" s="137">
        <f>INDEX('Policy Characteristics'!H:H,MATCH(PolicyLevers!$C310,'Policy Characteristics'!$C:$C,0))</f>
        <v>0</v>
      </c>
      <c r="O310" s="137">
        <f>INDEX('Policy Characteristics'!I:I,MATCH(PolicyLevers!$C310,'Policy Characteristics'!$C:$C,0))</f>
        <v>0</v>
      </c>
      <c r="P310" s="13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46"/>
      <c r="R310" s="161"/>
      <c r="S310" s="146"/>
      <c r="T310" s="146"/>
    </row>
    <row r="311" spans="1:20" s="137" customFormat="1" x14ac:dyDescent="0.25">
      <c r="A311" s="136" t="str">
        <f>INDEX('Policy Characteristics'!A:A,MATCH(PolicyLevers!$C311,'Policy Characteristics'!$C:$C,0))</f>
        <v>Electricity Supply</v>
      </c>
      <c r="B311" s="273" t="str">
        <f>INDEX('Policy Characteristics'!B:B,MATCH(PolicyLevers!$C311,'Policy Characteristics'!$C:$C,0))</f>
        <v>Reduce Plant Downtime</v>
      </c>
      <c r="C311" s="163" t="str">
        <f t="shared" si="46"/>
        <v>Percentage Reduction in Plant Downtime</v>
      </c>
      <c r="D311" s="146" t="s">
        <v>503</v>
      </c>
      <c r="E311" s="146" t="s">
        <v>283</v>
      </c>
      <c r="F311" s="146" t="s">
        <v>346</v>
      </c>
      <c r="G311" s="146" t="s">
        <v>504</v>
      </c>
      <c r="H311" s="150">
        <v>182</v>
      </c>
      <c r="I311" s="267" t="s">
        <v>46</v>
      </c>
      <c r="J311" s="137" t="str">
        <f>INDEX('Policy Characteristics'!D:D,MATCH(PolicyLevers!$C311,'Policy Characteristics'!$C:$C,0))</f>
        <v>Reduce Plant Downtime</v>
      </c>
      <c r="K311" s="137" t="str">
        <f>INDEX('Policy Characteristics'!E:E,MATCH(PolicyLevers!$C311,'Policy Characteristics'!$C:$C,0))</f>
        <v>elec reduce plant downtime</v>
      </c>
      <c r="L311" s="137">
        <f>INDEX('Policy Characteristics'!F:F,MATCH(PolicyLevers!$C311,'Policy Characteristics'!$C:$C,0))</f>
        <v>0</v>
      </c>
      <c r="M311" s="137">
        <f>INDEX('Policy Characteristics'!G:G,MATCH(PolicyLevers!$C311,'Policy Characteristics'!$C:$C,0))</f>
        <v>0</v>
      </c>
      <c r="N311" s="137">
        <f>INDEX('Policy Characteristics'!H:H,MATCH(PolicyLevers!$C311,'Policy Characteristics'!$C:$C,0))</f>
        <v>0</v>
      </c>
      <c r="O311" s="137">
        <f>INDEX('Policy Characteristics'!I:I,MATCH(PolicyLevers!$C311,'Policy Characteristics'!$C:$C,0))</f>
        <v>0</v>
      </c>
      <c r="P311" s="13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46" t="s">
        <v>547</v>
      </c>
      <c r="R311" s="161" t="s">
        <v>284</v>
      </c>
      <c r="S311" s="146" t="s">
        <v>348</v>
      </c>
      <c r="T311" s="146"/>
    </row>
    <row r="312" spans="1:20" s="137" customFormat="1" x14ac:dyDescent="0.25">
      <c r="A312" s="136" t="str">
        <f>INDEX('Policy Characteristics'!A:A,MATCH(PolicyLevers!$C312,'Policy Characteristics'!$C:$C,0))</f>
        <v>Electricity Supply</v>
      </c>
      <c r="B312" s="273" t="str">
        <f>INDEX('Policy Characteristics'!B:B,MATCH(PolicyLevers!$C312,'Policy Characteristics'!$C:$C,0))</f>
        <v>Reduce Plant Downtime</v>
      </c>
      <c r="C312" s="163" t="str">
        <f t="shared" si="46"/>
        <v>Percentage Reduction in Plant Downtime</v>
      </c>
      <c r="D312" s="146" t="s">
        <v>1161</v>
      </c>
      <c r="E312" s="146" t="s">
        <v>281</v>
      </c>
      <c r="G312" s="146"/>
      <c r="H312" s="150">
        <v>682</v>
      </c>
      <c r="I312" s="267" t="s">
        <v>47</v>
      </c>
      <c r="J312" s="137" t="str">
        <f>INDEX('Policy Characteristics'!D:D,MATCH(PolicyLevers!$C312,'Policy Characteristics'!$C:$C,0))</f>
        <v>Reduce Plant Downtime</v>
      </c>
      <c r="K312" s="137" t="str">
        <f>INDEX('Policy Characteristics'!E:E,MATCH(PolicyLevers!$C312,'Policy Characteristics'!$C:$C,0))</f>
        <v>elec reduce plant downtime</v>
      </c>
      <c r="L312" s="137">
        <f>INDEX('Policy Characteristics'!F:F,MATCH(PolicyLevers!$C312,'Policy Characteristics'!$C:$C,0))</f>
        <v>0</v>
      </c>
      <c r="M312" s="137">
        <f>INDEX('Policy Characteristics'!G:G,MATCH(PolicyLevers!$C312,'Policy Characteristics'!$C:$C,0))</f>
        <v>0</v>
      </c>
      <c r="N312" s="137">
        <f>INDEX('Policy Characteristics'!H:H,MATCH(PolicyLevers!$C312,'Policy Characteristics'!$C:$C,0))</f>
        <v>0</v>
      </c>
      <c r="O312" s="137">
        <f>INDEX('Policy Characteristics'!I:I,MATCH(PolicyLevers!$C312,'Policy Characteristics'!$C:$C,0))</f>
        <v>0</v>
      </c>
      <c r="P312" s="13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46"/>
      <c r="R312" s="161"/>
      <c r="S312" s="146"/>
      <c r="T312" s="146"/>
    </row>
    <row r="313" spans="1:20" s="137" customFormat="1" x14ac:dyDescent="0.25">
      <c r="A313" s="136" t="str">
        <f>INDEX('Policy Characteristics'!A:A,MATCH(PolicyLevers!$C313,'Policy Characteristics'!$C:$C,0))</f>
        <v>Electricity Supply</v>
      </c>
      <c r="B313" s="273" t="str">
        <f>INDEX('Policy Characteristics'!B:B,MATCH(PolicyLevers!$C313,'Policy Characteristics'!$C:$C,0))</f>
        <v>Reduce Plant Downtime</v>
      </c>
      <c r="C313" s="163" t="str">
        <f t="shared" si="46"/>
        <v>Percentage Reduction in Plant Downtime</v>
      </c>
      <c r="D313" s="146" t="s">
        <v>1161</v>
      </c>
      <c r="E313" s="146" t="s">
        <v>282</v>
      </c>
      <c r="H313" s="150">
        <v>683</v>
      </c>
      <c r="I313" s="267" t="s">
        <v>47</v>
      </c>
      <c r="J313" s="137" t="str">
        <f>INDEX('Policy Characteristics'!D:D,MATCH(PolicyLevers!$C313,'Policy Characteristics'!$C:$C,0))</f>
        <v>Reduce Plant Downtime</v>
      </c>
      <c r="K313" s="137" t="str">
        <f>INDEX('Policy Characteristics'!E:E,MATCH(PolicyLevers!$C313,'Policy Characteristics'!$C:$C,0))</f>
        <v>elec reduce plant downtime</v>
      </c>
      <c r="L313" s="137">
        <f>INDEX('Policy Characteristics'!F:F,MATCH(PolicyLevers!$C313,'Policy Characteristics'!$C:$C,0))</f>
        <v>0</v>
      </c>
      <c r="M313" s="137">
        <f>INDEX('Policy Characteristics'!G:G,MATCH(PolicyLevers!$C313,'Policy Characteristics'!$C:$C,0))</f>
        <v>0</v>
      </c>
      <c r="N313" s="137">
        <f>INDEX('Policy Characteristics'!H:H,MATCH(PolicyLevers!$C313,'Policy Characteristics'!$C:$C,0))</f>
        <v>0</v>
      </c>
      <c r="O313" s="137">
        <f>INDEX('Policy Characteristics'!I:I,MATCH(PolicyLevers!$C313,'Policy Characteristics'!$C:$C,0))</f>
        <v>0</v>
      </c>
      <c r="P313" s="13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46"/>
      <c r="R313" s="161"/>
      <c r="S313" s="146"/>
      <c r="T313" s="146"/>
    </row>
    <row r="314" spans="1:20" s="137" customFormat="1" x14ac:dyDescent="0.25">
      <c r="A314" s="136" t="str">
        <f>INDEX('Policy Characteristics'!A:A,MATCH(PolicyLevers!$C314,'Policy Characteristics'!$C:$C,0))</f>
        <v>Electricity Supply</v>
      </c>
      <c r="B314" s="273" t="str">
        <f>INDEX('Policy Characteristics'!B:B,MATCH(PolicyLevers!$C314,'Policy Characteristics'!$C:$C,0))</f>
        <v>Reduce Plant Downtime</v>
      </c>
      <c r="C314" s="163" t="str">
        <f t="shared" si="46"/>
        <v>Percentage Reduction in Plant Downtime</v>
      </c>
      <c r="D314" s="146" t="s">
        <v>1161</v>
      </c>
      <c r="E314" s="146" t="s">
        <v>283</v>
      </c>
      <c r="H314" s="150">
        <v>684</v>
      </c>
      <c r="I314" s="267" t="s">
        <v>47</v>
      </c>
      <c r="J314" s="137" t="str">
        <f>INDEX('Policy Characteristics'!D:D,MATCH(PolicyLevers!$C314,'Policy Characteristics'!$C:$C,0))</f>
        <v>Reduce Plant Downtime</v>
      </c>
      <c r="K314" s="137" t="str">
        <f>INDEX('Policy Characteristics'!E:E,MATCH(PolicyLevers!$C314,'Policy Characteristics'!$C:$C,0))</f>
        <v>elec reduce plant downtime</v>
      </c>
      <c r="L314" s="137">
        <f>INDEX('Policy Characteristics'!F:F,MATCH(PolicyLevers!$C314,'Policy Characteristics'!$C:$C,0))</f>
        <v>0</v>
      </c>
      <c r="M314" s="137">
        <f>INDEX('Policy Characteristics'!G:G,MATCH(PolicyLevers!$C314,'Policy Characteristics'!$C:$C,0))</f>
        <v>0</v>
      </c>
      <c r="N314" s="137">
        <f>INDEX('Policy Characteristics'!H:H,MATCH(PolicyLevers!$C314,'Policy Characteristics'!$C:$C,0))</f>
        <v>0</v>
      </c>
      <c r="O314" s="137">
        <f>INDEX('Policy Characteristics'!I:I,MATCH(PolicyLevers!$C314,'Policy Characteristics'!$C:$C,0))</f>
        <v>0</v>
      </c>
      <c r="P314" s="13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46"/>
      <c r="R314" s="161"/>
      <c r="S314" s="146"/>
      <c r="T314" s="146"/>
    </row>
    <row r="315" spans="1:20" s="137" customFormat="1" x14ac:dyDescent="0.25">
      <c r="A315" s="136" t="str">
        <f>INDEX('Policy Characteristics'!A:A,MATCH(PolicyLevers!$C315,'Policy Characteristics'!$C:$C,0))</f>
        <v>Electricity Supply</v>
      </c>
      <c r="B315" s="273" t="str">
        <f>INDEX('Policy Characteristics'!B:B,MATCH(PolicyLevers!$C315,'Policy Characteristics'!$C:$C,0))</f>
        <v>Reduce Plant Downtime</v>
      </c>
      <c r="C315" s="163" t="str">
        <f t="shared" si="46"/>
        <v>Percentage Reduction in Plant Downtime</v>
      </c>
      <c r="D315" s="146" t="s">
        <v>1162</v>
      </c>
      <c r="E315" s="146" t="s">
        <v>281</v>
      </c>
      <c r="G315" s="146"/>
      <c r="H315" s="150">
        <v>685</v>
      </c>
      <c r="I315" s="267" t="s">
        <v>47</v>
      </c>
      <c r="J315" s="137" t="str">
        <f>INDEX('Policy Characteristics'!D:D,MATCH(PolicyLevers!$C315,'Policy Characteristics'!$C:$C,0))</f>
        <v>Reduce Plant Downtime</v>
      </c>
      <c r="K315" s="137" t="str">
        <f>INDEX('Policy Characteristics'!E:E,MATCH(PolicyLevers!$C315,'Policy Characteristics'!$C:$C,0))</f>
        <v>elec reduce plant downtime</v>
      </c>
      <c r="L315" s="137">
        <f>INDEX('Policy Characteristics'!F:F,MATCH(PolicyLevers!$C315,'Policy Characteristics'!$C:$C,0))</f>
        <v>0</v>
      </c>
      <c r="M315" s="137">
        <f>INDEX('Policy Characteristics'!G:G,MATCH(PolicyLevers!$C315,'Policy Characteristics'!$C:$C,0))</f>
        <v>0</v>
      </c>
      <c r="N315" s="137">
        <f>INDEX('Policy Characteristics'!H:H,MATCH(PolicyLevers!$C315,'Policy Characteristics'!$C:$C,0))</f>
        <v>0</v>
      </c>
      <c r="O315" s="137">
        <f>INDEX('Policy Characteristics'!I:I,MATCH(PolicyLevers!$C315,'Policy Characteristics'!$C:$C,0))</f>
        <v>0</v>
      </c>
      <c r="P315" s="13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46"/>
      <c r="R315" s="161"/>
      <c r="S315" s="146"/>
      <c r="T315" s="146"/>
    </row>
    <row r="316" spans="1:20" s="137" customFormat="1" x14ac:dyDescent="0.25">
      <c r="A316" s="136" t="str">
        <f>INDEX('Policy Characteristics'!A:A,MATCH(PolicyLevers!$C316,'Policy Characteristics'!$C:$C,0))</f>
        <v>Electricity Supply</v>
      </c>
      <c r="B316" s="273" t="str">
        <f>INDEX('Policy Characteristics'!B:B,MATCH(PolicyLevers!$C316,'Policy Characteristics'!$C:$C,0))</f>
        <v>Reduce Plant Downtime</v>
      </c>
      <c r="C316" s="163" t="str">
        <f t="shared" si="46"/>
        <v>Percentage Reduction in Plant Downtime</v>
      </c>
      <c r="D316" s="146" t="s">
        <v>1162</v>
      </c>
      <c r="E316" s="146" t="s">
        <v>282</v>
      </c>
      <c r="H316" s="150">
        <v>686</v>
      </c>
      <c r="I316" s="267" t="s">
        <v>47</v>
      </c>
      <c r="J316" s="137" t="str">
        <f>INDEX('Policy Characteristics'!D:D,MATCH(PolicyLevers!$C316,'Policy Characteristics'!$C:$C,0))</f>
        <v>Reduce Plant Downtime</v>
      </c>
      <c r="K316" s="137" t="str">
        <f>INDEX('Policy Characteristics'!E:E,MATCH(PolicyLevers!$C316,'Policy Characteristics'!$C:$C,0))</f>
        <v>elec reduce plant downtime</v>
      </c>
      <c r="L316" s="137">
        <f>INDEX('Policy Characteristics'!F:F,MATCH(PolicyLevers!$C316,'Policy Characteristics'!$C:$C,0))</f>
        <v>0</v>
      </c>
      <c r="M316" s="137">
        <f>INDEX('Policy Characteristics'!G:G,MATCH(PolicyLevers!$C316,'Policy Characteristics'!$C:$C,0))</f>
        <v>0</v>
      </c>
      <c r="N316" s="137">
        <f>INDEX('Policy Characteristics'!H:H,MATCH(PolicyLevers!$C316,'Policy Characteristics'!$C:$C,0))</f>
        <v>0</v>
      </c>
      <c r="O316" s="137">
        <f>INDEX('Policy Characteristics'!I:I,MATCH(PolicyLevers!$C316,'Policy Characteristics'!$C:$C,0))</f>
        <v>0</v>
      </c>
      <c r="P316" s="13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46"/>
      <c r="R316" s="161"/>
      <c r="S316" s="146"/>
      <c r="T316" s="146"/>
    </row>
    <row r="317" spans="1:20" s="137" customFormat="1" x14ac:dyDescent="0.25">
      <c r="A317" s="136" t="str">
        <f>INDEX('Policy Characteristics'!A:A,MATCH(PolicyLevers!$C317,'Policy Characteristics'!$C:$C,0))</f>
        <v>Electricity Supply</v>
      </c>
      <c r="B317" s="273" t="str">
        <f>INDEX('Policy Characteristics'!B:B,MATCH(PolicyLevers!$C317,'Policy Characteristics'!$C:$C,0))</f>
        <v>Reduce Plant Downtime</v>
      </c>
      <c r="C317" s="163" t="str">
        <f t="shared" si="46"/>
        <v>Percentage Reduction in Plant Downtime</v>
      </c>
      <c r="D317" s="146" t="s">
        <v>1162</v>
      </c>
      <c r="E317" s="146" t="s">
        <v>283</v>
      </c>
      <c r="G317" s="146"/>
      <c r="H317" s="150">
        <v>687</v>
      </c>
      <c r="I317" s="267" t="s">
        <v>47</v>
      </c>
      <c r="J317" s="137" t="str">
        <f>INDEX('Policy Characteristics'!D:D,MATCH(PolicyLevers!$C317,'Policy Characteristics'!$C:$C,0))</f>
        <v>Reduce Plant Downtime</v>
      </c>
      <c r="K317" s="137" t="str">
        <f>INDEX('Policy Characteristics'!E:E,MATCH(PolicyLevers!$C317,'Policy Characteristics'!$C:$C,0))</f>
        <v>elec reduce plant downtime</v>
      </c>
      <c r="L317" s="137">
        <f>INDEX('Policy Characteristics'!F:F,MATCH(PolicyLevers!$C317,'Policy Characteristics'!$C:$C,0))</f>
        <v>0</v>
      </c>
      <c r="M317" s="137">
        <f>INDEX('Policy Characteristics'!G:G,MATCH(PolicyLevers!$C317,'Policy Characteristics'!$C:$C,0))</f>
        <v>0</v>
      </c>
      <c r="N317" s="137">
        <f>INDEX('Policy Characteristics'!H:H,MATCH(PolicyLevers!$C317,'Policy Characteristics'!$C:$C,0))</f>
        <v>0</v>
      </c>
      <c r="O317" s="137">
        <f>INDEX('Policy Characteristics'!I:I,MATCH(PolicyLevers!$C317,'Policy Characteristics'!$C:$C,0))</f>
        <v>0</v>
      </c>
      <c r="P317" s="13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46"/>
      <c r="R317" s="161"/>
      <c r="S317" s="146"/>
      <c r="T317" s="146"/>
    </row>
    <row r="318" spans="1:20" s="137" customFormat="1" x14ac:dyDescent="0.25">
      <c r="A318" s="136" t="str">
        <f>INDEX('Policy Characteristics'!A:A,MATCH(PolicyLevers!$C318,'Policy Characteristics'!$C:$C,0))</f>
        <v>Electricity Supply</v>
      </c>
      <c r="B318" s="273" t="str">
        <f>INDEX('Policy Characteristics'!B:B,MATCH(PolicyLevers!$C318,'Policy Characteristics'!$C:$C,0))</f>
        <v>Reduce Plant Downtime</v>
      </c>
      <c r="C318" s="163" t="str">
        <f t="shared" si="46"/>
        <v>Percentage Reduction in Plant Downtime</v>
      </c>
      <c r="D318" s="146" t="s">
        <v>1163</v>
      </c>
      <c r="E318" s="146" t="s">
        <v>281</v>
      </c>
      <c r="G318" s="146"/>
      <c r="H318" s="150">
        <v>688</v>
      </c>
      <c r="I318" s="267" t="s">
        <v>47</v>
      </c>
      <c r="J318" s="137" t="str">
        <f>INDEX('Policy Characteristics'!D:D,MATCH(PolicyLevers!$C318,'Policy Characteristics'!$C:$C,0))</f>
        <v>Reduce Plant Downtime</v>
      </c>
      <c r="K318" s="137" t="str">
        <f>INDEX('Policy Characteristics'!E:E,MATCH(PolicyLevers!$C318,'Policy Characteristics'!$C:$C,0))</f>
        <v>elec reduce plant downtime</v>
      </c>
      <c r="L318" s="137">
        <f>INDEX('Policy Characteristics'!F:F,MATCH(PolicyLevers!$C318,'Policy Characteristics'!$C:$C,0))</f>
        <v>0</v>
      </c>
      <c r="M318" s="137">
        <f>INDEX('Policy Characteristics'!G:G,MATCH(PolicyLevers!$C318,'Policy Characteristics'!$C:$C,0))</f>
        <v>0</v>
      </c>
      <c r="N318" s="137">
        <f>INDEX('Policy Characteristics'!H:H,MATCH(PolicyLevers!$C318,'Policy Characteristics'!$C:$C,0))</f>
        <v>0</v>
      </c>
      <c r="O318" s="137">
        <f>INDEX('Policy Characteristics'!I:I,MATCH(PolicyLevers!$C318,'Policy Characteristics'!$C:$C,0))</f>
        <v>0</v>
      </c>
      <c r="P318" s="13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46"/>
      <c r="R318" s="161"/>
      <c r="S318" s="146"/>
      <c r="T318" s="146"/>
    </row>
    <row r="319" spans="1:20" s="137" customFormat="1" x14ac:dyDescent="0.25">
      <c r="A319" s="136" t="str">
        <f>INDEX('Policy Characteristics'!A:A,MATCH(PolicyLevers!$C319,'Policy Characteristics'!$C:$C,0))</f>
        <v>Electricity Supply</v>
      </c>
      <c r="B319" s="273" t="str">
        <f>INDEX('Policy Characteristics'!B:B,MATCH(PolicyLevers!$C319,'Policy Characteristics'!$C:$C,0))</f>
        <v>Reduce Plant Downtime</v>
      </c>
      <c r="C319" s="163" t="str">
        <f t="shared" si="46"/>
        <v>Percentage Reduction in Plant Downtime</v>
      </c>
      <c r="D319" s="146" t="s">
        <v>1163</v>
      </c>
      <c r="E319" s="146" t="s">
        <v>282</v>
      </c>
      <c r="F319" s="146"/>
      <c r="G319" s="146"/>
      <c r="H319" s="150">
        <v>689</v>
      </c>
      <c r="I319" s="267" t="s">
        <v>47</v>
      </c>
      <c r="J319" s="137" t="str">
        <f>INDEX('Policy Characteristics'!D:D,MATCH(PolicyLevers!$C319,'Policy Characteristics'!$C:$C,0))</f>
        <v>Reduce Plant Downtime</v>
      </c>
      <c r="K319" s="137" t="str">
        <f>INDEX('Policy Characteristics'!E:E,MATCH(PolicyLevers!$C319,'Policy Characteristics'!$C:$C,0))</f>
        <v>elec reduce plant downtime</v>
      </c>
      <c r="L319" s="137">
        <f>INDEX('Policy Characteristics'!F:F,MATCH(PolicyLevers!$C319,'Policy Characteristics'!$C:$C,0))</f>
        <v>0</v>
      </c>
      <c r="M319" s="137">
        <f>INDEX('Policy Characteristics'!G:G,MATCH(PolicyLevers!$C319,'Policy Characteristics'!$C:$C,0))</f>
        <v>0</v>
      </c>
      <c r="N319" s="137">
        <f>INDEX('Policy Characteristics'!H:H,MATCH(PolicyLevers!$C319,'Policy Characteristics'!$C:$C,0))</f>
        <v>0</v>
      </c>
      <c r="O319" s="137">
        <f>INDEX('Policy Characteristics'!I:I,MATCH(PolicyLevers!$C319,'Policy Characteristics'!$C:$C,0))</f>
        <v>0</v>
      </c>
      <c r="P319" s="13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46"/>
      <c r="R319" s="161"/>
      <c r="S319" s="146"/>
      <c r="T319" s="146"/>
    </row>
    <row r="320" spans="1:20" s="137" customFormat="1" x14ac:dyDescent="0.25">
      <c r="A320" s="136" t="str">
        <f>INDEX('Policy Characteristics'!A:A,MATCH(PolicyLevers!$C320,'Policy Characteristics'!$C:$C,0))</f>
        <v>Electricity Supply</v>
      </c>
      <c r="B320" s="273" t="str">
        <f>INDEX('Policy Characteristics'!B:B,MATCH(PolicyLevers!$C320,'Policy Characteristics'!$C:$C,0))</f>
        <v>Reduce Plant Downtime</v>
      </c>
      <c r="C320" s="163" t="str">
        <f t="shared" si="46"/>
        <v>Percentage Reduction in Plant Downtime</v>
      </c>
      <c r="D320" s="146" t="s">
        <v>1163</v>
      </c>
      <c r="E320" s="146" t="s">
        <v>283</v>
      </c>
      <c r="F320" s="146"/>
      <c r="G320" s="146"/>
      <c r="H320" s="150">
        <v>690</v>
      </c>
      <c r="I320" s="267" t="s">
        <v>47</v>
      </c>
      <c r="J320" s="137" t="str">
        <f>INDEX('Policy Characteristics'!D:D,MATCH(PolicyLevers!$C320,'Policy Characteristics'!$C:$C,0))</f>
        <v>Reduce Plant Downtime</v>
      </c>
      <c r="K320" s="137" t="str">
        <f>INDEX('Policy Characteristics'!E:E,MATCH(PolicyLevers!$C320,'Policy Characteristics'!$C:$C,0))</f>
        <v>elec reduce plant downtime</v>
      </c>
      <c r="L320" s="137">
        <f>INDEX('Policy Characteristics'!F:F,MATCH(PolicyLevers!$C320,'Policy Characteristics'!$C:$C,0))</f>
        <v>0</v>
      </c>
      <c r="M320" s="137">
        <f>INDEX('Policy Characteristics'!G:G,MATCH(PolicyLevers!$C320,'Policy Characteristics'!$C:$C,0))</f>
        <v>0</v>
      </c>
      <c r="N320" s="137">
        <f>INDEX('Policy Characteristics'!H:H,MATCH(PolicyLevers!$C320,'Policy Characteristics'!$C:$C,0))</f>
        <v>0</v>
      </c>
      <c r="O320" s="137">
        <f>INDEX('Policy Characteristics'!I:I,MATCH(PolicyLevers!$C320,'Policy Characteristics'!$C:$C,0))</f>
        <v>0</v>
      </c>
      <c r="P320" s="13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46"/>
      <c r="R320" s="161"/>
      <c r="S320" s="146"/>
      <c r="T320" s="146"/>
    </row>
    <row r="321" spans="1:20" s="137" customFormat="1" x14ac:dyDescent="0.25">
      <c r="A321" s="136" t="str">
        <f>INDEX('Policy Characteristics'!A:A,MATCH(PolicyLevers!$C321,'Policy Characteristics'!$C:$C,0))</f>
        <v>Electricity Supply</v>
      </c>
      <c r="B321" s="273" t="str">
        <f>INDEX('Policy Characteristics'!B:B,MATCH(PolicyLevers!$C321,'Policy Characteristics'!$C:$C,0))</f>
        <v>Reduce Soft Costs</v>
      </c>
      <c r="C321" s="150" t="s">
        <v>647</v>
      </c>
      <c r="D321" s="146" t="s">
        <v>498</v>
      </c>
      <c r="E321" s="146"/>
      <c r="F321" s="146" t="s">
        <v>501</v>
      </c>
      <c r="G321" s="146"/>
      <c r="H321" s="150">
        <v>194</v>
      </c>
      <c r="I321" s="267" t="s">
        <v>46</v>
      </c>
      <c r="J321" s="137" t="str">
        <f>INDEX('Policy Characteristics'!D:D,MATCH(PolicyLevers!$C321,'Policy Characteristics'!$C:$C,0))</f>
        <v>Reduce Soft Costs</v>
      </c>
      <c r="K321" s="137" t="str">
        <f>INDEX('Policy Characteristics'!E:E,MATCH(PolicyLevers!$C321,'Policy Characteristics'!$C:$C,0))</f>
        <v>elec reduce soft costs</v>
      </c>
      <c r="L321" s="137">
        <f>INDEX('Policy Characteristics'!F:F,MATCH(PolicyLevers!$C321,'Policy Characteristics'!$C:$C,0))</f>
        <v>0</v>
      </c>
      <c r="M321" s="137">
        <f>INDEX('Policy Characteristics'!G:G,MATCH(PolicyLevers!$C321,'Policy Characteristics'!$C:$C,0))</f>
        <v>0.9</v>
      </c>
      <c r="N321" s="137">
        <f>INDEX('Policy Characteristics'!H:H,MATCH(PolicyLevers!$C321,'Policy Characteristics'!$C:$C,0))</f>
        <v>0.01</v>
      </c>
      <c r="O321" s="137" t="str">
        <f>INDEX('Policy Characteristics'!I:I,MATCH(PolicyLevers!$C321,'Policy Characteristics'!$C:$C,0))</f>
        <v>% reduction in soft costs</v>
      </c>
      <c r="P321" s="13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46" t="s">
        <v>708</v>
      </c>
      <c r="R321" s="161" t="s">
        <v>707</v>
      </c>
      <c r="S321" s="146"/>
      <c r="T321" s="146"/>
    </row>
    <row r="322" spans="1:20" s="137" customFormat="1" x14ac:dyDescent="0.25">
      <c r="A322" s="136" t="str">
        <f>INDEX('Policy Characteristics'!A:A,MATCH(PolicyLevers!$C322,'Policy Characteristics'!$C:$C,0))</f>
        <v>Electricity Supply</v>
      </c>
      <c r="B322" s="273" t="str">
        <f>INDEX('Policy Characteristics'!B:B,MATCH(PolicyLevers!$C322,'Policy Characteristics'!$C:$C,0))</f>
        <v>Reduce Soft Costs</v>
      </c>
      <c r="C322" s="163" t="str">
        <f t="shared" ref="B322:C323" si="47">C$321</f>
        <v>Percent Reduction in Soft Costs of Capacity Construction</v>
      </c>
      <c r="D322" s="146" t="s">
        <v>82</v>
      </c>
      <c r="E322" s="146"/>
      <c r="F322" s="146" t="s">
        <v>96</v>
      </c>
      <c r="G322" s="146"/>
      <c r="H322" s="150">
        <v>195</v>
      </c>
      <c r="I322" s="267" t="s">
        <v>46</v>
      </c>
      <c r="J322" s="137" t="str">
        <f>INDEX('Policy Characteristics'!D:D,MATCH(PolicyLevers!$C322,'Policy Characteristics'!$C:$C,0))</f>
        <v>Reduce Soft Costs</v>
      </c>
      <c r="K322" s="137" t="str">
        <f>INDEX('Policy Characteristics'!E:E,MATCH(PolicyLevers!$C322,'Policy Characteristics'!$C:$C,0))</f>
        <v>elec reduce soft costs</v>
      </c>
      <c r="L322" s="137">
        <f>INDEX('Policy Characteristics'!F:F,MATCH(PolicyLevers!$C322,'Policy Characteristics'!$C:$C,0))</f>
        <v>0</v>
      </c>
      <c r="M322" s="137">
        <f>INDEX('Policy Characteristics'!G:G,MATCH(PolicyLevers!$C322,'Policy Characteristics'!$C:$C,0))</f>
        <v>0.9</v>
      </c>
      <c r="N322" s="137">
        <f>INDEX('Policy Characteristics'!H:H,MATCH(PolicyLevers!$C322,'Policy Characteristics'!$C:$C,0))</f>
        <v>0.01</v>
      </c>
      <c r="O322" s="137" t="str">
        <f>INDEX('Policy Characteristics'!I:I,MATCH(PolicyLevers!$C322,'Policy Characteristics'!$C:$C,0))</f>
        <v>% reduction in soft costs</v>
      </c>
      <c r="P322" s="13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180" t="str">
        <f t="shared" ref="J322:Q323" si="48">Q$321</f>
        <v>endogenous-learning.html#red-soft-costs</v>
      </c>
      <c r="R322" s="181" t="str">
        <f t="shared" ref="R322:R323" si="49">R$321</f>
        <v>reduce-soft-costs.html</v>
      </c>
      <c r="S322" s="146"/>
      <c r="T322" s="146"/>
    </row>
    <row r="323" spans="1:20" s="137" customFormat="1" x14ac:dyDescent="0.25">
      <c r="A323" s="136" t="str">
        <f>INDEX('Policy Characteristics'!A:A,MATCH(PolicyLevers!$C323,'Policy Characteristics'!$C:$C,0))</f>
        <v>Electricity Supply</v>
      </c>
      <c r="B323" s="273" t="str">
        <f>INDEX('Policy Characteristics'!B:B,MATCH(PolicyLevers!$C323,'Policy Characteristics'!$C:$C,0))</f>
        <v>Reduce Soft Costs</v>
      </c>
      <c r="C323" s="163" t="str">
        <f t="shared" si="47"/>
        <v>Percent Reduction in Soft Costs of Capacity Construction</v>
      </c>
      <c r="D323" s="146" t="s">
        <v>503</v>
      </c>
      <c r="E323" s="146"/>
      <c r="F323" s="146" t="s">
        <v>504</v>
      </c>
      <c r="G323" s="146"/>
      <c r="H323" s="150">
        <v>196</v>
      </c>
      <c r="I323" s="267" t="s">
        <v>46</v>
      </c>
      <c r="J323" s="137" t="str">
        <f>INDEX('Policy Characteristics'!D:D,MATCH(PolicyLevers!$C323,'Policy Characteristics'!$C:$C,0))</f>
        <v>Reduce Soft Costs</v>
      </c>
      <c r="K323" s="137" t="str">
        <f>INDEX('Policy Characteristics'!E:E,MATCH(PolicyLevers!$C323,'Policy Characteristics'!$C:$C,0))</f>
        <v>elec reduce soft costs</v>
      </c>
      <c r="L323" s="137">
        <f>INDEX('Policy Characteristics'!F:F,MATCH(PolicyLevers!$C323,'Policy Characteristics'!$C:$C,0))</f>
        <v>0</v>
      </c>
      <c r="M323" s="137">
        <f>INDEX('Policy Characteristics'!G:G,MATCH(PolicyLevers!$C323,'Policy Characteristics'!$C:$C,0))</f>
        <v>0.9</v>
      </c>
      <c r="N323" s="137">
        <f>INDEX('Policy Characteristics'!H:H,MATCH(PolicyLevers!$C323,'Policy Characteristics'!$C:$C,0))</f>
        <v>0.01</v>
      </c>
      <c r="O323" s="137" t="str">
        <f>INDEX('Policy Characteristics'!I:I,MATCH(PolicyLevers!$C323,'Policy Characteristics'!$C:$C,0))</f>
        <v>% reduction in soft costs</v>
      </c>
      <c r="P323" s="13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180" t="str">
        <f t="shared" si="48"/>
        <v>endogenous-learning.html#red-soft-costs</v>
      </c>
      <c r="R323" s="181" t="str">
        <f t="shared" si="49"/>
        <v>reduce-soft-costs.html</v>
      </c>
      <c r="S323" s="146"/>
      <c r="T323" s="146"/>
    </row>
    <row r="324" spans="1:20" s="137" customFormat="1" x14ac:dyDescent="0.25">
      <c r="A324" s="136" t="str">
        <f>INDEX('Policy Characteristics'!A:A,MATCH(PolicyLevers!$C324,'Policy Characteristics'!$C:$C,0))</f>
        <v>Electricity Supply</v>
      </c>
      <c r="B324" s="273" t="str">
        <f>INDEX('Policy Characteristics'!B:B,MATCH(PolicyLevers!$C324,'Policy Characteristics'!$C:$C,0))</f>
        <v>Reduce Transmission &amp; Distribution Losses</v>
      </c>
      <c r="C324" s="147" t="s">
        <v>310</v>
      </c>
      <c r="D324" s="146"/>
      <c r="E324" s="146"/>
      <c r="F324" s="146"/>
      <c r="G324" s="146"/>
      <c r="H324" s="150">
        <v>145</v>
      </c>
      <c r="I324" s="267" t="s">
        <v>46</v>
      </c>
      <c r="J324" s="137" t="str">
        <f>INDEX('Policy Characteristics'!D:D,MATCH(PolicyLevers!$C324,'Policy Characteristics'!$C:$C,0))</f>
        <v>Reduce T&amp;D Losses</v>
      </c>
      <c r="K324" s="137" t="str">
        <f>INDEX('Policy Characteristics'!E:E,MATCH(PolicyLevers!$C324,'Policy Characteristics'!$C:$C,0))</f>
        <v>elec avoid TND loss</v>
      </c>
      <c r="L324" s="137">
        <f>INDEX('Policy Characteristics'!F:F,MATCH(PolicyLevers!$C324,'Policy Characteristics'!$C:$C,0))</f>
        <v>0</v>
      </c>
      <c r="M324" s="137">
        <f>INDEX('Policy Characteristics'!G:G,MATCH(PolicyLevers!$C324,'Policy Characteristics'!$C:$C,0))</f>
        <v>0.4</v>
      </c>
      <c r="N324" s="137">
        <f>INDEX('Policy Characteristics'!H:H,MATCH(PolicyLevers!$C324,'Policy Characteristics'!$C:$C,0))</f>
        <v>0.01</v>
      </c>
      <c r="O324" s="137" t="str">
        <f>INDEX('Policy Characteristics'!I:I,MATCH(PolicyLevers!$C324,'Policy Characteristics'!$C:$C,0))</f>
        <v>% of losses avoided</v>
      </c>
      <c r="P324" s="13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46" t="s">
        <v>548</v>
      </c>
      <c r="R324" s="161" t="s">
        <v>278</v>
      </c>
      <c r="S324" s="146" t="s">
        <v>338</v>
      </c>
      <c r="T324" s="146"/>
    </row>
    <row r="325" spans="1:20" s="137" customFormat="1" x14ac:dyDescent="0.25">
      <c r="A325" s="136" t="str">
        <f>INDEX('Policy Characteristics'!A:A,MATCH(PolicyLevers!$C325,'Policy Characteristics'!$C:$C,0))</f>
        <v>Electricity Supply</v>
      </c>
      <c r="B325" s="273" t="str">
        <f>INDEX('Policy Characteristics'!B:B,MATCH(PolicyLevers!$C325,'Policy Characteristics'!$C:$C,0))</f>
        <v>Subsidy for Capacity Construction</v>
      </c>
      <c r="C325" s="147" t="s">
        <v>1209</v>
      </c>
      <c r="D325" s="139" t="s">
        <v>497</v>
      </c>
      <c r="E325" s="139"/>
      <c r="F325" s="146" t="s">
        <v>496</v>
      </c>
      <c r="G325" s="146"/>
      <c r="H325" s="150">
        <v>691</v>
      </c>
      <c r="I325" s="267" t="s">
        <v>47</v>
      </c>
      <c r="J325" s="137" t="str">
        <f>INDEX('Policy Characteristics'!D:D,MATCH(PolicyLevers!$C325,'Policy Characteristics'!$C:$C,0))</f>
        <v>Subsidy for Capacity Construction</v>
      </c>
      <c r="K325" s="137" t="str">
        <f>INDEX('Policy Characteristics'!E:E,MATCH(PolicyLevers!$C325,'Policy Characteristics'!$C:$C,0))</f>
        <v>elec capacity construction subsidy</v>
      </c>
      <c r="L325" s="137">
        <f>INDEX('Policy Characteristics'!F:F,MATCH(PolicyLevers!$C325,'Policy Characteristics'!$C:$C,0))</f>
        <v>0</v>
      </c>
      <c r="M325" s="137">
        <f>INDEX('Policy Characteristics'!G:G,MATCH(PolicyLevers!$C325,'Policy Characteristics'!$C:$C,0))</f>
        <v>0.95</v>
      </c>
      <c r="N325" s="137">
        <f>INDEX('Policy Characteristics'!H:H,MATCH(PolicyLevers!$C325,'Policy Characteristics'!$C:$C,0))</f>
        <v>0.01</v>
      </c>
      <c r="O325" s="137" t="str">
        <f>INDEX('Policy Characteristics'!I:I,MATCH(PolicyLevers!$C325,'Policy Characteristics'!$C:$C,0))</f>
        <v>% of construction cost</v>
      </c>
      <c r="P325" s="13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5" s="139" t="s">
        <v>237</v>
      </c>
      <c r="R325" s="161"/>
      <c r="S325" s="146"/>
      <c r="T325" s="146"/>
    </row>
    <row r="326" spans="1:20" s="137" customFormat="1" x14ac:dyDescent="0.25">
      <c r="A326" s="136" t="str">
        <f>INDEX('Policy Characteristics'!A:A,MATCH(PolicyLevers!$C326,'Policy Characteristics'!$C:$C,0))</f>
        <v>Electricity Supply</v>
      </c>
      <c r="B326" s="273" t="str">
        <f>INDEX('Policy Characteristics'!B:B,MATCH(PolicyLevers!$C326,'Policy Characteristics'!$C:$C,0))</f>
        <v>Subsidy for Capacity Construction</v>
      </c>
      <c r="C326" s="163" t="str">
        <f t="shared" ref="B326:C337" si="50">C$325</f>
        <v>Perc Subsidy for Elec Capacity Construction</v>
      </c>
      <c r="D326" s="146" t="s">
        <v>79</v>
      </c>
      <c r="E326" s="155"/>
      <c r="F326" s="146" t="s">
        <v>93</v>
      </c>
      <c r="G326" s="146"/>
      <c r="H326" s="150">
        <v>692</v>
      </c>
      <c r="I326" s="267" t="s">
        <v>47</v>
      </c>
      <c r="J326" s="137" t="str">
        <f>INDEX('Policy Characteristics'!D:D,MATCH(PolicyLevers!$C326,'Policy Characteristics'!$C:$C,0))</f>
        <v>Subsidy for Capacity Construction</v>
      </c>
      <c r="K326" s="137" t="str">
        <f>INDEX('Policy Characteristics'!E:E,MATCH(PolicyLevers!$C326,'Policy Characteristics'!$C:$C,0))</f>
        <v>elec capacity construction subsidy</v>
      </c>
      <c r="L326" s="137">
        <f>INDEX('Policy Characteristics'!F:F,MATCH(PolicyLevers!$C326,'Policy Characteristics'!$C:$C,0))</f>
        <v>0</v>
      </c>
      <c r="M326" s="137">
        <f>INDEX('Policy Characteristics'!G:G,MATCH(PolicyLevers!$C326,'Policy Characteristics'!$C:$C,0))</f>
        <v>0.95</v>
      </c>
      <c r="N326" s="137">
        <f>INDEX('Policy Characteristics'!H:H,MATCH(PolicyLevers!$C326,'Policy Characteristics'!$C:$C,0))</f>
        <v>0.01</v>
      </c>
      <c r="O326" s="137" t="str">
        <f>INDEX('Policy Characteristics'!I:I,MATCH(PolicyLevers!$C326,'Policy Characteristics'!$C:$C,0))</f>
        <v>% of construction cost</v>
      </c>
      <c r="P326" s="13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6" s="163" t="str">
        <f t="shared" ref="J326:Q337" si="51">Q$325</f>
        <v>electricity-sector-main.html#subsidies</v>
      </c>
      <c r="R326" s="161"/>
      <c r="S326" s="146"/>
      <c r="T326" s="146"/>
    </row>
    <row r="327" spans="1:20" s="137" customFormat="1" x14ac:dyDescent="0.25">
      <c r="A327" s="136" t="str">
        <f>INDEX('Policy Characteristics'!A:A,MATCH(PolicyLevers!$C327,'Policy Characteristics'!$C:$C,0))</f>
        <v>Electricity Supply</v>
      </c>
      <c r="B327" s="273" t="str">
        <f>INDEX('Policy Characteristics'!B:B,MATCH(PolicyLevers!$C327,'Policy Characteristics'!$C:$C,0))</f>
        <v>Subsidy for Capacity Construction</v>
      </c>
      <c r="C327" s="163" t="str">
        <f t="shared" si="50"/>
        <v>Perc Subsidy for Elec Capacity Construction</v>
      </c>
      <c r="D327" s="146" t="s">
        <v>80</v>
      </c>
      <c r="E327" s="155"/>
      <c r="F327" s="146" t="s">
        <v>94</v>
      </c>
      <c r="G327" s="146"/>
      <c r="H327" s="150">
        <v>517</v>
      </c>
      <c r="I327" s="267" t="s">
        <v>47</v>
      </c>
      <c r="J327" s="137" t="str">
        <f>INDEX('Policy Characteristics'!D:D,MATCH(PolicyLevers!$C327,'Policy Characteristics'!$C:$C,0))</f>
        <v>Subsidy for Capacity Construction</v>
      </c>
      <c r="K327" s="137" t="str">
        <f>INDEX('Policy Characteristics'!E:E,MATCH(PolicyLevers!$C327,'Policy Characteristics'!$C:$C,0))</f>
        <v>elec capacity construction subsidy</v>
      </c>
      <c r="L327" s="137">
        <f>INDEX('Policy Characteristics'!F:F,MATCH(PolicyLevers!$C327,'Policy Characteristics'!$C:$C,0))</f>
        <v>0</v>
      </c>
      <c r="M327" s="137">
        <f>INDEX('Policy Characteristics'!G:G,MATCH(PolicyLevers!$C327,'Policy Characteristics'!$C:$C,0))</f>
        <v>0.95</v>
      </c>
      <c r="N327" s="137">
        <f>INDEX('Policy Characteristics'!H:H,MATCH(PolicyLevers!$C327,'Policy Characteristics'!$C:$C,0))</f>
        <v>0.01</v>
      </c>
      <c r="O327" s="137" t="str">
        <f>INDEX('Policy Characteristics'!I:I,MATCH(PolicyLevers!$C327,'Policy Characteristics'!$C:$C,0))</f>
        <v>% of construction cost</v>
      </c>
      <c r="P327" s="13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7" s="163" t="str">
        <f t="shared" si="51"/>
        <v>electricity-sector-main.html#subsidies</v>
      </c>
      <c r="R327" s="161"/>
      <c r="S327" s="15" t="s">
        <v>1214</v>
      </c>
      <c r="T327" s="146"/>
    </row>
    <row r="328" spans="1:20" s="137" customFormat="1" x14ac:dyDescent="0.25">
      <c r="A328" s="136" t="str">
        <f>INDEX('Policy Characteristics'!A:A,MATCH(PolicyLevers!$C328,'Policy Characteristics'!$C:$C,0))</f>
        <v>Electricity Supply</v>
      </c>
      <c r="B328" s="273" t="str">
        <f>INDEX('Policy Characteristics'!B:B,MATCH(PolicyLevers!$C328,'Policy Characteristics'!$C:$C,0))</f>
        <v>Subsidy for Capacity Construction</v>
      </c>
      <c r="C328" s="163" t="str">
        <f t="shared" si="50"/>
        <v>Perc Subsidy for Elec Capacity Construction</v>
      </c>
      <c r="D328" s="146" t="s">
        <v>81</v>
      </c>
      <c r="E328" s="155"/>
      <c r="F328" s="146" t="s">
        <v>95</v>
      </c>
      <c r="G328" s="146"/>
      <c r="H328" s="150">
        <v>693</v>
      </c>
      <c r="I328" s="267" t="s">
        <v>47</v>
      </c>
      <c r="J328" s="137" t="str">
        <f>INDEX('Policy Characteristics'!D:D,MATCH(PolicyLevers!$C328,'Policy Characteristics'!$C:$C,0))</f>
        <v>Subsidy for Capacity Construction</v>
      </c>
      <c r="K328" s="137" t="str">
        <f>INDEX('Policy Characteristics'!E:E,MATCH(PolicyLevers!$C328,'Policy Characteristics'!$C:$C,0))</f>
        <v>elec capacity construction subsidy</v>
      </c>
      <c r="L328" s="137">
        <f>INDEX('Policy Characteristics'!F:F,MATCH(PolicyLevers!$C328,'Policy Characteristics'!$C:$C,0))</f>
        <v>0</v>
      </c>
      <c r="M328" s="137">
        <f>INDEX('Policy Characteristics'!G:G,MATCH(PolicyLevers!$C328,'Policy Characteristics'!$C:$C,0))</f>
        <v>0.95</v>
      </c>
      <c r="N328" s="137">
        <f>INDEX('Policy Characteristics'!H:H,MATCH(PolicyLevers!$C328,'Policy Characteristics'!$C:$C,0))</f>
        <v>0.01</v>
      </c>
      <c r="O328" s="137" t="str">
        <f>INDEX('Policy Characteristics'!I:I,MATCH(PolicyLevers!$C328,'Policy Characteristics'!$C:$C,0))</f>
        <v>% of construction cost</v>
      </c>
      <c r="P328" s="13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8" s="163" t="str">
        <f t="shared" si="51"/>
        <v>electricity-sector-main.html#subsidies</v>
      </c>
      <c r="R328" s="161"/>
      <c r="S328" s="146"/>
      <c r="T328" s="146"/>
    </row>
    <row r="329" spans="1:20" s="137" customFormat="1" x14ac:dyDescent="0.25">
      <c r="A329" s="136" t="str">
        <f>INDEX('Policy Characteristics'!A:A,MATCH(PolicyLevers!$C329,'Policy Characteristics'!$C:$C,0))</f>
        <v>Electricity Supply</v>
      </c>
      <c r="B329" s="273" t="str">
        <f>INDEX('Policy Characteristics'!B:B,MATCH(PolicyLevers!$C329,'Policy Characteristics'!$C:$C,0))</f>
        <v>Subsidy for Capacity Construction</v>
      </c>
      <c r="C329" s="163" t="str">
        <f t="shared" si="50"/>
        <v>Perc Subsidy for Elec Capacity Construction</v>
      </c>
      <c r="D329" s="146" t="s">
        <v>498</v>
      </c>
      <c r="E329" s="155"/>
      <c r="F329" s="146" t="s">
        <v>501</v>
      </c>
      <c r="G329" s="146"/>
      <c r="H329" s="150">
        <v>518</v>
      </c>
      <c r="I329" s="267" t="s">
        <v>46</v>
      </c>
      <c r="J329" s="137" t="str">
        <f>INDEX('Policy Characteristics'!D:D,MATCH(PolicyLevers!$C329,'Policy Characteristics'!$C:$C,0))</f>
        <v>Subsidy for Capacity Construction</v>
      </c>
      <c r="K329" s="137" t="str">
        <f>INDEX('Policy Characteristics'!E:E,MATCH(PolicyLevers!$C329,'Policy Characteristics'!$C:$C,0))</f>
        <v>elec capacity construction subsidy</v>
      </c>
      <c r="L329" s="137">
        <f>INDEX('Policy Characteristics'!F:F,MATCH(PolicyLevers!$C329,'Policy Characteristics'!$C:$C,0))</f>
        <v>0</v>
      </c>
      <c r="M329" s="137">
        <f>INDEX('Policy Characteristics'!G:G,MATCH(PolicyLevers!$C329,'Policy Characteristics'!$C:$C,0))</f>
        <v>0.95</v>
      </c>
      <c r="N329" s="137">
        <f>INDEX('Policy Characteristics'!H:H,MATCH(PolicyLevers!$C329,'Policy Characteristics'!$C:$C,0))</f>
        <v>0.01</v>
      </c>
      <c r="O329" s="137" t="str">
        <f>INDEX('Policy Characteristics'!I:I,MATCH(PolicyLevers!$C329,'Policy Characteristics'!$C:$C,0))</f>
        <v>% of construction cost</v>
      </c>
      <c r="P329" s="13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29" s="163" t="str">
        <f t="shared" si="51"/>
        <v>electricity-sector-main.html#subsidies</v>
      </c>
      <c r="R329" s="161"/>
      <c r="S329" s="15" t="s">
        <v>1213</v>
      </c>
      <c r="T329" s="146"/>
    </row>
    <row r="330" spans="1:20" s="137" customFormat="1" x14ac:dyDescent="0.25">
      <c r="A330" s="136" t="str">
        <f>INDEX('Policy Characteristics'!A:A,MATCH(PolicyLevers!$C330,'Policy Characteristics'!$C:$C,0))</f>
        <v>Electricity Supply</v>
      </c>
      <c r="B330" s="273" t="str">
        <f>INDEX('Policy Characteristics'!B:B,MATCH(PolicyLevers!$C330,'Policy Characteristics'!$C:$C,0))</f>
        <v>Subsidy for Capacity Construction</v>
      </c>
      <c r="C330" s="163" t="str">
        <f t="shared" si="50"/>
        <v>Perc Subsidy for Elec Capacity Construction</v>
      </c>
      <c r="D330" s="146" t="s">
        <v>82</v>
      </c>
      <c r="E330" s="155"/>
      <c r="F330" s="146" t="s">
        <v>96</v>
      </c>
      <c r="G330" s="146"/>
      <c r="H330" s="150">
        <v>519</v>
      </c>
      <c r="I330" s="267" t="s">
        <v>46</v>
      </c>
      <c r="J330" s="137" t="str">
        <f>INDEX('Policy Characteristics'!D:D,MATCH(PolicyLevers!$C330,'Policy Characteristics'!$C:$C,0))</f>
        <v>Subsidy for Capacity Construction</v>
      </c>
      <c r="K330" s="137" t="str">
        <f>INDEX('Policy Characteristics'!E:E,MATCH(PolicyLevers!$C330,'Policy Characteristics'!$C:$C,0))</f>
        <v>elec capacity construction subsidy</v>
      </c>
      <c r="L330" s="137">
        <f>INDEX('Policy Characteristics'!F:F,MATCH(PolicyLevers!$C330,'Policy Characteristics'!$C:$C,0))</f>
        <v>0</v>
      </c>
      <c r="M330" s="137">
        <f>INDEX('Policy Characteristics'!G:G,MATCH(PolicyLevers!$C330,'Policy Characteristics'!$C:$C,0))</f>
        <v>0.95</v>
      </c>
      <c r="N330" s="137">
        <f>INDEX('Policy Characteristics'!H:H,MATCH(PolicyLevers!$C330,'Policy Characteristics'!$C:$C,0))</f>
        <v>0.01</v>
      </c>
      <c r="O330" s="137" t="str">
        <f>INDEX('Policy Characteristics'!I:I,MATCH(PolicyLevers!$C330,'Policy Characteristics'!$C:$C,0))</f>
        <v>% of construction cost</v>
      </c>
      <c r="P330" s="13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0" s="163" t="str">
        <f t="shared" si="51"/>
        <v>electricity-sector-main.html#subsidies</v>
      </c>
      <c r="R330" s="161"/>
      <c r="S330" s="15" t="s">
        <v>1213</v>
      </c>
      <c r="T330" s="146"/>
    </row>
    <row r="331" spans="1:20" s="137" customFormat="1" x14ac:dyDescent="0.25">
      <c r="A331" s="136" t="str">
        <f>INDEX('Policy Characteristics'!A:A,MATCH(PolicyLevers!$C331,'Policy Characteristics'!$C:$C,0))</f>
        <v>Electricity Supply</v>
      </c>
      <c r="B331" s="273" t="str">
        <f>INDEX('Policy Characteristics'!B:B,MATCH(PolicyLevers!$C331,'Policy Characteristics'!$C:$C,0))</f>
        <v>Subsidy for Capacity Construction</v>
      </c>
      <c r="C331" s="163" t="str">
        <f t="shared" si="50"/>
        <v>Perc Subsidy for Elec Capacity Construction</v>
      </c>
      <c r="D331" s="146" t="s">
        <v>83</v>
      </c>
      <c r="E331" s="155"/>
      <c r="F331" s="146" t="s">
        <v>97</v>
      </c>
      <c r="G331" s="146"/>
      <c r="H331" s="150">
        <v>520</v>
      </c>
      <c r="I331" s="267" t="s">
        <v>46</v>
      </c>
      <c r="J331" s="137" t="str">
        <f>INDEX('Policy Characteristics'!D:D,MATCH(PolicyLevers!$C331,'Policy Characteristics'!$C:$C,0))</f>
        <v>Subsidy for Capacity Construction</v>
      </c>
      <c r="K331" s="137" t="str">
        <f>INDEX('Policy Characteristics'!E:E,MATCH(PolicyLevers!$C331,'Policy Characteristics'!$C:$C,0))</f>
        <v>elec capacity construction subsidy</v>
      </c>
      <c r="L331" s="137">
        <f>INDEX('Policy Characteristics'!F:F,MATCH(PolicyLevers!$C331,'Policy Characteristics'!$C:$C,0))</f>
        <v>0</v>
      </c>
      <c r="M331" s="137">
        <f>INDEX('Policy Characteristics'!G:G,MATCH(PolicyLevers!$C331,'Policy Characteristics'!$C:$C,0))</f>
        <v>0.95</v>
      </c>
      <c r="N331" s="137">
        <f>INDEX('Policy Characteristics'!H:H,MATCH(PolicyLevers!$C331,'Policy Characteristics'!$C:$C,0))</f>
        <v>0.01</v>
      </c>
      <c r="O331" s="137" t="str">
        <f>INDEX('Policy Characteristics'!I:I,MATCH(PolicyLevers!$C331,'Policy Characteristics'!$C:$C,0))</f>
        <v>% of construction cost</v>
      </c>
      <c r="P331" s="13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1" s="163" t="str">
        <f t="shared" si="51"/>
        <v>electricity-sector-main.html#subsidies</v>
      </c>
      <c r="R331" s="161"/>
      <c r="S331" s="15" t="s">
        <v>1213</v>
      </c>
      <c r="T331" s="146"/>
    </row>
    <row r="332" spans="1:20" s="137" customFormat="1" x14ac:dyDescent="0.25">
      <c r="A332" s="136" t="str">
        <f>INDEX('Policy Characteristics'!A:A,MATCH(PolicyLevers!$C332,'Policy Characteristics'!$C:$C,0))</f>
        <v>Electricity Supply</v>
      </c>
      <c r="B332" s="273" t="str">
        <f>INDEX('Policy Characteristics'!B:B,MATCH(PolicyLevers!$C332,'Policy Characteristics'!$C:$C,0))</f>
        <v>Subsidy for Capacity Construction</v>
      </c>
      <c r="C332" s="163" t="str">
        <f t="shared" si="50"/>
        <v>Perc Subsidy for Elec Capacity Construction</v>
      </c>
      <c r="D332" s="146" t="s">
        <v>84</v>
      </c>
      <c r="E332" s="155"/>
      <c r="F332" s="146" t="s">
        <v>98</v>
      </c>
      <c r="G332" s="146"/>
      <c r="H332" s="150">
        <v>521</v>
      </c>
      <c r="I332" s="267" t="s">
        <v>46</v>
      </c>
      <c r="J332" s="137" t="str">
        <f>INDEX('Policy Characteristics'!D:D,MATCH(PolicyLevers!$C332,'Policy Characteristics'!$C:$C,0))</f>
        <v>Subsidy for Capacity Construction</v>
      </c>
      <c r="K332" s="137" t="str">
        <f>INDEX('Policy Characteristics'!E:E,MATCH(PolicyLevers!$C332,'Policy Characteristics'!$C:$C,0))</f>
        <v>elec capacity construction subsidy</v>
      </c>
      <c r="L332" s="137">
        <f>INDEX('Policy Characteristics'!F:F,MATCH(PolicyLevers!$C332,'Policy Characteristics'!$C:$C,0))</f>
        <v>0</v>
      </c>
      <c r="M332" s="137">
        <f>INDEX('Policy Characteristics'!G:G,MATCH(PolicyLevers!$C332,'Policy Characteristics'!$C:$C,0))</f>
        <v>0.95</v>
      </c>
      <c r="N332" s="137">
        <f>INDEX('Policy Characteristics'!H:H,MATCH(PolicyLevers!$C332,'Policy Characteristics'!$C:$C,0))</f>
        <v>0.01</v>
      </c>
      <c r="O332" s="137" t="str">
        <f>INDEX('Policy Characteristics'!I:I,MATCH(PolicyLevers!$C332,'Policy Characteristics'!$C:$C,0))</f>
        <v>% of construction cost</v>
      </c>
      <c r="P332" s="13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2" s="163" t="str">
        <f t="shared" si="51"/>
        <v>electricity-sector-main.html#subsidies</v>
      </c>
      <c r="R332" s="161"/>
      <c r="S332" s="15" t="s">
        <v>1212</v>
      </c>
      <c r="T332" s="146"/>
    </row>
    <row r="333" spans="1:20" s="137" customFormat="1" x14ac:dyDescent="0.25">
      <c r="A333" s="136" t="str">
        <f>INDEX('Policy Characteristics'!A:A,MATCH(PolicyLevers!$C333,'Policy Characteristics'!$C:$C,0))</f>
        <v>Electricity Supply</v>
      </c>
      <c r="B333" s="273" t="str">
        <f>INDEX('Policy Characteristics'!B:B,MATCH(PolicyLevers!$C333,'Policy Characteristics'!$C:$C,0))</f>
        <v>Subsidy for Capacity Construction</v>
      </c>
      <c r="C333" s="163" t="str">
        <f t="shared" si="50"/>
        <v>Perc Subsidy for Elec Capacity Construction</v>
      </c>
      <c r="D333" s="146" t="s">
        <v>494</v>
      </c>
      <c r="E333" s="155"/>
      <c r="F333" s="146" t="s">
        <v>493</v>
      </c>
      <c r="G333" s="146"/>
      <c r="H333" s="150">
        <v>694</v>
      </c>
      <c r="I333" s="267" t="s">
        <v>47</v>
      </c>
      <c r="J333" s="137" t="str">
        <f>INDEX('Policy Characteristics'!D:D,MATCH(PolicyLevers!$C333,'Policy Characteristics'!$C:$C,0))</f>
        <v>Subsidy for Capacity Construction</v>
      </c>
      <c r="K333" s="137" t="str">
        <f>INDEX('Policy Characteristics'!E:E,MATCH(PolicyLevers!$C333,'Policy Characteristics'!$C:$C,0))</f>
        <v>elec capacity construction subsidy</v>
      </c>
      <c r="L333" s="137">
        <f>INDEX('Policy Characteristics'!F:F,MATCH(PolicyLevers!$C333,'Policy Characteristics'!$C:$C,0))</f>
        <v>0</v>
      </c>
      <c r="M333" s="137">
        <f>INDEX('Policy Characteristics'!G:G,MATCH(PolicyLevers!$C333,'Policy Characteristics'!$C:$C,0))</f>
        <v>0.95</v>
      </c>
      <c r="N333" s="137">
        <f>INDEX('Policy Characteristics'!H:H,MATCH(PolicyLevers!$C333,'Policy Characteristics'!$C:$C,0))</f>
        <v>0.01</v>
      </c>
      <c r="O333" s="137" t="str">
        <f>INDEX('Policy Characteristics'!I:I,MATCH(PolicyLevers!$C333,'Policy Characteristics'!$C:$C,0))</f>
        <v>% of construction cost</v>
      </c>
      <c r="P333" s="13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3" s="163" t="str">
        <f t="shared" si="51"/>
        <v>electricity-sector-main.html#subsidies</v>
      </c>
      <c r="R333" s="161"/>
      <c r="S333" s="146"/>
      <c r="T333" s="146"/>
    </row>
    <row r="334" spans="1:20" s="137" customFormat="1" x14ac:dyDescent="0.25">
      <c r="A334" s="136" t="str">
        <f>INDEX('Policy Characteristics'!A:A,MATCH(PolicyLevers!$C334,'Policy Characteristics'!$C:$C,0))</f>
        <v>Electricity Supply</v>
      </c>
      <c r="B334" s="273" t="str">
        <f>INDEX('Policy Characteristics'!B:B,MATCH(PolicyLevers!$C334,'Policy Characteristics'!$C:$C,0))</f>
        <v>Subsidy for Capacity Construction</v>
      </c>
      <c r="C334" s="163" t="str">
        <f t="shared" si="50"/>
        <v>Perc Subsidy for Elec Capacity Construction</v>
      </c>
      <c r="D334" s="146" t="s">
        <v>503</v>
      </c>
      <c r="E334" s="155"/>
      <c r="F334" s="146" t="s">
        <v>504</v>
      </c>
      <c r="G334" s="146"/>
      <c r="H334" s="150">
        <v>522</v>
      </c>
      <c r="I334" s="267" t="s">
        <v>47</v>
      </c>
      <c r="J334" s="137" t="str">
        <f>INDEX('Policy Characteristics'!D:D,MATCH(PolicyLevers!$C334,'Policy Characteristics'!$C:$C,0))</f>
        <v>Subsidy for Capacity Construction</v>
      </c>
      <c r="K334" s="137" t="str">
        <f>INDEX('Policy Characteristics'!E:E,MATCH(PolicyLevers!$C334,'Policy Characteristics'!$C:$C,0))</f>
        <v>elec capacity construction subsidy</v>
      </c>
      <c r="L334" s="137">
        <f>INDEX('Policy Characteristics'!F:F,MATCH(PolicyLevers!$C334,'Policy Characteristics'!$C:$C,0))</f>
        <v>0</v>
      </c>
      <c r="M334" s="137">
        <f>INDEX('Policy Characteristics'!G:G,MATCH(PolicyLevers!$C334,'Policy Characteristics'!$C:$C,0))</f>
        <v>0.95</v>
      </c>
      <c r="N334" s="137">
        <f>INDEX('Policy Characteristics'!H:H,MATCH(PolicyLevers!$C334,'Policy Characteristics'!$C:$C,0))</f>
        <v>0.01</v>
      </c>
      <c r="O334" s="137" t="str">
        <f>INDEX('Policy Characteristics'!I:I,MATCH(PolicyLevers!$C334,'Policy Characteristics'!$C:$C,0))</f>
        <v>% of construction cost</v>
      </c>
      <c r="P334" s="13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4" s="163" t="str">
        <f t="shared" si="51"/>
        <v>electricity-sector-main.html#subsidies</v>
      </c>
      <c r="R334" s="161"/>
      <c r="S334" s="15" t="s">
        <v>1213</v>
      </c>
      <c r="T334" s="146"/>
    </row>
    <row r="335" spans="1:20" s="137" customFormat="1" x14ac:dyDescent="0.25">
      <c r="A335" s="136" t="str">
        <f>INDEX('Policy Characteristics'!A:A,MATCH(PolicyLevers!$C335,'Policy Characteristics'!$C:$C,0))</f>
        <v>Electricity Supply</v>
      </c>
      <c r="B335" s="273" t="str">
        <f>INDEX('Policy Characteristics'!B:B,MATCH(PolicyLevers!$C335,'Policy Characteristics'!$C:$C,0))</f>
        <v>Subsidy for Capacity Construction</v>
      </c>
      <c r="C335" s="163" t="str">
        <f t="shared" si="50"/>
        <v>Perc Subsidy for Elec Capacity Construction</v>
      </c>
      <c r="D335" s="146" t="s">
        <v>1161</v>
      </c>
      <c r="E335" s="139"/>
      <c r="F335" s="146" t="s">
        <v>822</v>
      </c>
      <c r="G335" s="146"/>
      <c r="H335" s="150">
        <v>695</v>
      </c>
      <c r="I335" s="267" t="s">
        <v>47</v>
      </c>
      <c r="J335" s="137" t="str">
        <f>INDEX('Policy Characteristics'!D:D,MATCH(PolicyLevers!$C335,'Policy Characteristics'!$C:$C,0))</f>
        <v>Subsidy for Capacity Construction</v>
      </c>
      <c r="K335" s="137" t="str">
        <f>INDEX('Policy Characteristics'!E:E,MATCH(PolicyLevers!$C335,'Policy Characteristics'!$C:$C,0))</f>
        <v>elec capacity construction subsidy</v>
      </c>
      <c r="L335" s="137">
        <f>INDEX('Policy Characteristics'!F:F,MATCH(PolicyLevers!$C335,'Policy Characteristics'!$C:$C,0))</f>
        <v>0</v>
      </c>
      <c r="M335" s="137">
        <f>INDEX('Policy Characteristics'!G:G,MATCH(PolicyLevers!$C335,'Policy Characteristics'!$C:$C,0))</f>
        <v>0.95</v>
      </c>
      <c r="N335" s="137">
        <f>INDEX('Policy Characteristics'!H:H,MATCH(PolicyLevers!$C335,'Policy Characteristics'!$C:$C,0))</f>
        <v>0.01</v>
      </c>
      <c r="O335" s="137" t="str">
        <f>INDEX('Policy Characteristics'!I:I,MATCH(PolicyLevers!$C335,'Policy Characteristics'!$C:$C,0))</f>
        <v>% of construction cost</v>
      </c>
      <c r="P335" s="13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5" s="163" t="str">
        <f t="shared" si="51"/>
        <v>electricity-sector-main.html#subsidies</v>
      </c>
      <c r="R335" s="161"/>
      <c r="S335" s="146"/>
      <c r="T335" s="146"/>
    </row>
    <row r="336" spans="1:20" s="137" customFormat="1" x14ac:dyDescent="0.25">
      <c r="A336" s="136" t="str">
        <f>INDEX('Policy Characteristics'!A:A,MATCH(PolicyLevers!$C336,'Policy Characteristics'!$C:$C,0))</f>
        <v>Electricity Supply</v>
      </c>
      <c r="B336" s="273" t="str">
        <f>INDEX('Policy Characteristics'!B:B,MATCH(PolicyLevers!$C336,'Policy Characteristics'!$C:$C,0))</f>
        <v>Subsidy for Capacity Construction</v>
      </c>
      <c r="C336" s="163" t="str">
        <f t="shared" si="50"/>
        <v>Perc Subsidy for Elec Capacity Construction</v>
      </c>
      <c r="D336" s="146" t="s">
        <v>1162</v>
      </c>
      <c r="E336" s="139"/>
      <c r="F336" s="146" t="s">
        <v>972</v>
      </c>
      <c r="G336" s="146"/>
      <c r="H336" s="150">
        <v>696</v>
      </c>
      <c r="I336" s="267" t="s">
        <v>47</v>
      </c>
      <c r="J336" s="137" t="str">
        <f>INDEX('Policy Characteristics'!D:D,MATCH(PolicyLevers!$C336,'Policy Characteristics'!$C:$C,0))</f>
        <v>Subsidy for Capacity Construction</v>
      </c>
      <c r="K336" s="137" t="str">
        <f>INDEX('Policy Characteristics'!E:E,MATCH(PolicyLevers!$C336,'Policy Characteristics'!$C:$C,0))</f>
        <v>elec capacity construction subsidy</v>
      </c>
      <c r="L336" s="137">
        <f>INDEX('Policy Characteristics'!F:F,MATCH(PolicyLevers!$C336,'Policy Characteristics'!$C:$C,0))</f>
        <v>0</v>
      </c>
      <c r="M336" s="137">
        <f>INDEX('Policy Characteristics'!G:G,MATCH(PolicyLevers!$C336,'Policy Characteristics'!$C:$C,0))</f>
        <v>0.95</v>
      </c>
      <c r="N336" s="137">
        <f>INDEX('Policy Characteristics'!H:H,MATCH(PolicyLevers!$C336,'Policy Characteristics'!$C:$C,0))</f>
        <v>0.01</v>
      </c>
      <c r="O336" s="137" t="str">
        <f>INDEX('Policy Characteristics'!I:I,MATCH(PolicyLevers!$C336,'Policy Characteristics'!$C:$C,0))</f>
        <v>% of construction cost</v>
      </c>
      <c r="P336" s="13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6" s="163" t="str">
        <f t="shared" si="51"/>
        <v>electricity-sector-main.html#subsidies</v>
      </c>
      <c r="R336" s="161"/>
      <c r="S336" s="146"/>
      <c r="T336" s="146"/>
    </row>
    <row r="337" spans="1:20" s="137" customFormat="1" x14ac:dyDescent="0.25">
      <c r="A337" s="136" t="str">
        <f>INDEX('Policy Characteristics'!A:A,MATCH(PolicyLevers!$C337,'Policy Characteristics'!$C:$C,0))</f>
        <v>Electricity Supply</v>
      </c>
      <c r="B337" s="273" t="str">
        <f>INDEX('Policy Characteristics'!B:B,MATCH(PolicyLevers!$C337,'Policy Characteristics'!$C:$C,0))</f>
        <v>Subsidy for Capacity Construction</v>
      </c>
      <c r="C337" s="163" t="str">
        <f t="shared" si="50"/>
        <v>Perc Subsidy for Elec Capacity Construction</v>
      </c>
      <c r="D337" s="146" t="s">
        <v>1163</v>
      </c>
      <c r="E337" s="139"/>
      <c r="F337" s="146" t="s">
        <v>824</v>
      </c>
      <c r="G337" s="146"/>
      <c r="H337" s="150">
        <v>697</v>
      </c>
      <c r="I337" s="267" t="s">
        <v>47</v>
      </c>
      <c r="J337" s="137" t="str">
        <f>INDEX('Policy Characteristics'!D:D,MATCH(PolicyLevers!$C337,'Policy Characteristics'!$C:$C,0))</f>
        <v>Subsidy for Capacity Construction</v>
      </c>
      <c r="K337" s="137" t="str">
        <f>INDEX('Policy Characteristics'!E:E,MATCH(PolicyLevers!$C337,'Policy Characteristics'!$C:$C,0))</f>
        <v>elec capacity construction subsidy</v>
      </c>
      <c r="L337" s="137">
        <f>INDEX('Policy Characteristics'!F:F,MATCH(PolicyLevers!$C337,'Policy Characteristics'!$C:$C,0))</f>
        <v>0</v>
      </c>
      <c r="M337" s="137">
        <f>INDEX('Policy Characteristics'!G:G,MATCH(PolicyLevers!$C337,'Policy Characteristics'!$C:$C,0))</f>
        <v>0.95</v>
      </c>
      <c r="N337" s="137">
        <f>INDEX('Policy Characteristics'!H:H,MATCH(PolicyLevers!$C337,'Policy Characteristics'!$C:$C,0))</f>
        <v>0.01</v>
      </c>
      <c r="O337" s="137" t="str">
        <f>INDEX('Policy Characteristics'!I:I,MATCH(PolicyLevers!$C337,'Policy Characteristics'!$C:$C,0))</f>
        <v>% of construction cost</v>
      </c>
      <c r="P337" s="13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Nevada does not currently has a subsidy for wind capacity construction.//**Solar PV : ** The U.S. Investment Tax Credit, enacted in 2005, covers 30% of solar system costs through 2019, with declining amounts thereafter. Nevada does not currently have an additional subsidy for utility solar construction.//**Solar Thermal : ** The U.S. Investment Tax Credit, enacted in 2005, covers 30% of solar system costs through 2019, with declining amounts thereafter. Nevada does not currently have an additional subsidy for utility solar construction.//**Biomass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v>
      </c>
      <c r="Q337" s="163" t="str">
        <f t="shared" si="51"/>
        <v>electricity-sector-main.html#subsidies</v>
      </c>
      <c r="R337" s="161"/>
      <c r="S337" s="146"/>
      <c r="T337" s="146"/>
    </row>
    <row r="338" spans="1:20" s="144" customFormat="1" x14ac:dyDescent="0.25">
      <c r="A338" s="136" t="str">
        <f>INDEX('Policy Characteristics'!A:A,MATCH(PolicyLevers!$C338,'Policy Characteristics'!$C:$C,0))</f>
        <v>Electricity Supply</v>
      </c>
      <c r="B338" s="273" t="str">
        <f>INDEX('Policy Characteristics'!B:B,MATCH(PolicyLevers!$C338,'Policy Characteristics'!$C:$C,0))</f>
        <v>Subsidy for Electricity Production</v>
      </c>
      <c r="C338" s="148" t="s">
        <v>138</v>
      </c>
      <c r="D338" s="139" t="s">
        <v>497</v>
      </c>
      <c r="E338" s="139"/>
      <c r="F338" s="146" t="s">
        <v>496</v>
      </c>
      <c r="G338" s="139"/>
      <c r="H338" s="150">
        <v>698</v>
      </c>
      <c r="I338" s="267" t="s">
        <v>47</v>
      </c>
      <c r="J338" s="137" t="str">
        <f>INDEX('Policy Characteristics'!D:D,MATCH(PolicyLevers!$C338,'Policy Characteristics'!$C:$C,0))</f>
        <v>Subsidy for Electricity Production</v>
      </c>
      <c r="K338" s="137" t="str">
        <f>INDEX('Policy Characteristics'!E:E,MATCH(PolicyLevers!$C338,'Policy Characteristics'!$C:$C,0))</f>
        <v>elec generation subsidy</v>
      </c>
      <c r="L338" s="137">
        <f>INDEX('Policy Characteristics'!F:F,MATCH(PolicyLevers!$C338,'Policy Characteristics'!$C:$C,0))</f>
        <v>0</v>
      </c>
      <c r="M338" s="137">
        <f>INDEX('Policy Characteristics'!G:G,MATCH(PolicyLevers!$C338,'Policy Characteristics'!$C:$C,0))</f>
        <v>60</v>
      </c>
      <c r="N338" s="137">
        <f>INDEX('Policy Characteristics'!H:H,MATCH(PolicyLevers!$C338,'Policy Characteristics'!$C:$C,0))</f>
        <v>1</v>
      </c>
      <c r="O338" s="137" t="str">
        <f>INDEX('Policy Characteristics'!I:I,MATCH(PolicyLevers!$C338,'Policy Characteristics'!$C:$C,0))</f>
        <v>$/MWh</v>
      </c>
      <c r="P338" s="137"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155"/>
      <c r="R338" s="161"/>
      <c r="S338" s="146"/>
      <c r="T338" s="155"/>
    </row>
    <row r="339" spans="1:20" s="144" customFormat="1" x14ac:dyDescent="0.25">
      <c r="A339" s="136" t="str">
        <f>INDEX('Policy Characteristics'!A:A,MATCH(PolicyLevers!$C339,'Policy Characteristics'!$C:$C,0))</f>
        <v>Electricity Supply</v>
      </c>
      <c r="B339" s="273" t="str">
        <f>INDEX('Policy Characteristics'!B:B,MATCH(PolicyLevers!$C339,'Policy Characteristics'!$C:$C,0))</f>
        <v>Subsidy for Electricity Production</v>
      </c>
      <c r="C339" s="152" t="str">
        <f t="shared" ref="A339:C350" si="52">C$338</f>
        <v>Subsidy for Elec Production by Fuel</v>
      </c>
      <c r="D339" s="146" t="s">
        <v>79</v>
      </c>
      <c r="E339" s="155"/>
      <c r="F339" s="146" t="s">
        <v>93</v>
      </c>
      <c r="G339" s="155"/>
      <c r="H339" s="150">
        <v>699</v>
      </c>
      <c r="I339" s="267" t="s">
        <v>47</v>
      </c>
      <c r="J339" s="137" t="str">
        <f>INDEX('Policy Characteristics'!D:D,MATCH(PolicyLevers!$C339,'Policy Characteristics'!$C:$C,0))</f>
        <v>Subsidy for Electricity Production</v>
      </c>
      <c r="K339" s="137" t="str">
        <f>INDEX('Policy Characteristics'!E:E,MATCH(PolicyLevers!$C339,'Policy Characteristics'!$C:$C,0))</f>
        <v>elec generation subsidy</v>
      </c>
      <c r="L339" s="137">
        <f>INDEX('Policy Characteristics'!F:F,MATCH(PolicyLevers!$C339,'Policy Characteristics'!$C:$C,0))</f>
        <v>0</v>
      </c>
      <c r="M339" s="137">
        <f>INDEX('Policy Characteristics'!G:G,MATCH(PolicyLevers!$C339,'Policy Characteristics'!$C:$C,0))</f>
        <v>60</v>
      </c>
      <c r="N339" s="137">
        <f>INDEX('Policy Characteristics'!H:H,MATCH(PolicyLevers!$C339,'Policy Characteristics'!$C:$C,0))</f>
        <v>1</v>
      </c>
      <c r="O339" s="137" t="str">
        <f>INDEX('Policy Characteristics'!I:I,MATCH(PolicyLevers!$C339,'Policy Characteristics'!$C:$C,0))</f>
        <v>$/MWh</v>
      </c>
      <c r="P339" s="137"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155"/>
      <c r="R339" s="161"/>
      <c r="S339" s="146"/>
      <c r="T339" s="155"/>
    </row>
    <row r="340" spans="1:20" s="144" customFormat="1" x14ac:dyDescent="0.25">
      <c r="A340" s="136" t="str">
        <f>INDEX('Policy Characteristics'!A:A,MATCH(PolicyLevers!$C340,'Policy Characteristics'!$C:$C,0))</f>
        <v>Electricity Supply</v>
      </c>
      <c r="B340" s="273" t="str">
        <f>INDEX('Policy Characteristics'!B:B,MATCH(PolicyLevers!$C340,'Policy Characteristics'!$C:$C,0))</f>
        <v>Subsidy for Electricity Production</v>
      </c>
      <c r="C340" s="152" t="str">
        <f t="shared" si="52"/>
        <v>Subsidy for Elec Production by Fuel</v>
      </c>
      <c r="D340" s="146" t="s">
        <v>80</v>
      </c>
      <c r="E340" s="155"/>
      <c r="F340" s="146" t="s">
        <v>94</v>
      </c>
      <c r="G340" s="155"/>
      <c r="H340" s="157">
        <v>37</v>
      </c>
      <c r="I340" s="267" t="s">
        <v>47</v>
      </c>
      <c r="J340" s="137" t="str">
        <f>INDEX('Policy Characteristics'!D:D,MATCH(PolicyLevers!$C340,'Policy Characteristics'!$C:$C,0))</f>
        <v>Subsidy for Electricity Production</v>
      </c>
      <c r="K340" s="137" t="str">
        <f>INDEX('Policy Characteristics'!E:E,MATCH(PolicyLevers!$C340,'Policy Characteristics'!$C:$C,0))</f>
        <v>elec generation subsidy</v>
      </c>
      <c r="L340" s="137">
        <f>INDEX('Policy Characteristics'!F:F,MATCH(PolicyLevers!$C340,'Policy Characteristics'!$C:$C,0))</f>
        <v>0</v>
      </c>
      <c r="M340" s="137">
        <f>INDEX('Policy Characteristics'!G:G,MATCH(PolicyLevers!$C340,'Policy Characteristics'!$C:$C,0))</f>
        <v>60</v>
      </c>
      <c r="N340" s="137">
        <f>INDEX('Policy Characteristics'!H:H,MATCH(PolicyLevers!$C340,'Policy Characteristics'!$C:$C,0))</f>
        <v>1</v>
      </c>
      <c r="O340" s="137" t="str">
        <f>INDEX('Policy Characteristics'!I:I,MATCH(PolicyLevers!$C340,'Policy Characteristics'!$C:$C,0))</f>
        <v>$/MWh</v>
      </c>
      <c r="P340" s="137"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39" t="s">
        <v>237</v>
      </c>
      <c r="R340" s="161" t="s">
        <v>238</v>
      </c>
      <c r="S340" s="139" t="s">
        <v>169</v>
      </c>
      <c r="T340" s="139"/>
    </row>
    <row r="341" spans="1:20" s="144" customFormat="1" x14ac:dyDescent="0.25">
      <c r="A341" s="136" t="str">
        <f>INDEX('Policy Characteristics'!A:A,MATCH(PolicyLevers!$C341,'Policy Characteristics'!$C:$C,0))</f>
        <v>Electricity Supply</v>
      </c>
      <c r="B341" s="273" t="str">
        <f>INDEX('Policy Characteristics'!B:B,MATCH(PolicyLevers!$C341,'Policy Characteristics'!$C:$C,0))</f>
        <v>Subsidy for Electricity Production</v>
      </c>
      <c r="C341" s="152" t="str">
        <f t="shared" si="52"/>
        <v>Subsidy for Elec Production by Fuel</v>
      </c>
      <c r="D341" s="146" t="s">
        <v>81</v>
      </c>
      <c r="E341" s="155"/>
      <c r="F341" s="146" t="s">
        <v>95</v>
      </c>
      <c r="G341" s="155"/>
      <c r="H341" s="157">
        <v>700</v>
      </c>
      <c r="I341" s="267" t="s">
        <v>47</v>
      </c>
      <c r="J341" s="137" t="str">
        <f>INDEX('Policy Characteristics'!D:D,MATCH(PolicyLevers!$C341,'Policy Characteristics'!$C:$C,0))</f>
        <v>Subsidy for Electricity Production</v>
      </c>
      <c r="K341" s="137" t="str">
        <f>INDEX('Policy Characteristics'!E:E,MATCH(PolicyLevers!$C341,'Policy Characteristics'!$C:$C,0))</f>
        <v>elec generation subsidy</v>
      </c>
      <c r="L341" s="137">
        <f>INDEX('Policy Characteristics'!F:F,MATCH(PolicyLevers!$C341,'Policy Characteristics'!$C:$C,0))</f>
        <v>0</v>
      </c>
      <c r="M341" s="137">
        <f>INDEX('Policy Characteristics'!G:G,MATCH(PolicyLevers!$C341,'Policy Characteristics'!$C:$C,0))</f>
        <v>60</v>
      </c>
      <c r="N341" s="137">
        <f>INDEX('Policy Characteristics'!H:H,MATCH(PolicyLevers!$C341,'Policy Characteristics'!$C:$C,0))</f>
        <v>1</v>
      </c>
      <c r="O341" s="137" t="str">
        <f>INDEX('Policy Characteristics'!I:I,MATCH(PolicyLevers!$C341,'Policy Characteristics'!$C:$C,0))</f>
        <v>$/MWh</v>
      </c>
      <c r="P341" s="137"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155"/>
      <c r="R341" s="161"/>
      <c r="S341" s="155"/>
      <c r="T341" s="155"/>
    </row>
    <row r="342" spans="1:20" x14ac:dyDescent="0.25">
      <c r="A342" s="136" t="str">
        <f>INDEX('Policy Characteristics'!A:A,MATCH(PolicyLevers!$C342,'Policy Characteristics'!$C:$C,0))</f>
        <v>Electricity Supply</v>
      </c>
      <c r="B342" s="273" t="str">
        <f>INDEX('Policy Characteristics'!B:B,MATCH(PolicyLevers!$C342,'Policy Characteristics'!$C:$C,0))</f>
        <v>Subsidy for Electricity Production</v>
      </c>
      <c r="C342" s="152" t="str">
        <f t="shared" si="52"/>
        <v>Subsidy for Elec Production by Fuel</v>
      </c>
      <c r="D342" s="146" t="s">
        <v>498</v>
      </c>
      <c r="E342" s="155"/>
      <c r="F342" s="146" t="s">
        <v>501</v>
      </c>
      <c r="G342" s="155"/>
      <c r="H342" s="157">
        <v>39</v>
      </c>
      <c r="I342" s="267" t="s">
        <v>46</v>
      </c>
      <c r="J342" s="137" t="str">
        <f>INDEX('Policy Characteristics'!D:D,MATCH(PolicyLevers!$C342,'Policy Characteristics'!$C:$C,0))</f>
        <v>Subsidy for Electricity Production</v>
      </c>
      <c r="K342" s="137" t="str">
        <f>INDEX('Policy Characteristics'!E:E,MATCH(PolicyLevers!$C342,'Policy Characteristics'!$C:$C,0))</f>
        <v>elec generation subsidy</v>
      </c>
      <c r="L342" s="137">
        <f>INDEX('Policy Characteristics'!F:F,MATCH(PolicyLevers!$C342,'Policy Characteristics'!$C:$C,0))</f>
        <v>0</v>
      </c>
      <c r="M342" s="137">
        <f>INDEX('Policy Characteristics'!G:G,MATCH(PolicyLevers!$C342,'Policy Characteristics'!$C:$C,0))</f>
        <v>60</v>
      </c>
      <c r="N342" s="137">
        <f>INDEX('Policy Characteristics'!H:H,MATCH(PolicyLevers!$C342,'Policy Characteristics'!$C:$C,0))</f>
        <v>1</v>
      </c>
      <c r="O342" s="137" t="str">
        <f>INDEX('Policy Characteristics'!I:I,MATCH(PolicyLevers!$C342,'Policy Characteristics'!$C:$C,0))</f>
        <v>$/MWh</v>
      </c>
      <c r="P342" s="137"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39" t="s">
        <v>237</v>
      </c>
      <c r="R342" s="161" t="s">
        <v>238</v>
      </c>
      <c r="S342" s="15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39"/>
    </row>
    <row r="343" spans="1:20" x14ac:dyDescent="0.25">
      <c r="A343" s="136" t="str">
        <f>INDEX('Policy Characteristics'!A:A,MATCH(PolicyLevers!$C343,'Policy Characteristics'!$C:$C,0))</f>
        <v>Electricity Supply</v>
      </c>
      <c r="B343" s="273" t="str">
        <f>INDEX('Policy Characteristics'!B:B,MATCH(PolicyLevers!$C343,'Policy Characteristics'!$C:$C,0))</f>
        <v>Subsidy for Electricity Production</v>
      </c>
      <c r="C343" s="152" t="str">
        <f t="shared" si="52"/>
        <v>Subsidy for Elec Production by Fuel</v>
      </c>
      <c r="D343" s="146" t="s">
        <v>82</v>
      </c>
      <c r="E343" s="155"/>
      <c r="F343" s="146" t="s">
        <v>96</v>
      </c>
      <c r="G343" s="155"/>
      <c r="H343" s="157">
        <v>40</v>
      </c>
      <c r="I343" s="267" t="s">
        <v>46</v>
      </c>
      <c r="J343" s="137" t="str">
        <f>INDEX('Policy Characteristics'!D:D,MATCH(PolicyLevers!$C343,'Policy Characteristics'!$C:$C,0))</f>
        <v>Subsidy for Electricity Production</v>
      </c>
      <c r="K343" s="137" t="str">
        <f>INDEX('Policy Characteristics'!E:E,MATCH(PolicyLevers!$C343,'Policy Characteristics'!$C:$C,0))</f>
        <v>elec generation subsidy</v>
      </c>
      <c r="L343" s="137">
        <f>INDEX('Policy Characteristics'!F:F,MATCH(PolicyLevers!$C343,'Policy Characteristics'!$C:$C,0))</f>
        <v>0</v>
      </c>
      <c r="M343" s="137">
        <f>INDEX('Policy Characteristics'!G:G,MATCH(PolicyLevers!$C343,'Policy Characteristics'!$C:$C,0))</f>
        <v>60</v>
      </c>
      <c r="N343" s="137">
        <f>INDEX('Policy Characteristics'!H:H,MATCH(PolicyLevers!$C343,'Policy Characteristics'!$C:$C,0))</f>
        <v>1</v>
      </c>
      <c r="O343" s="137" t="str">
        <f>INDEX('Policy Characteristics'!I:I,MATCH(PolicyLevers!$C343,'Policy Characteristics'!$C:$C,0))</f>
        <v>$/MWh</v>
      </c>
      <c r="P343" s="137"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39" t="s">
        <v>237</v>
      </c>
      <c r="R343" s="161" t="s">
        <v>238</v>
      </c>
      <c r="S343" s="15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39"/>
    </row>
    <row r="344" spans="1:20" x14ac:dyDescent="0.25">
      <c r="A344" s="136" t="str">
        <f>INDEX('Policy Characteristics'!A:A,MATCH(PolicyLevers!$C344,'Policy Characteristics'!$C:$C,0))</f>
        <v>Electricity Supply</v>
      </c>
      <c r="B344" s="273" t="str">
        <f>INDEX('Policy Characteristics'!B:B,MATCH(PolicyLevers!$C344,'Policy Characteristics'!$C:$C,0))</f>
        <v>Subsidy for Electricity Production</v>
      </c>
      <c r="C344" s="152" t="str">
        <f t="shared" si="52"/>
        <v>Subsidy for Elec Production by Fuel</v>
      </c>
      <c r="D344" s="146" t="s">
        <v>83</v>
      </c>
      <c r="E344" s="155"/>
      <c r="F344" s="146" t="s">
        <v>97</v>
      </c>
      <c r="G344" s="155"/>
      <c r="H344" s="157">
        <v>41</v>
      </c>
      <c r="I344" s="267" t="s">
        <v>46</v>
      </c>
      <c r="J344" s="137" t="str">
        <f>INDEX('Policy Characteristics'!D:D,MATCH(PolicyLevers!$C344,'Policy Characteristics'!$C:$C,0))</f>
        <v>Subsidy for Electricity Production</v>
      </c>
      <c r="K344" s="137" t="str">
        <f>INDEX('Policy Characteristics'!E:E,MATCH(PolicyLevers!$C344,'Policy Characteristics'!$C:$C,0))</f>
        <v>elec generation subsidy</v>
      </c>
      <c r="L344" s="137">
        <f>INDEX('Policy Characteristics'!F:F,MATCH(PolicyLevers!$C344,'Policy Characteristics'!$C:$C,0))</f>
        <v>0</v>
      </c>
      <c r="M344" s="137">
        <f>INDEX('Policy Characteristics'!G:G,MATCH(PolicyLevers!$C344,'Policy Characteristics'!$C:$C,0))</f>
        <v>60</v>
      </c>
      <c r="N344" s="137">
        <f>INDEX('Policy Characteristics'!H:H,MATCH(PolicyLevers!$C344,'Policy Characteristics'!$C:$C,0))</f>
        <v>1</v>
      </c>
      <c r="O344" s="137" t="str">
        <f>INDEX('Policy Characteristics'!I:I,MATCH(PolicyLevers!$C344,'Policy Characteristics'!$C:$C,0))</f>
        <v>$/MWh</v>
      </c>
      <c r="P344" s="137"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39" t="s">
        <v>237</v>
      </c>
      <c r="R344" s="161" t="s">
        <v>238</v>
      </c>
      <c r="S344" s="15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39"/>
    </row>
    <row r="345" spans="1:20" x14ac:dyDescent="0.25">
      <c r="A345" s="136" t="str">
        <f>INDEX('Policy Characteristics'!A:A,MATCH(PolicyLevers!$C345,'Policy Characteristics'!$C:$C,0))</f>
        <v>Electricity Supply</v>
      </c>
      <c r="B345" s="273" t="str">
        <f>INDEX('Policy Characteristics'!B:B,MATCH(PolicyLevers!$C345,'Policy Characteristics'!$C:$C,0))</f>
        <v>Subsidy for Electricity Production</v>
      </c>
      <c r="C345" s="152" t="str">
        <f t="shared" si="52"/>
        <v>Subsidy for Elec Production by Fuel</v>
      </c>
      <c r="D345" s="146" t="s">
        <v>84</v>
      </c>
      <c r="E345" s="155"/>
      <c r="F345" s="146" t="s">
        <v>98</v>
      </c>
      <c r="G345" s="155"/>
      <c r="H345" s="157">
        <v>42</v>
      </c>
      <c r="I345" s="267" t="s">
        <v>46</v>
      </c>
      <c r="J345" s="137" t="str">
        <f>INDEX('Policy Characteristics'!D:D,MATCH(PolicyLevers!$C345,'Policy Characteristics'!$C:$C,0))</f>
        <v>Subsidy for Electricity Production</v>
      </c>
      <c r="K345" s="137" t="str">
        <f>INDEX('Policy Characteristics'!E:E,MATCH(PolicyLevers!$C345,'Policy Characteristics'!$C:$C,0))</f>
        <v>elec generation subsidy</v>
      </c>
      <c r="L345" s="137">
        <f>INDEX('Policy Characteristics'!F:F,MATCH(PolicyLevers!$C345,'Policy Characteristics'!$C:$C,0))</f>
        <v>0</v>
      </c>
      <c r="M345" s="137">
        <f>INDEX('Policy Characteristics'!G:G,MATCH(PolicyLevers!$C345,'Policy Characteristics'!$C:$C,0))</f>
        <v>60</v>
      </c>
      <c r="N345" s="137">
        <f>INDEX('Policy Characteristics'!H:H,MATCH(PolicyLevers!$C345,'Policy Characteristics'!$C:$C,0))</f>
        <v>1</v>
      </c>
      <c r="O345" s="137" t="str">
        <f>INDEX('Policy Characteristics'!I:I,MATCH(PolicyLevers!$C345,'Policy Characteristics'!$C:$C,0))</f>
        <v>$/MWh</v>
      </c>
      <c r="P345" s="137"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39" t="s">
        <v>237</v>
      </c>
      <c r="R345" s="161" t="s">
        <v>238</v>
      </c>
      <c r="S345" s="15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39"/>
    </row>
    <row r="346" spans="1:20" x14ac:dyDescent="0.25">
      <c r="A346" s="136" t="str">
        <f>INDEX('Policy Characteristics'!A:A,MATCH(PolicyLevers!$C346,'Policy Characteristics'!$C:$C,0))</f>
        <v>Electricity Supply</v>
      </c>
      <c r="B346" s="273" t="str">
        <f>INDEX('Policy Characteristics'!B:B,MATCH(PolicyLevers!$C346,'Policy Characteristics'!$C:$C,0))</f>
        <v>Subsidy for Electricity Production</v>
      </c>
      <c r="C346" s="152" t="str">
        <f t="shared" si="52"/>
        <v>Subsidy for Elec Production by Fuel</v>
      </c>
      <c r="D346" s="146" t="s">
        <v>494</v>
      </c>
      <c r="E346" s="155"/>
      <c r="F346" s="146" t="s">
        <v>493</v>
      </c>
      <c r="G346" s="155"/>
      <c r="H346" s="157">
        <v>701</v>
      </c>
      <c r="I346" s="267" t="s">
        <v>47</v>
      </c>
      <c r="J346" s="137" t="str">
        <f>INDEX('Policy Characteristics'!D:D,MATCH(PolicyLevers!$C346,'Policy Characteristics'!$C:$C,0))</f>
        <v>Subsidy for Electricity Production</v>
      </c>
      <c r="K346" s="137" t="str">
        <f>INDEX('Policy Characteristics'!E:E,MATCH(PolicyLevers!$C346,'Policy Characteristics'!$C:$C,0))</f>
        <v>elec generation subsidy</v>
      </c>
      <c r="L346" s="137">
        <f>INDEX('Policy Characteristics'!F:F,MATCH(PolicyLevers!$C346,'Policy Characteristics'!$C:$C,0))</f>
        <v>0</v>
      </c>
      <c r="M346" s="137">
        <f>INDEX('Policy Characteristics'!G:G,MATCH(PolicyLevers!$C346,'Policy Characteristics'!$C:$C,0))</f>
        <v>60</v>
      </c>
      <c r="N346" s="137">
        <f>INDEX('Policy Characteristics'!H:H,MATCH(PolicyLevers!$C346,'Policy Characteristics'!$C:$C,0))</f>
        <v>1</v>
      </c>
      <c r="O346" s="137" t="str">
        <f>INDEX('Policy Characteristics'!I:I,MATCH(PolicyLevers!$C346,'Policy Characteristics'!$C:$C,0))</f>
        <v>$/MWh</v>
      </c>
      <c r="P346" s="137"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139"/>
      <c r="R346" s="161"/>
      <c r="S346" s="155"/>
      <c r="T346" s="139"/>
    </row>
    <row r="347" spans="1:20" x14ac:dyDescent="0.25">
      <c r="A347" s="136" t="str">
        <f>INDEX('Policy Characteristics'!A:A,MATCH(PolicyLevers!$C347,'Policy Characteristics'!$C:$C,0))</f>
        <v>Electricity Supply</v>
      </c>
      <c r="B347" s="273" t="str">
        <f>INDEX('Policy Characteristics'!B:B,MATCH(PolicyLevers!$C347,'Policy Characteristics'!$C:$C,0))</f>
        <v>Subsidy for Electricity Production</v>
      </c>
      <c r="C347" s="152" t="str">
        <f t="shared" si="52"/>
        <v>Subsidy for Elec Production by Fuel</v>
      </c>
      <c r="D347" s="146" t="s">
        <v>503</v>
      </c>
      <c r="E347" s="155"/>
      <c r="F347" s="146" t="s">
        <v>504</v>
      </c>
      <c r="G347" s="155"/>
      <c r="H347" s="157">
        <v>184</v>
      </c>
      <c r="I347" s="267" t="s">
        <v>47</v>
      </c>
      <c r="J347" s="137" t="str">
        <f>INDEX('Policy Characteristics'!D:D,MATCH(PolicyLevers!$C347,'Policy Characteristics'!$C:$C,0))</f>
        <v>Subsidy for Electricity Production</v>
      </c>
      <c r="K347" s="137" t="str">
        <f>INDEX('Policy Characteristics'!E:E,MATCH(PolicyLevers!$C347,'Policy Characteristics'!$C:$C,0))</f>
        <v>elec generation subsidy</v>
      </c>
      <c r="L347" s="137">
        <f>INDEX('Policy Characteristics'!F:F,MATCH(PolicyLevers!$C347,'Policy Characteristics'!$C:$C,0))</f>
        <v>0</v>
      </c>
      <c r="M347" s="137">
        <f>INDEX('Policy Characteristics'!G:G,MATCH(PolicyLevers!$C347,'Policy Characteristics'!$C:$C,0))</f>
        <v>60</v>
      </c>
      <c r="N347" s="137">
        <f>INDEX('Policy Characteristics'!H:H,MATCH(PolicyLevers!$C347,'Policy Characteristics'!$C:$C,0))</f>
        <v>1</v>
      </c>
      <c r="O347" s="137" t="str">
        <f>INDEX('Policy Characteristics'!I:I,MATCH(PolicyLevers!$C347,'Policy Characteristics'!$C:$C,0))</f>
        <v>$/MWh</v>
      </c>
      <c r="P347" s="137"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39" t="s">
        <v>237</v>
      </c>
      <c r="R347" s="161" t="s">
        <v>238</v>
      </c>
      <c r="S347" s="155"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39"/>
    </row>
    <row r="348" spans="1:20" x14ac:dyDescent="0.25">
      <c r="A348" s="136" t="str">
        <f>INDEX('Policy Characteristics'!A:A,MATCH(PolicyLevers!$C348,'Policy Characteristics'!$C:$C,0))</f>
        <v>Electricity Supply</v>
      </c>
      <c r="B348" s="273" t="str">
        <f>INDEX('Policy Characteristics'!B:B,MATCH(PolicyLevers!$C348,'Policy Characteristics'!$C:$C,0))</f>
        <v>Subsidy for Electricity Production</v>
      </c>
      <c r="C348" s="152" t="str">
        <f t="shared" si="52"/>
        <v>Subsidy for Elec Production by Fuel</v>
      </c>
      <c r="D348" s="146" t="s">
        <v>1161</v>
      </c>
      <c r="E348" s="139"/>
      <c r="F348" s="146" t="s">
        <v>822</v>
      </c>
      <c r="G348" s="155"/>
      <c r="H348" s="157">
        <v>702</v>
      </c>
      <c r="I348" s="267" t="s">
        <v>47</v>
      </c>
      <c r="J348" s="137" t="str">
        <f>INDEX('Policy Characteristics'!D:D,MATCH(PolicyLevers!$C348,'Policy Characteristics'!$C:$C,0))</f>
        <v>Subsidy for Electricity Production</v>
      </c>
      <c r="K348" s="137" t="str">
        <f>INDEX('Policy Characteristics'!E:E,MATCH(PolicyLevers!$C348,'Policy Characteristics'!$C:$C,0))</f>
        <v>elec generation subsidy</v>
      </c>
      <c r="L348" s="137">
        <f>INDEX('Policy Characteristics'!F:F,MATCH(PolicyLevers!$C348,'Policy Characteristics'!$C:$C,0))</f>
        <v>0</v>
      </c>
      <c r="M348" s="137">
        <f>INDEX('Policy Characteristics'!G:G,MATCH(PolicyLevers!$C348,'Policy Characteristics'!$C:$C,0))</f>
        <v>60</v>
      </c>
      <c r="N348" s="137">
        <f>INDEX('Policy Characteristics'!H:H,MATCH(PolicyLevers!$C348,'Policy Characteristics'!$C:$C,0))</f>
        <v>1</v>
      </c>
      <c r="O348" s="137" t="str">
        <f>INDEX('Policy Characteristics'!I:I,MATCH(PolicyLevers!$C348,'Policy Characteristics'!$C:$C,0))</f>
        <v>$/MWh</v>
      </c>
      <c r="P348" s="137"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139"/>
      <c r="R348" s="161"/>
      <c r="S348" s="155"/>
      <c r="T348" s="139"/>
    </row>
    <row r="349" spans="1:20" x14ac:dyDescent="0.25">
      <c r="A349" s="136" t="str">
        <f>INDEX('Policy Characteristics'!A:A,MATCH(PolicyLevers!$C349,'Policy Characteristics'!$C:$C,0))</f>
        <v>Electricity Supply</v>
      </c>
      <c r="B349" s="273" t="str">
        <f>INDEX('Policy Characteristics'!B:B,MATCH(PolicyLevers!$C349,'Policy Characteristics'!$C:$C,0))</f>
        <v>Subsidy for Electricity Production</v>
      </c>
      <c r="C349" s="152" t="str">
        <f t="shared" si="52"/>
        <v>Subsidy for Elec Production by Fuel</v>
      </c>
      <c r="D349" s="146" t="s">
        <v>1162</v>
      </c>
      <c r="E349" s="139"/>
      <c r="F349" s="146" t="s">
        <v>972</v>
      </c>
      <c r="G349" s="155"/>
      <c r="H349" s="157">
        <v>703</v>
      </c>
      <c r="I349" s="267" t="s">
        <v>47</v>
      </c>
      <c r="J349" s="137" t="str">
        <f>INDEX('Policy Characteristics'!D:D,MATCH(PolicyLevers!$C349,'Policy Characteristics'!$C:$C,0))</f>
        <v>Subsidy for Electricity Production</v>
      </c>
      <c r="K349" s="137" t="str">
        <f>INDEX('Policy Characteristics'!E:E,MATCH(PolicyLevers!$C349,'Policy Characteristics'!$C:$C,0))</f>
        <v>elec generation subsidy</v>
      </c>
      <c r="L349" s="137">
        <f>INDEX('Policy Characteristics'!F:F,MATCH(PolicyLevers!$C349,'Policy Characteristics'!$C:$C,0))</f>
        <v>0</v>
      </c>
      <c r="M349" s="137">
        <f>INDEX('Policy Characteristics'!G:G,MATCH(PolicyLevers!$C349,'Policy Characteristics'!$C:$C,0))</f>
        <v>60</v>
      </c>
      <c r="N349" s="137">
        <f>INDEX('Policy Characteristics'!H:H,MATCH(PolicyLevers!$C349,'Policy Characteristics'!$C:$C,0))</f>
        <v>1</v>
      </c>
      <c r="O349" s="137" t="str">
        <f>INDEX('Policy Characteristics'!I:I,MATCH(PolicyLevers!$C349,'Policy Characteristics'!$C:$C,0))</f>
        <v>$/MWh</v>
      </c>
      <c r="P349" s="137"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139"/>
      <c r="R349" s="161"/>
      <c r="S349" s="155"/>
      <c r="T349" s="139"/>
    </row>
    <row r="350" spans="1:20" x14ac:dyDescent="0.25">
      <c r="A350" s="136" t="str">
        <f>INDEX('Policy Characteristics'!A:A,MATCH(PolicyLevers!$C350,'Policy Characteristics'!$C:$C,0))</f>
        <v>Electricity Supply</v>
      </c>
      <c r="B350" s="273" t="str">
        <f>INDEX('Policy Characteristics'!B:B,MATCH(PolicyLevers!$C350,'Policy Characteristics'!$C:$C,0))</f>
        <v>Subsidy for Electricity Production</v>
      </c>
      <c r="C350" s="152" t="str">
        <f t="shared" si="52"/>
        <v>Subsidy for Elec Production by Fuel</v>
      </c>
      <c r="D350" s="146" t="s">
        <v>1163</v>
      </c>
      <c r="E350" s="139"/>
      <c r="F350" s="146" t="s">
        <v>824</v>
      </c>
      <c r="G350" s="155"/>
      <c r="H350" s="157">
        <v>704</v>
      </c>
      <c r="I350" s="267" t="s">
        <v>47</v>
      </c>
      <c r="J350" s="137" t="str">
        <f>INDEX('Policy Characteristics'!D:D,MATCH(PolicyLevers!$C350,'Policy Characteristics'!$C:$C,0))</f>
        <v>Subsidy for Electricity Production</v>
      </c>
      <c r="K350" s="137" t="str">
        <f>INDEX('Policy Characteristics'!E:E,MATCH(PolicyLevers!$C350,'Policy Characteristics'!$C:$C,0))</f>
        <v>elec generation subsidy</v>
      </c>
      <c r="L350" s="137">
        <f>INDEX('Policy Characteristics'!F:F,MATCH(PolicyLevers!$C350,'Policy Characteristics'!$C:$C,0))</f>
        <v>0</v>
      </c>
      <c r="M350" s="137">
        <f>INDEX('Policy Characteristics'!G:G,MATCH(PolicyLevers!$C350,'Policy Characteristics'!$C:$C,0))</f>
        <v>60</v>
      </c>
      <c r="N350" s="137">
        <f>INDEX('Policy Characteristics'!H:H,MATCH(PolicyLevers!$C350,'Policy Characteristics'!$C:$C,0))</f>
        <v>1</v>
      </c>
      <c r="O350" s="137" t="str">
        <f>INDEX('Policy Characteristics'!I:I,MATCH(PolicyLevers!$C350,'Policy Characteristics'!$C:$C,0))</f>
        <v>$/MWh</v>
      </c>
      <c r="P350" s="137"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139"/>
      <c r="R350" s="161"/>
      <c r="S350" s="155"/>
      <c r="T350" s="139"/>
    </row>
    <row r="351" spans="1:20" x14ac:dyDescent="0.25">
      <c r="A351" s="136" t="str">
        <f>INDEX('Policy Characteristics'!A:A,MATCH(PolicyLevers!$C351,'Policy Characteristics'!$C:$C,0))</f>
        <v>Industry</v>
      </c>
      <c r="B351" s="273" t="str">
        <f>INDEX('Policy Characteristics'!B:B,MATCH(PolicyLevers!$C351,'Policy Characteristics'!$C:$C,0))</f>
        <v>Carbon Capture and Sequestration</v>
      </c>
      <c r="C351" s="3" t="s">
        <v>1753</v>
      </c>
      <c r="D351" s="170" t="s">
        <v>141</v>
      </c>
      <c r="E351" s="171" t="s">
        <v>1754</v>
      </c>
      <c r="F351" s="171" t="s">
        <v>743</v>
      </c>
      <c r="G351" s="170" t="s">
        <v>1755</v>
      </c>
      <c r="H351" s="30">
        <v>892</v>
      </c>
      <c r="I351" s="268" t="s">
        <v>46</v>
      </c>
      <c r="J351" s="137" t="str">
        <f>INDEX('Policy Characteristics'!D:D,MATCH(PolicyLevers!$C351,'Policy Characteristics'!$C:$C,0))</f>
        <v>Industry CCS</v>
      </c>
      <c r="K351" s="137" t="str">
        <f>INDEX('Policy Characteristics'!E:E,MATCH(PolicyLevers!$C351,'Policy Characteristics'!$C:$C,0))</f>
        <v>indst CCS</v>
      </c>
      <c r="L351" s="137">
        <f>INDEX('Policy Characteristics'!F:F,MATCH(PolicyLevers!$C351,'Policy Characteristics'!$C:$C,0))</f>
        <v>0</v>
      </c>
      <c r="M351" s="137">
        <f>INDEX('Policy Characteristics'!G:G,MATCH(PolicyLevers!$C351,'Policy Characteristics'!$C:$C,0))</f>
        <v>1</v>
      </c>
      <c r="N351" s="137">
        <f>INDEX('Policy Characteristics'!H:H,MATCH(PolicyLevers!$C351,'Policy Characteristics'!$C:$C,0))</f>
        <v>0.01</v>
      </c>
      <c r="O351" s="137" t="str">
        <f>INDEX('Policy Characteristics'!I:I,MATCH(PolicyLevers!$C351,'Policy Characteristics'!$C:$C,0))</f>
        <v>% of CO2 captured</v>
      </c>
      <c r="P351" s="137" t="str">
        <f>INDEX('Policy Characteristics'!J:J,MATCH(PolicyLevers!$C351,'Policy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170" t="s">
        <v>264</v>
      </c>
      <c r="R351" s="171" t="s">
        <v>265</v>
      </c>
      <c r="S351" s="179"/>
      <c r="T351" s="170"/>
    </row>
    <row r="352" spans="1:20" x14ac:dyDescent="0.25">
      <c r="A352" s="136" t="str">
        <f>INDEX('Policy Characteristics'!A:A,MATCH(PolicyLevers!$C352,'Policy Characteristics'!$C:$C,0))</f>
        <v>Industry</v>
      </c>
      <c r="B352" s="273" t="str">
        <f>INDEX('Policy Characteristics'!B:B,MATCH(PolicyLevers!$C352,'Policy Characteristics'!$C:$C,0))</f>
        <v>Carbon Capture and Sequestration</v>
      </c>
      <c r="C352" s="144" t="str">
        <f t="shared" ref="A352:C366" si="53">C$351</f>
        <v>Industry Sector Fraction of Potential Additional CCS Achieved</v>
      </c>
      <c r="D352" s="170" t="s">
        <v>141</v>
      </c>
      <c r="E352" s="171" t="s">
        <v>909</v>
      </c>
      <c r="F352" s="171" t="s">
        <v>743</v>
      </c>
      <c r="G352" s="170" t="s">
        <v>1758</v>
      </c>
      <c r="H352" s="30">
        <v>893</v>
      </c>
      <c r="I352" s="268" t="s">
        <v>46</v>
      </c>
      <c r="J352" s="137" t="str">
        <f>INDEX('Policy Characteristics'!D:D,MATCH(PolicyLevers!$C352,'Policy Characteristics'!$C:$C,0))</f>
        <v>Industry CCS</v>
      </c>
      <c r="K352" s="137" t="str">
        <f>INDEX('Policy Characteristics'!E:E,MATCH(PolicyLevers!$C352,'Policy Characteristics'!$C:$C,0))</f>
        <v>indst CCS</v>
      </c>
      <c r="L352" s="137">
        <f>INDEX('Policy Characteristics'!F:F,MATCH(PolicyLevers!$C352,'Policy Characteristics'!$C:$C,0))</f>
        <v>0</v>
      </c>
      <c r="M352" s="137">
        <f>INDEX('Policy Characteristics'!G:G,MATCH(PolicyLevers!$C352,'Policy Characteristics'!$C:$C,0))</f>
        <v>1</v>
      </c>
      <c r="N352" s="137">
        <f>INDEX('Policy Characteristics'!H:H,MATCH(PolicyLevers!$C352,'Policy Characteristics'!$C:$C,0))</f>
        <v>0.01</v>
      </c>
      <c r="O352" s="137" t="str">
        <f>INDEX('Policy Characteristics'!I:I,MATCH(PolicyLevers!$C352,'Policy Characteristics'!$C:$C,0))</f>
        <v>% of CO2 captured</v>
      </c>
      <c r="P352" s="137" t="str">
        <f>INDEX('Policy Characteristics'!J:J,MATCH(PolicyLevers!$C352,'Policy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44" t="str">
        <f t="shared" ref="J352:R366" si="54">Q$351</f>
        <v>ccs.html#ccs</v>
      </c>
      <c r="R352" s="144" t="str">
        <f t="shared" si="54"/>
        <v>carbon-capture-and-sequestration.html</v>
      </c>
      <c r="S352" s="179"/>
      <c r="T352" s="170"/>
    </row>
    <row r="353" spans="1:20" x14ac:dyDescent="0.25">
      <c r="A353" s="136" t="str">
        <f>INDEX('Policy Characteristics'!A:A,MATCH(PolicyLevers!$C353,'Policy Characteristics'!$C:$C,0))</f>
        <v>Industry</v>
      </c>
      <c r="B353" s="273" t="str">
        <f>INDEX('Policy Characteristics'!B:B,MATCH(PolicyLevers!$C353,'Policy Characteristics'!$C:$C,0))</f>
        <v>Carbon Capture and Sequestration</v>
      </c>
      <c r="C353" s="144" t="str">
        <f t="shared" si="53"/>
        <v>Industry Sector Fraction of Potential Additional CCS Achieved</v>
      </c>
      <c r="D353" s="171" t="s">
        <v>142</v>
      </c>
      <c r="E353" s="171" t="s">
        <v>1754</v>
      </c>
      <c r="F353" s="171" t="s">
        <v>744</v>
      </c>
      <c r="G353" s="170" t="s">
        <v>1755</v>
      </c>
      <c r="H353" s="30">
        <v>894</v>
      </c>
      <c r="I353" s="268" t="s">
        <v>46</v>
      </c>
      <c r="J353" s="137" t="str">
        <f>INDEX('Policy Characteristics'!D:D,MATCH(PolicyLevers!$C353,'Policy Characteristics'!$C:$C,0))</f>
        <v>Industry CCS</v>
      </c>
      <c r="K353" s="137" t="str">
        <f>INDEX('Policy Characteristics'!E:E,MATCH(PolicyLevers!$C353,'Policy Characteristics'!$C:$C,0))</f>
        <v>indst CCS</v>
      </c>
      <c r="L353" s="137">
        <f>INDEX('Policy Characteristics'!F:F,MATCH(PolicyLevers!$C353,'Policy Characteristics'!$C:$C,0))</f>
        <v>0</v>
      </c>
      <c r="M353" s="137">
        <f>INDEX('Policy Characteristics'!G:G,MATCH(PolicyLevers!$C353,'Policy Characteristics'!$C:$C,0))</f>
        <v>1</v>
      </c>
      <c r="N353" s="137">
        <f>INDEX('Policy Characteristics'!H:H,MATCH(PolicyLevers!$C353,'Policy Characteristics'!$C:$C,0))</f>
        <v>0.01</v>
      </c>
      <c r="O353" s="137" t="str">
        <f>INDEX('Policy Characteristics'!I:I,MATCH(PolicyLevers!$C353,'Policy Characteristics'!$C:$C,0))</f>
        <v>% of CO2 captured</v>
      </c>
      <c r="P353" s="137" t="str">
        <f>INDEX('Policy Characteristics'!J:J,MATCH(PolicyLevers!$C353,'Policy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44" t="str">
        <f t="shared" si="54"/>
        <v>ccs.html#ccs</v>
      </c>
      <c r="R353" s="144" t="str">
        <f t="shared" si="54"/>
        <v>carbon-capture-and-sequestration.html</v>
      </c>
      <c r="S353" s="177"/>
      <c r="T353" s="170"/>
    </row>
    <row r="354" spans="1:20" x14ac:dyDescent="0.25">
      <c r="A354" s="136" t="str">
        <f>INDEX('Policy Characteristics'!A:A,MATCH(PolicyLevers!$C354,'Policy Characteristics'!$C:$C,0))</f>
        <v>Industry</v>
      </c>
      <c r="B354" s="273" t="str">
        <f>INDEX('Policy Characteristics'!B:B,MATCH(PolicyLevers!$C354,'Policy Characteristics'!$C:$C,0))</f>
        <v>Carbon Capture and Sequestration</v>
      </c>
      <c r="C354" s="144" t="str">
        <f t="shared" si="53"/>
        <v>Industry Sector Fraction of Potential Additional CCS Achieved</v>
      </c>
      <c r="D354" s="171" t="s">
        <v>142</v>
      </c>
      <c r="E354" s="171" t="s">
        <v>909</v>
      </c>
      <c r="F354" s="171" t="s">
        <v>744</v>
      </c>
      <c r="G354" s="170" t="s">
        <v>1758</v>
      </c>
      <c r="H354" s="30">
        <v>895</v>
      </c>
      <c r="I354" s="268" t="s">
        <v>46</v>
      </c>
      <c r="J354" s="137" t="str">
        <f>INDEX('Policy Characteristics'!D:D,MATCH(PolicyLevers!$C354,'Policy Characteristics'!$C:$C,0))</f>
        <v>Industry CCS</v>
      </c>
      <c r="K354" s="137" t="str">
        <f>INDEX('Policy Characteristics'!E:E,MATCH(PolicyLevers!$C354,'Policy Characteristics'!$C:$C,0))</f>
        <v>indst CCS</v>
      </c>
      <c r="L354" s="137">
        <f>INDEX('Policy Characteristics'!F:F,MATCH(PolicyLevers!$C354,'Policy Characteristics'!$C:$C,0))</f>
        <v>0</v>
      </c>
      <c r="M354" s="137">
        <f>INDEX('Policy Characteristics'!G:G,MATCH(PolicyLevers!$C354,'Policy Characteristics'!$C:$C,0))</f>
        <v>1</v>
      </c>
      <c r="N354" s="137">
        <f>INDEX('Policy Characteristics'!H:H,MATCH(PolicyLevers!$C354,'Policy Characteristics'!$C:$C,0))</f>
        <v>0.01</v>
      </c>
      <c r="O354" s="137" t="str">
        <f>INDEX('Policy Characteristics'!I:I,MATCH(PolicyLevers!$C354,'Policy Characteristics'!$C:$C,0))</f>
        <v>% of CO2 captured</v>
      </c>
      <c r="P354" s="137" t="str">
        <f>INDEX('Policy Characteristics'!J:J,MATCH(PolicyLevers!$C354,'Policy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44" t="str">
        <f t="shared" si="54"/>
        <v>ccs.html#ccs</v>
      </c>
      <c r="R354" s="144" t="str">
        <f t="shared" si="54"/>
        <v>carbon-capture-and-sequestration.html</v>
      </c>
      <c r="S354" s="177"/>
      <c r="T354" s="170"/>
    </row>
    <row r="355" spans="1:20" x14ac:dyDescent="0.25">
      <c r="A355" s="136" t="str">
        <f>INDEX('Policy Characteristics'!A:A,MATCH(PolicyLevers!$C355,'Policy Characteristics'!$C:$C,0))</f>
        <v>Industry</v>
      </c>
      <c r="B355" s="273" t="str">
        <f>INDEX('Policy Characteristics'!B:B,MATCH(PolicyLevers!$C355,'Policy Characteristics'!$C:$C,0))</f>
        <v>Carbon Capture and Sequestration</v>
      </c>
      <c r="C355" s="144" t="str">
        <f t="shared" si="53"/>
        <v>Industry Sector Fraction of Potential Additional CCS Achieved</v>
      </c>
      <c r="D355" s="171" t="s">
        <v>143</v>
      </c>
      <c r="E355" s="171" t="s">
        <v>1754</v>
      </c>
      <c r="F355" s="171" t="s">
        <v>745</v>
      </c>
      <c r="G355" s="170" t="s">
        <v>1755</v>
      </c>
      <c r="H355" s="30">
        <v>896</v>
      </c>
      <c r="I355" s="268" t="s">
        <v>46</v>
      </c>
      <c r="J355" s="137" t="str">
        <f>INDEX('Policy Characteristics'!D:D,MATCH(PolicyLevers!$C355,'Policy Characteristics'!$C:$C,0))</f>
        <v>Industry CCS</v>
      </c>
      <c r="K355" s="137" t="str">
        <f>INDEX('Policy Characteristics'!E:E,MATCH(PolicyLevers!$C355,'Policy Characteristics'!$C:$C,0))</f>
        <v>indst CCS</v>
      </c>
      <c r="L355" s="137">
        <f>INDEX('Policy Characteristics'!F:F,MATCH(PolicyLevers!$C355,'Policy Characteristics'!$C:$C,0))</f>
        <v>0</v>
      </c>
      <c r="M355" s="137">
        <f>INDEX('Policy Characteristics'!G:G,MATCH(PolicyLevers!$C355,'Policy Characteristics'!$C:$C,0))</f>
        <v>1</v>
      </c>
      <c r="N355" s="137">
        <f>INDEX('Policy Characteristics'!H:H,MATCH(PolicyLevers!$C355,'Policy Characteristics'!$C:$C,0))</f>
        <v>0.01</v>
      </c>
      <c r="O355" s="137" t="str">
        <f>INDEX('Policy Characteristics'!I:I,MATCH(PolicyLevers!$C355,'Policy Characteristics'!$C:$C,0))</f>
        <v>% of CO2 captured</v>
      </c>
      <c r="P355" s="137" t="str">
        <f>INDEX('Policy Characteristics'!J:J,MATCH(PolicyLevers!$C355,'Policy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44" t="str">
        <f t="shared" si="54"/>
        <v>ccs.html#ccs</v>
      </c>
      <c r="R355" s="144" t="str">
        <f t="shared" si="54"/>
        <v>carbon-capture-and-sequestration.html</v>
      </c>
      <c r="S355" s="177"/>
      <c r="T355" s="170"/>
    </row>
    <row r="356" spans="1:20" x14ac:dyDescent="0.25">
      <c r="A356" s="136" t="str">
        <f>INDEX('Policy Characteristics'!A:A,MATCH(PolicyLevers!$C356,'Policy Characteristics'!$C:$C,0))</f>
        <v>Industry</v>
      </c>
      <c r="B356" s="273" t="str">
        <f>INDEX('Policy Characteristics'!B:B,MATCH(PolicyLevers!$C356,'Policy Characteristics'!$C:$C,0))</f>
        <v>Carbon Capture and Sequestration</v>
      </c>
      <c r="C356" s="144" t="str">
        <f t="shared" si="53"/>
        <v>Industry Sector Fraction of Potential Additional CCS Achieved</v>
      </c>
      <c r="D356" s="171" t="s">
        <v>143</v>
      </c>
      <c r="E356" s="171" t="s">
        <v>909</v>
      </c>
      <c r="F356" s="171" t="s">
        <v>745</v>
      </c>
      <c r="G356" s="170" t="s">
        <v>1758</v>
      </c>
      <c r="H356" s="30">
        <v>897</v>
      </c>
      <c r="I356" s="268" t="s">
        <v>46</v>
      </c>
      <c r="J356" s="137" t="str">
        <f>INDEX('Policy Characteristics'!D:D,MATCH(PolicyLevers!$C356,'Policy Characteristics'!$C:$C,0))</f>
        <v>Industry CCS</v>
      </c>
      <c r="K356" s="137" t="str">
        <f>INDEX('Policy Characteristics'!E:E,MATCH(PolicyLevers!$C356,'Policy Characteristics'!$C:$C,0))</f>
        <v>indst CCS</v>
      </c>
      <c r="L356" s="137">
        <f>INDEX('Policy Characteristics'!F:F,MATCH(PolicyLevers!$C356,'Policy Characteristics'!$C:$C,0))</f>
        <v>0</v>
      </c>
      <c r="M356" s="137">
        <f>INDEX('Policy Characteristics'!G:G,MATCH(PolicyLevers!$C356,'Policy Characteristics'!$C:$C,0))</f>
        <v>1</v>
      </c>
      <c r="N356" s="137">
        <f>INDEX('Policy Characteristics'!H:H,MATCH(PolicyLevers!$C356,'Policy Characteristics'!$C:$C,0))</f>
        <v>0.01</v>
      </c>
      <c r="O356" s="137" t="str">
        <f>INDEX('Policy Characteristics'!I:I,MATCH(PolicyLevers!$C356,'Policy Characteristics'!$C:$C,0))</f>
        <v>% of CO2 captured</v>
      </c>
      <c r="P356" s="137" t="str">
        <f>INDEX('Policy Characteristics'!J:J,MATCH(PolicyLevers!$C356,'Policy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44" t="str">
        <f t="shared" si="54"/>
        <v>ccs.html#ccs</v>
      </c>
      <c r="R356" s="144" t="str">
        <f t="shared" si="54"/>
        <v>carbon-capture-and-sequestration.html</v>
      </c>
      <c r="S356" s="177"/>
      <c r="T356" s="170"/>
    </row>
    <row r="357" spans="1:20" x14ac:dyDescent="0.25">
      <c r="A357" s="136" t="str">
        <f>INDEX('Policy Characteristics'!A:A,MATCH(PolicyLevers!$C357,'Policy Characteristics'!$C:$C,0))</f>
        <v>Industry</v>
      </c>
      <c r="B357" s="273" t="str">
        <f>INDEX('Policy Characteristics'!B:B,MATCH(PolicyLevers!$C357,'Policy Characteristics'!$C:$C,0))</f>
        <v>Carbon Capture and Sequestration</v>
      </c>
      <c r="C357" s="144" t="str">
        <f t="shared" si="53"/>
        <v>Industry Sector Fraction of Potential Additional CCS Achieved</v>
      </c>
      <c r="D357" s="171" t="s">
        <v>144</v>
      </c>
      <c r="E357" s="171" t="s">
        <v>1754</v>
      </c>
      <c r="F357" s="171" t="s">
        <v>746</v>
      </c>
      <c r="G357" s="170" t="s">
        <v>1755</v>
      </c>
      <c r="H357" s="30">
        <v>898</v>
      </c>
      <c r="I357" s="268" t="s">
        <v>46</v>
      </c>
      <c r="J357" s="137" t="str">
        <f>INDEX('Policy Characteristics'!D:D,MATCH(PolicyLevers!$C357,'Policy Characteristics'!$C:$C,0))</f>
        <v>Industry CCS</v>
      </c>
      <c r="K357" s="137" t="str">
        <f>INDEX('Policy Characteristics'!E:E,MATCH(PolicyLevers!$C357,'Policy Characteristics'!$C:$C,0))</f>
        <v>indst CCS</v>
      </c>
      <c r="L357" s="137">
        <f>INDEX('Policy Characteristics'!F:F,MATCH(PolicyLevers!$C357,'Policy Characteristics'!$C:$C,0))</f>
        <v>0</v>
      </c>
      <c r="M357" s="137">
        <f>INDEX('Policy Characteristics'!G:G,MATCH(PolicyLevers!$C357,'Policy Characteristics'!$C:$C,0))</f>
        <v>1</v>
      </c>
      <c r="N357" s="137">
        <f>INDEX('Policy Characteristics'!H:H,MATCH(PolicyLevers!$C357,'Policy Characteristics'!$C:$C,0))</f>
        <v>0.01</v>
      </c>
      <c r="O357" s="137" t="str">
        <f>INDEX('Policy Characteristics'!I:I,MATCH(PolicyLevers!$C357,'Policy Characteristics'!$C:$C,0))</f>
        <v>% of CO2 captured</v>
      </c>
      <c r="P357" s="137" t="str">
        <f>INDEX('Policy Characteristics'!J:J,MATCH(PolicyLevers!$C357,'Policy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44" t="str">
        <f t="shared" si="54"/>
        <v>ccs.html#ccs</v>
      </c>
      <c r="R357" s="144" t="str">
        <f t="shared" si="54"/>
        <v>carbon-capture-and-sequestration.html</v>
      </c>
      <c r="S357" s="177"/>
      <c r="T357" s="170"/>
    </row>
    <row r="358" spans="1:20" x14ac:dyDescent="0.25">
      <c r="A358" s="136" t="str">
        <f>INDEX('Policy Characteristics'!A:A,MATCH(PolicyLevers!$C358,'Policy Characteristics'!$C:$C,0))</f>
        <v>Industry</v>
      </c>
      <c r="B358" s="273" t="str">
        <f>INDEX('Policy Characteristics'!B:B,MATCH(PolicyLevers!$C358,'Policy Characteristics'!$C:$C,0))</f>
        <v>Carbon Capture and Sequestration</v>
      </c>
      <c r="C358" s="144" t="str">
        <f t="shared" si="53"/>
        <v>Industry Sector Fraction of Potential Additional CCS Achieved</v>
      </c>
      <c r="D358" s="171" t="s">
        <v>144</v>
      </c>
      <c r="E358" s="171" t="s">
        <v>909</v>
      </c>
      <c r="F358" s="171" t="s">
        <v>746</v>
      </c>
      <c r="G358" s="170" t="s">
        <v>1758</v>
      </c>
      <c r="H358" s="30">
        <v>899</v>
      </c>
      <c r="I358" s="268" t="s">
        <v>46</v>
      </c>
      <c r="J358" s="137" t="str">
        <f>INDEX('Policy Characteristics'!D:D,MATCH(PolicyLevers!$C358,'Policy Characteristics'!$C:$C,0))</f>
        <v>Industry CCS</v>
      </c>
      <c r="K358" s="137" t="str">
        <f>INDEX('Policy Characteristics'!E:E,MATCH(PolicyLevers!$C358,'Policy Characteristics'!$C:$C,0))</f>
        <v>indst CCS</v>
      </c>
      <c r="L358" s="137">
        <f>INDEX('Policy Characteristics'!F:F,MATCH(PolicyLevers!$C358,'Policy Characteristics'!$C:$C,0))</f>
        <v>0</v>
      </c>
      <c r="M358" s="137">
        <f>INDEX('Policy Characteristics'!G:G,MATCH(PolicyLevers!$C358,'Policy Characteristics'!$C:$C,0))</f>
        <v>1</v>
      </c>
      <c r="N358" s="137">
        <f>INDEX('Policy Characteristics'!H:H,MATCH(PolicyLevers!$C358,'Policy Characteristics'!$C:$C,0))</f>
        <v>0.01</v>
      </c>
      <c r="O358" s="137" t="str">
        <f>INDEX('Policy Characteristics'!I:I,MATCH(PolicyLevers!$C358,'Policy Characteristics'!$C:$C,0))</f>
        <v>% of CO2 captured</v>
      </c>
      <c r="P358" s="137" t="str">
        <f>INDEX('Policy Characteristics'!J:J,MATCH(PolicyLevers!$C358,'Policy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44" t="str">
        <f t="shared" si="54"/>
        <v>ccs.html#ccs</v>
      </c>
      <c r="R358" s="144" t="str">
        <f t="shared" si="54"/>
        <v>carbon-capture-and-sequestration.html</v>
      </c>
      <c r="S358" s="177"/>
      <c r="T358" s="170"/>
    </row>
    <row r="359" spans="1:20" x14ac:dyDescent="0.25">
      <c r="A359" s="136" t="str">
        <f>INDEX('Policy Characteristics'!A:A,MATCH(PolicyLevers!$C359,'Policy Characteristics'!$C:$C,0))</f>
        <v>Industry</v>
      </c>
      <c r="B359" s="273" t="str">
        <f>INDEX('Policy Characteristics'!B:B,MATCH(PolicyLevers!$C359,'Policy Characteristics'!$C:$C,0))</f>
        <v>Carbon Capture and Sequestration</v>
      </c>
      <c r="C359" s="144" t="str">
        <f t="shared" si="53"/>
        <v>Industry Sector Fraction of Potential Additional CCS Achieved</v>
      </c>
      <c r="D359" s="171" t="s">
        <v>777</v>
      </c>
      <c r="E359" s="171" t="s">
        <v>1754</v>
      </c>
      <c r="F359" s="170" t="s">
        <v>1182</v>
      </c>
      <c r="G359" s="170" t="s">
        <v>1755</v>
      </c>
      <c r="H359" s="30">
        <v>900</v>
      </c>
      <c r="I359" s="269" t="s">
        <v>47</v>
      </c>
      <c r="J359" s="137" t="str">
        <f>INDEX('Policy Characteristics'!D:D,MATCH(PolicyLevers!$C359,'Policy Characteristics'!$C:$C,0))</f>
        <v>Industry CCS</v>
      </c>
      <c r="K359" s="137" t="str">
        <f>INDEX('Policy Characteristics'!E:E,MATCH(PolicyLevers!$C359,'Policy Characteristics'!$C:$C,0))</f>
        <v>indst CCS</v>
      </c>
      <c r="L359" s="137">
        <f>INDEX('Policy Characteristics'!F:F,MATCH(PolicyLevers!$C359,'Policy Characteristics'!$C:$C,0))</f>
        <v>0</v>
      </c>
      <c r="M359" s="137">
        <f>INDEX('Policy Characteristics'!G:G,MATCH(PolicyLevers!$C359,'Policy Characteristics'!$C:$C,0))</f>
        <v>1</v>
      </c>
      <c r="N359" s="137">
        <f>INDEX('Policy Characteristics'!H:H,MATCH(PolicyLevers!$C359,'Policy Characteristics'!$C:$C,0))</f>
        <v>0.01</v>
      </c>
      <c r="O359" s="137" t="str">
        <f>INDEX('Policy Characteristics'!I:I,MATCH(PolicyLevers!$C359,'Policy Characteristics'!$C:$C,0))</f>
        <v>% of CO2 captured</v>
      </c>
      <c r="P359" s="137" t="str">
        <f>INDEX('Policy Characteristics'!J:J,MATCH(PolicyLevers!$C359,'Policy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44"/>
      <c r="R359" s="144"/>
      <c r="S359" s="177"/>
      <c r="T359" s="170"/>
    </row>
    <row r="360" spans="1:20" x14ac:dyDescent="0.25">
      <c r="A360" s="136" t="str">
        <f>INDEX('Policy Characteristics'!A:A,MATCH(PolicyLevers!$C360,'Policy Characteristics'!$C:$C,0))</f>
        <v>Industry</v>
      </c>
      <c r="B360" s="273" t="str">
        <f>INDEX('Policy Characteristics'!B:B,MATCH(PolicyLevers!$C360,'Policy Characteristics'!$C:$C,0))</f>
        <v>Carbon Capture and Sequestration</v>
      </c>
      <c r="C360" s="144" t="str">
        <f t="shared" si="53"/>
        <v>Industry Sector Fraction of Potential Additional CCS Achieved</v>
      </c>
      <c r="D360" s="171" t="s">
        <v>777</v>
      </c>
      <c r="E360" s="171" t="s">
        <v>909</v>
      </c>
      <c r="F360" s="170" t="s">
        <v>1182</v>
      </c>
      <c r="G360" s="170" t="s">
        <v>1758</v>
      </c>
      <c r="H360" s="30">
        <v>901</v>
      </c>
      <c r="I360" s="269" t="s">
        <v>47</v>
      </c>
      <c r="J360" s="137" t="str">
        <f>INDEX('Policy Characteristics'!D:D,MATCH(PolicyLevers!$C360,'Policy Characteristics'!$C:$C,0))</f>
        <v>Industry CCS</v>
      </c>
      <c r="K360" s="137" t="str">
        <f>INDEX('Policy Characteristics'!E:E,MATCH(PolicyLevers!$C360,'Policy Characteristics'!$C:$C,0))</f>
        <v>indst CCS</v>
      </c>
      <c r="L360" s="137">
        <f>INDEX('Policy Characteristics'!F:F,MATCH(PolicyLevers!$C360,'Policy Characteristics'!$C:$C,0))</f>
        <v>0</v>
      </c>
      <c r="M360" s="137">
        <f>INDEX('Policy Characteristics'!G:G,MATCH(PolicyLevers!$C360,'Policy Characteristics'!$C:$C,0))</f>
        <v>1</v>
      </c>
      <c r="N360" s="137">
        <f>INDEX('Policy Characteristics'!H:H,MATCH(PolicyLevers!$C360,'Policy Characteristics'!$C:$C,0))</f>
        <v>0.01</v>
      </c>
      <c r="O360" s="137" t="str">
        <f>INDEX('Policy Characteristics'!I:I,MATCH(PolicyLevers!$C360,'Policy Characteristics'!$C:$C,0))</f>
        <v>% of CO2 captured</v>
      </c>
      <c r="P360" s="137" t="str">
        <f>INDEX('Policy Characteristics'!J:J,MATCH(PolicyLevers!$C360,'Policy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44"/>
      <c r="R360" s="144"/>
      <c r="S360" s="177"/>
      <c r="T360" s="170"/>
    </row>
    <row r="361" spans="1:20" x14ac:dyDescent="0.25">
      <c r="A361" s="136" t="str">
        <f>INDEX('Policy Characteristics'!A:A,MATCH(PolicyLevers!$C361,'Policy Characteristics'!$C:$C,0))</f>
        <v>Industry</v>
      </c>
      <c r="B361" s="273" t="str">
        <f>INDEX('Policy Characteristics'!B:B,MATCH(PolicyLevers!$C361,'Policy Characteristics'!$C:$C,0))</f>
        <v>Carbon Capture and Sequestration</v>
      </c>
      <c r="C361" s="144" t="str">
        <f t="shared" si="53"/>
        <v>Industry Sector Fraction of Potential Additional CCS Achieved</v>
      </c>
      <c r="D361" s="171" t="s">
        <v>145</v>
      </c>
      <c r="E361" s="171" t="s">
        <v>1754</v>
      </c>
      <c r="F361" s="171" t="s">
        <v>776</v>
      </c>
      <c r="G361" s="170" t="s">
        <v>1755</v>
      </c>
      <c r="H361" s="30">
        <v>902</v>
      </c>
      <c r="I361" s="269" t="s">
        <v>47</v>
      </c>
      <c r="J361" s="137" t="str">
        <f>INDEX('Policy Characteristics'!D:D,MATCH(PolicyLevers!$C361,'Policy Characteristics'!$C:$C,0))</f>
        <v>Industry CCS</v>
      </c>
      <c r="K361" s="137" t="str">
        <f>INDEX('Policy Characteristics'!E:E,MATCH(PolicyLevers!$C361,'Policy Characteristics'!$C:$C,0))</f>
        <v>indst CCS</v>
      </c>
      <c r="L361" s="137">
        <f>INDEX('Policy Characteristics'!F:F,MATCH(PolicyLevers!$C361,'Policy Characteristics'!$C:$C,0))</f>
        <v>0</v>
      </c>
      <c r="M361" s="137">
        <f>INDEX('Policy Characteristics'!G:G,MATCH(PolicyLevers!$C361,'Policy Characteristics'!$C:$C,0))</f>
        <v>1</v>
      </c>
      <c r="N361" s="137">
        <f>INDEX('Policy Characteristics'!H:H,MATCH(PolicyLevers!$C361,'Policy Characteristics'!$C:$C,0))</f>
        <v>0.01</v>
      </c>
      <c r="O361" s="137" t="str">
        <f>INDEX('Policy Characteristics'!I:I,MATCH(PolicyLevers!$C361,'Policy Characteristics'!$C:$C,0))</f>
        <v>% of CO2 captured</v>
      </c>
      <c r="P361" s="137" t="str">
        <f>INDEX('Policy Characteristics'!J:J,MATCH(PolicyLevers!$C361,'Policy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44"/>
      <c r="R361" s="144"/>
      <c r="S361" s="177"/>
      <c r="T361" s="170"/>
    </row>
    <row r="362" spans="1:20" x14ac:dyDescent="0.25">
      <c r="A362" s="136" t="str">
        <f>INDEX('Policy Characteristics'!A:A,MATCH(PolicyLevers!$C362,'Policy Characteristics'!$C:$C,0))</f>
        <v>Industry</v>
      </c>
      <c r="B362" s="273" t="str">
        <f>INDEX('Policy Characteristics'!B:B,MATCH(PolicyLevers!$C362,'Policy Characteristics'!$C:$C,0))</f>
        <v>Carbon Capture and Sequestration</v>
      </c>
      <c r="C362" s="144" t="str">
        <f t="shared" si="53"/>
        <v>Industry Sector Fraction of Potential Additional CCS Achieved</v>
      </c>
      <c r="D362" s="171" t="s">
        <v>145</v>
      </c>
      <c r="E362" s="171" t="s">
        <v>909</v>
      </c>
      <c r="F362" s="171" t="s">
        <v>776</v>
      </c>
      <c r="G362" s="170" t="s">
        <v>1758</v>
      </c>
      <c r="H362" s="30">
        <v>903</v>
      </c>
      <c r="I362" s="269" t="s">
        <v>47</v>
      </c>
      <c r="J362" s="137" t="str">
        <f>INDEX('Policy Characteristics'!D:D,MATCH(PolicyLevers!$C362,'Policy Characteristics'!$C:$C,0))</f>
        <v>Industry CCS</v>
      </c>
      <c r="K362" s="137" t="str">
        <f>INDEX('Policy Characteristics'!E:E,MATCH(PolicyLevers!$C362,'Policy Characteristics'!$C:$C,0))</f>
        <v>indst CCS</v>
      </c>
      <c r="L362" s="137">
        <f>INDEX('Policy Characteristics'!F:F,MATCH(PolicyLevers!$C362,'Policy Characteristics'!$C:$C,0))</f>
        <v>0</v>
      </c>
      <c r="M362" s="137">
        <f>INDEX('Policy Characteristics'!G:G,MATCH(PolicyLevers!$C362,'Policy Characteristics'!$C:$C,0))</f>
        <v>1</v>
      </c>
      <c r="N362" s="137">
        <f>INDEX('Policy Characteristics'!H:H,MATCH(PolicyLevers!$C362,'Policy Characteristics'!$C:$C,0))</f>
        <v>0.01</v>
      </c>
      <c r="O362" s="137" t="str">
        <f>INDEX('Policy Characteristics'!I:I,MATCH(PolicyLevers!$C362,'Policy Characteristics'!$C:$C,0))</f>
        <v>% of CO2 captured</v>
      </c>
      <c r="P362" s="137" t="str">
        <f>INDEX('Policy Characteristics'!J:J,MATCH(PolicyLevers!$C362,'Policy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44"/>
      <c r="R362" s="144"/>
      <c r="S362" s="177"/>
      <c r="T362" s="170"/>
    </row>
    <row r="363" spans="1:20" x14ac:dyDescent="0.25">
      <c r="A363" s="136" t="str">
        <f>INDEX('Policy Characteristics'!A:A,MATCH(PolicyLevers!$C363,'Policy Characteristics'!$C:$C,0))</f>
        <v>Industry</v>
      </c>
      <c r="B363" s="273" t="str">
        <f>INDEX('Policy Characteristics'!B:B,MATCH(PolicyLevers!$C363,'Policy Characteristics'!$C:$C,0))</f>
        <v>Carbon Capture and Sequestration</v>
      </c>
      <c r="C363" s="144" t="str">
        <f t="shared" si="53"/>
        <v>Industry Sector Fraction of Potential Additional CCS Achieved</v>
      </c>
      <c r="D363" s="171" t="s">
        <v>146</v>
      </c>
      <c r="E363" s="171" t="s">
        <v>1754</v>
      </c>
      <c r="F363" s="171" t="s">
        <v>148</v>
      </c>
      <c r="G363" s="170" t="s">
        <v>1755</v>
      </c>
      <c r="H363" s="30">
        <v>904</v>
      </c>
      <c r="I363" s="269" t="s">
        <v>47</v>
      </c>
      <c r="J363" s="137" t="str">
        <f>INDEX('Policy Characteristics'!D:D,MATCH(PolicyLevers!$C363,'Policy Characteristics'!$C:$C,0))</f>
        <v>Industry CCS</v>
      </c>
      <c r="K363" s="137" t="str">
        <f>INDEX('Policy Characteristics'!E:E,MATCH(PolicyLevers!$C363,'Policy Characteristics'!$C:$C,0))</f>
        <v>indst CCS</v>
      </c>
      <c r="L363" s="137">
        <f>INDEX('Policy Characteristics'!F:F,MATCH(PolicyLevers!$C363,'Policy Characteristics'!$C:$C,0))</f>
        <v>0</v>
      </c>
      <c r="M363" s="137">
        <f>INDEX('Policy Characteristics'!G:G,MATCH(PolicyLevers!$C363,'Policy Characteristics'!$C:$C,0))</f>
        <v>1</v>
      </c>
      <c r="N363" s="137">
        <f>INDEX('Policy Characteristics'!H:H,MATCH(PolicyLevers!$C363,'Policy Characteristics'!$C:$C,0))</f>
        <v>0.01</v>
      </c>
      <c r="O363" s="137" t="str">
        <f>INDEX('Policy Characteristics'!I:I,MATCH(PolicyLevers!$C363,'Policy Characteristics'!$C:$C,0))</f>
        <v>% of CO2 captured</v>
      </c>
      <c r="P363" s="137" t="str">
        <f>INDEX('Policy Characteristics'!J:J,MATCH(PolicyLevers!$C363,'Policy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44"/>
      <c r="R363" s="144"/>
      <c r="S363" s="177"/>
      <c r="T363" s="170"/>
    </row>
    <row r="364" spans="1:20" x14ac:dyDescent="0.25">
      <c r="A364" s="136" t="str">
        <f>INDEX('Policy Characteristics'!A:A,MATCH(PolicyLevers!$C364,'Policy Characteristics'!$C:$C,0))</f>
        <v>Industry</v>
      </c>
      <c r="B364" s="273" t="str">
        <f>INDEX('Policy Characteristics'!B:B,MATCH(PolicyLevers!$C364,'Policy Characteristics'!$C:$C,0))</f>
        <v>Carbon Capture and Sequestration</v>
      </c>
      <c r="C364" s="144" t="str">
        <f t="shared" si="53"/>
        <v>Industry Sector Fraction of Potential Additional CCS Achieved</v>
      </c>
      <c r="D364" s="171" t="s">
        <v>146</v>
      </c>
      <c r="E364" s="171" t="s">
        <v>909</v>
      </c>
      <c r="F364" s="171" t="s">
        <v>148</v>
      </c>
      <c r="G364" s="170" t="s">
        <v>1758</v>
      </c>
      <c r="H364" s="30">
        <v>905</v>
      </c>
      <c r="I364" s="269" t="s">
        <v>47</v>
      </c>
      <c r="J364" s="137" t="str">
        <f>INDEX('Policy Characteristics'!D:D,MATCH(PolicyLevers!$C364,'Policy Characteristics'!$C:$C,0))</f>
        <v>Industry CCS</v>
      </c>
      <c r="K364" s="137" t="str">
        <f>INDEX('Policy Characteristics'!E:E,MATCH(PolicyLevers!$C364,'Policy Characteristics'!$C:$C,0))</f>
        <v>indst CCS</v>
      </c>
      <c r="L364" s="137">
        <f>INDEX('Policy Characteristics'!F:F,MATCH(PolicyLevers!$C364,'Policy Characteristics'!$C:$C,0))</f>
        <v>0</v>
      </c>
      <c r="M364" s="137">
        <f>INDEX('Policy Characteristics'!G:G,MATCH(PolicyLevers!$C364,'Policy Characteristics'!$C:$C,0))</f>
        <v>1</v>
      </c>
      <c r="N364" s="137">
        <f>INDEX('Policy Characteristics'!H:H,MATCH(PolicyLevers!$C364,'Policy Characteristics'!$C:$C,0))</f>
        <v>0.01</v>
      </c>
      <c r="O364" s="137" t="str">
        <f>INDEX('Policy Characteristics'!I:I,MATCH(PolicyLevers!$C364,'Policy Characteristics'!$C:$C,0))</f>
        <v>% of CO2 captured</v>
      </c>
      <c r="P364" s="137" t="str">
        <f>INDEX('Policy Characteristics'!J:J,MATCH(PolicyLevers!$C364,'Policy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44"/>
      <c r="R364" s="144"/>
      <c r="S364" s="177"/>
      <c r="T364" s="170"/>
    </row>
    <row r="365" spans="1:20" x14ac:dyDescent="0.25">
      <c r="A365" s="136" t="str">
        <f>INDEX('Policy Characteristics'!A:A,MATCH(PolicyLevers!$C365,'Policy Characteristics'!$C:$C,0))</f>
        <v>Industry</v>
      </c>
      <c r="B365" s="273" t="str">
        <f>INDEX('Policy Characteristics'!B:B,MATCH(PolicyLevers!$C365,'Policy Characteristics'!$C:$C,0))</f>
        <v>Carbon Capture and Sequestration</v>
      </c>
      <c r="C365" s="144" t="str">
        <f t="shared" si="53"/>
        <v>Industry Sector Fraction of Potential Additional CCS Achieved</v>
      </c>
      <c r="D365" s="171" t="s">
        <v>147</v>
      </c>
      <c r="E365" s="171" t="s">
        <v>1754</v>
      </c>
      <c r="F365" s="171" t="s">
        <v>149</v>
      </c>
      <c r="G365" s="170" t="s">
        <v>1755</v>
      </c>
      <c r="H365" s="30">
        <v>906</v>
      </c>
      <c r="I365" s="268" t="s">
        <v>46</v>
      </c>
      <c r="J365" s="137" t="str">
        <f>INDEX('Policy Characteristics'!D:D,MATCH(PolicyLevers!$C365,'Policy Characteristics'!$C:$C,0))</f>
        <v>Industry CCS</v>
      </c>
      <c r="K365" s="137" t="str">
        <f>INDEX('Policy Characteristics'!E:E,MATCH(PolicyLevers!$C365,'Policy Characteristics'!$C:$C,0))</f>
        <v>indst CCS</v>
      </c>
      <c r="L365" s="137">
        <f>INDEX('Policy Characteristics'!F:F,MATCH(PolicyLevers!$C365,'Policy Characteristics'!$C:$C,0))</f>
        <v>0</v>
      </c>
      <c r="M365" s="137">
        <f>INDEX('Policy Characteristics'!G:G,MATCH(PolicyLevers!$C365,'Policy Characteristics'!$C:$C,0))</f>
        <v>1</v>
      </c>
      <c r="N365" s="137">
        <f>INDEX('Policy Characteristics'!H:H,MATCH(PolicyLevers!$C365,'Policy Characteristics'!$C:$C,0))</f>
        <v>0.01</v>
      </c>
      <c r="O365" s="137" t="str">
        <f>INDEX('Policy Characteristics'!I:I,MATCH(PolicyLevers!$C365,'Policy Characteristics'!$C:$C,0))</f>
        <v>% of CO2 captured</v>
      </c>
      <c r="P365" s="137" t="str">
        <f>INDEX('Policy Characteristics'!J:J,MATCH(PolicyLevers!$C365,'Policy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44" t="str">
        <f t="shared" si="54"/>
        <v>ccs.html#ccs</v>
      </c>
      <c r="R365" s="144" t="str">
        <f t="shared" si="54"/>
        <v>carbon-capture-and-sequestration.html</v>
      </c>
      <c r="S365" s="177"/>
      <c r="T365" s="170"/>
    </row>
    <row r="366" spans="1:20" x14ac:dyDescent="0.25">
      <c r="A366" s="136" t="str">
        <f>INDEX('Policy Characteristics'!A:A,MATCH(PolicyLevers!$C366,'Policy Characteristics'!$C:$C,0))</f>
        <v>Industry</v>
      </c>
      <c r="B366" s="273" t="str">
        <f>INDEX('Policy Characteristics'!B:B,MATCH(PolicyLevers!$C366,'Policy Characteristics'!$C:$C,0))</f>
        <v>Carbon Capture and Sequestration</v>
      </c>
      <c r="C366" s="144" t="str">
        <f t="shared" si="53"/>
        <v>Industry Sector Fraction of Potential Additional CCS Achieved</v>
      </c>
      <c r="D366" s="171" t="s">
        <v>147</v>
      </c>
      <c r="E366" s="171" t="s">
        <v>909</v>
      </c>
      <c r="F366" s="171" t="s">
        <v>149</v>
      </c>
      <c r="G366" s="170" t="s">
        <v>1758</v>
      </c>
      <c r="H366" s="30">
        <v>907</v>
      </c>
      <c r="I366" s="268" t="s">
        <v>46</v>
      </c>
      <c r="J366" s="137" t="str">
        <f>INDEX('Policy Characteristics'!D:D,MATCH(PolicyLevers!$C366,'Policy Characteristics'!$C:$C,0))</f>
        <v>Industry CCS</v>
      </c>
      <c r="K366" s="137" t="str">
        <f>INDEX('Policy Characteristics'!E:E,MATCH(PolicyLevers!$C366,'Policy Characteristics'!$C:$C,0))</f>
        <v>indst CCS</v>
      </c>
      <c r="L366" s="137">
        <f>INDEX('Policy Characteristics'!F:F,MATCH(PolicyLevers!$C366,'Policy Characteristics'!$C:$C,0))</f>
        <v>0</v>
      </c>
      <c r="M366" s="137">
        <f>INDEX('Policy Characteristics'!G:G,MATCH(PolicyLevers!$C366,'Policy Characteristics'!$C:$C,0))</f>
        <v>1</v>
      </c>
      <c r="N366" s="137">
        <f>INDEX('Policy Characteristics'!H:H,MATCH(PolicyLevers!$C366,'Policy Characteristics'!$C:$C,0))</f>
        <v>0.01</v>
      </c>
      <c r="O366" s="137" t="str">
        <f>INDEX('Policy Characteristics'!I:I,MATCH(PolicyLevers!$C366,'Policy Characteristics'!$C:$C,0))</f>
        <v>% of CO2 captured</v>
      </c>
      <c r="P366" s="137" t="str">
        <f>INDEX('Policy Characteristics'!J:J,MATCH(PolicyLevers!$C366,'Policy Characteristics'!$C:$C,0))</f>
        <v>**Description:**This policy specifies the fraction of CO2 emissions from industry that is captured and stored, above the amount predicted in the business-as-usual scenario.//**Guidance for setting values: **//**Food Beverage and Tobacco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feasible.//**Textiles Apparel and Leather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feasible.//**Wood Products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feasible.//**Pulp Paper and Printing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44" t="str">
        <f t="shared" si="54"/>
        <v>ccs.html#ccs</v>
      </c>
      <c r="R366" s="144" t="str">
        <f t="shared" si="54"/>
        <v>carbon-capture-and-sequestration.html</v>
      </c>
      <c r="S366" s="177"/>
      <c r="T366" s="170"/>
    </row>
    <row r="367" spans="1:20" x14ac:dyDescent="0.25">
      <c r="A367" s="136" t="str">
        <f>INDEX('Policy Characteristics'!A:A,MATCH(PolicyLevers!$C367,'Policy Characteristics'!$C:$C,0))</f>
        <v>Industry</v>
      </c>
      <c r="B367" s="273" t="str">
        <f>INDEX('Policy Characteristics'!B:B,MATCH(PolicyLevers!$C367,'Policy Characteristics'!$C:$C,0))</f>
        <v>Cement Clinker Substitution</v>
      </c>
      <c r="C367" s="148" t="s">
        <v>1189</v>
      </c>
      <c r="D367" s="139"/>
      <c r="E367" s="139"/>
      <c r="F367" s="139"/>
      <c r="G367" s="139"/>
      <c r="H367" s="157">
        <v>43</v>
      </c>
      <c r="I367" s="266" t="s">
        <v>46</v>
      </c>
      <c r="J367" s="137" t="str">
        <f>INDEX('Policy Characteristics'!D:D,MATCH(PolicyLevers!$C367,'Policy Characteristics'!$C:$C,0))</f>
        <v>Cement Clinker Substitution</v>
      </c>
      <c r="K367" s="137" t="str">
        <f>INDEX('Policy Characteristics'!E:E,MATCH(PolicyLevers!$C367,'Policy Characteristics'!$C:$C,0))</f>
        <v>indst cement measures</v>
      </c>
      <c r="L367" s="137">
        <f>INDEX('Policy Characteristics'!F:F,MATCH(PolicyLevers!$C367,'Policy Characteristics'!$C:$C,0))</f>
        <v>0</v>
      </c>
      <c r="M367" s="137">
        <f>INDEX('Policy Characteristics'!G:G,MATCH(PolicyLevers!$C367,'Policy Characteristics'!$C:$C,0))</f>
        <v>1</v>
      </c>
      <c r="N367" s="137">
        <f>INDEX('Policy Characteristics'!H:H,MATCH(PolicyLevers!$C367,'Policy Characteristics'!$C:$C,0))</f>
        <v>0.01</v>
      </c>
      <c r="O367" s="137" t="str">
        <f>INDEX('Policy Characteristics'!I:I,MATCH(PolicyLevers!$C367,'Policy Characteristics'!$C:$C,0))</f>
        <v>% of potential achieved</v>
      </c>
      <c r="P367" s="13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39" t="s">
        <v>239</v>
      </c>
      <c r="R367" s="161" t="s">
        <v>240</v>
      </c>
      <c r="S367" s="139" t="s">
        <v>720</v>
      </c>
      <c r="T367" s="139"/>
    </row>
    <row r="368" spans="1:20" s="144" customFormat="1" x14ac:dyDescent="0.25">
      <c r="A368" s="136" t="str">
        <f>INDEX('Policy Characteristics'!A:A,MATCH(PolicyLevers!$C368,'Policy Characteristics'!$C:$C,0))</f>
        <v>Industry</v>
      </c>
      <c r="B368" s="273" t="str">
        <f>INDEX('Policy Characteristics'!B:B,MATCH(PolicyLevers!$C368,'Policy Characteristics'!$C:$C,0))</f>
        <v>Cogeneration and Waste Heat Recovery</v>
      </c>
      <c r="C368" s="148" t="s">
        <v>311</v>
      </c>
      <c r="D368" s="139"/>
      <c r="E368" s="139"/>
      <c r="F368" s="139"/>
      <c r="G368" s="139"/>
      <c r="H368" s="157">
        <v>44</v>
      </c>
      <c r="I368" s="266" t="s">
        <v>46</v>
      </c>
      <c r="J368" s="137" t="str">
        <f>INDEX('Policy Characteristics'!D:D,MATCH(PolicyLevers!$C368,'Policy Characteristics'!$C:$C,0))</f>
        <v>Cogeneration and Waste Heat Recovery</v>
      </c>
      <c r="K368" s="137" t="str">
        <f>INDEX('Policy Characteristics'!E:E,MATCH(PolicyLevers!$C368,'Policy Characteristics'!$C:$C,0))</f>
        <v>indst CHP</v>
      </c>
      <c r="L368" s="137">
        <f>INDEX('Policy Characteristics'!F:F,MATCH(PolicyLevers!$C368,'Policy Characteristics'!$C:$C,0))</f>
        <v>0</v>
      </c>
      <c r="M368" s="137">
        <f>INDEX('Policy Characteristics'!G:G,MATCH(PolicyLevers!$C368,'Policy Characteristics'!$C:$C,0))</f>
        <v>1</v>
      </c>
      <c r="N368" s="137">
        <f>INDEX('Policy Characteristics'!H:H,MATCH(PolicyLevers!$C368,'Policy Characteristics'!$C:$C,0))</f>
        <v>0.01</v>
      </c>
      <c r="O368" s="137" t="str">
        <f>INDEX('Policy Characteristics'!I:I,MATCH(PolicyLevers!$C368,'Policy Characteristics'!$C:$C,0))</f>
        <v>% of potential achieved</v>
      </c>
      <c r="P368" s="13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368" s="139" t="s">
        <v>241</v>
      </c>
      <c r="R368" s="161" t="s">
        <v>242</v>
      </c>
      <c r="S368" s="139" t="s">
        <v>170</v>
      </c>
      <c r="T368" s="155"/>
    </row>
    <row r="369" spans="1:20" s="144" customFormat="1" x14ac:dyDescent="0.25">
      <c r="A369" s="136" t="str">
        <f>INDEX('Policy Characteristics'!A:A,MATCH(PolicyLevers!$C369,'Policy Characteristics'!$C:$C,0))</f>
        <v>Industry</v>
      </c>
      <c r="B369" s="273" t="str">
        <f>INDEX('Policy Characteristics'!B:B,MATCH(PolicyLevers!$C369,'Policy Characteristics'!$C:$C,0))</f>
        <v>Early Retirement of Industrial Facilities</v>
      </c>
      <c r="C369" s="148" t="s">
        <v>61</v>
      </c>
      <c r="D369" s="139"/>
      <c r="E369" s="139"/>
      <c r="F369" s="139"/>
      <c r="G369" s="139"/>
      <c r="H369" s="157">
        <v>45</v>
      </c>
      <c r="I369" s="266" t="s">
        <v>46</v>
      </c>
      <c r="J369" s="137" t="str">
        <f>INDEX('Policy Characteristics'!D:D,MATCH(PolicyLevers!$C369,'Policy Characteristics'!$C:$C,0))</f>
        <v>Early Retirement of Industrial Facilities</v>
      </c>
      <c r="K369" s="137" t="str">
        <f>INDEX('Policy Characteristics'!E:E,MATCH(PolicyLevers!$C369,'Policy Characteristics'!$C:$C,0))</f>
        <v>indst early retirement</v>
      </c>
      <c r="L369" s="137">
        <f>INDEX('Policy Characteristics'!F:F,MATCH(PolicyLevers!$C369,'Policy Characteristics'!$C:$C,0))</f>
        <v>0</v>
      </c>
      <c r="M369" s="137">
        <f>INDEX('Policy Characteristics'!G:G,MATCH(PolicyLevers!$C369,'Policy Characteristics'!$C:$C,0))</f>
        <v>1</v>
      </c>
      <c r="N369" s="137">
        <f>INDEX('Policy Characteristics'!H:H,MATCH(PolicyLevers!$C369,'Policy Characteristics'!$C:$C,0))</f>
        <v>0.01</v>
      </c>
      <c r="O369" s="137" t="str">
        <f>INDEX('Policy Characteristics'!I:I,MATCH(PolicyLevers!$C369,'Policy Characteristics'!$C:$C,0))</f>
        <v>% of potential achieved</v>
      </c>
      <c r="P369" s="13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39" t="s">
        <v>243</v>
      </c>
      <c r="R369" s="161" t="s">
        <v>244</v>
      </c>
      <c r="S369" s="139" t="s">
        <v>170</v>
      </c>
      <c r="T369" s="155"/>
    </row>
    <row r="370" spans="1:20" s="144" customFormat="1" x14ac:dyDescent="0.25">
      <c r="A370" s="136" t="str">
        <f>INDEX('Policy Characteristics'!A:A,MATCH(PolicyLevers!$C370,'Policy Characteristics'!$C:$C,0))</f>
        <v>Industry</v>
      </c>
      <c r="B370" s="273" t="str">
        <f>INDEX('Policy Characteristics'!B:B,MATCH(PolicyLevers!$C370,'Policy Characteristics'!$C:$C,0))</f>
        <v>Industry Energy Efficiency Standards</v>
      </c>
      <c r="C370" s="148" t="s">
        <v>312</v>
      </c>
      <c r="D370" s="139" t="s">
        <v>141</v>
      </c>
      <c r="E370" s="139" t="s">
        <v>729</v>
      </c>
      <c r="F370" s="146" t="s">
        <v>743</v>
      </c>
      <c r="G370" s="139" t="s">
        <v>735</v>
      </c>
      <c r="H370" s="157">
        <v>756</v>
      </c>
      <c r="I370" s="266" t="s">
        <v>46</v>
      </c>
      <c r="J370" s="137" t="str">
        <f>INDEX('Policy Characteristics'!D:D,MATCH(PolicyLevers!$C370,'Policy Characteristics'!$C:$C,0))</f>
        <v>Industry Energy Efficiency Standards</v>
      </c>
      <c r="K370" s="137" t="str">
        <f>INDEX('Policy Characteristics'!E:E,MATCH(PolicyLevers!$C370,'Policy Characteristics'!$C:$C,0))</f>
        <v>indst efficiency standards</v>
      </c>
      <c r="L370" s="137">
        <f>INDEX('Policy Characteristics'!F:F,MATCH(PolicyLevers!$C370,'Policy Characteristics'!$C:$C,0))</f>
        <v>0</v>
      </c>
      <c r="M370" s="137">
        <f>INDEX('Policy Characteristics'!G:G,MATCH(PolicyLevers!$C370,'Policy Characteristics'!$C:$C,0))</f>
        <v>0.25</v>
      </c>
      <c r="N370" s="137">
        <f>INDEX('Policy Characteristics'!H:H,MATCH(PolicyLevers!$C370,'Policy Characteristics'!$C:$C,0))</f>
        <v>0.01</v>
      </c>
      <c r="O370" s="137" t="str">
        <f>INDEX('Policy Characteristics'!I:I,MATCH(PolicyLevers!$C370,'Policy Characteristics'!$C:$C,0))</f>
        <v>% reduction in energy use</v>
      </c>
      <c r="P370" s="13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39" t="s">
        <v>245</v>
      </c>
      <c r="R370" s="161" t="s">
        <v>246</v>
      </c>
      <c r="S370" s="146" t="s">
        <v>560</v>
      </c>
      <c r="T370" s="146" t="s">
        <v>560</v>
      </c>
    </row>
    <row r="371" spans="1:20" s="144" customFormat="1" x14ac:dyDescent="0.25">
      <c r="A371" s="136" t="str">
        <f>INDEX('Policy Characteristics'!A:A,MATCH(PolicyLevers!$C371,'Policy Characteristics'!$C:$C,0))</f>
        <v>Industry</v>
      </c>
      <c r="B371" s="273" t="str">
        <f>INDEX('Policy Characteristics'!B:B,MATCH(PolicyLevers!$C371,'Policy Characteristics'!$C:$C,0))</f>
        <v>Industry Energy Efficiency Standards</v>
      </c>
      <c r="C371" s="152" t="str">
        <f t="shared" ref="B371:C386" si="55">C$370</f>
        <v>Percentage Improvement in Eqpt Efficiency Standards above BAU</v>
      </c>
      <c r="D371" s="139" t="s">
        <v>141</v>
      </c>
      <c r="E371" s="139" t="s">
        <v>730</v>
      </c>
      <c r="F371" s="146" t="s">
        <v>743</v>
      </c>
      <c r="G371" s="139" t="s">
        <v>738</v>
      </c>
      <c r="H371" s="157">
        <v>757</v>
      </c>
      <c r="I371" s="266" t="s">
        <v>46</v>
      </c>
      <c r="J371" s="137" t="str">
        <f>INDEX('Policy Characteristics'!D:D,MATCH(PolicyLevers!$C371,'Policy Characteristics'!$C:$C,0))</f>
        <v>Industry Energy Efficiency Standards</v>
      </c>
      <c r="K371" s="137" t="str">
        <f>INDEX('Policy Characteristics'!E:E,MATCH(PolicyLevers!$C371,'Policy Characteristics'!$C:$C,0))</f>
        <v>indst efficiency standards</v>
      </c>
      <c r="L371" s="137">
        <f>INDEX('Policy Characteristics'!F:F,MATCH(PolicyLevers!$C371,'Policy Characteristics'!$C:$C,0))</f>
        <v>0</v>
      </c>
      <c r="M371" s="137">
        <f>INDEX('Policy Characteristics'!G:G,MATCH(PolicyLevers!$C371,'Policy Characteristics'!$C:$C,0))</f>
        <v>0.25</v>
      </c>
      <c r="N371" s="137">
        <f>INDEX('Policy Characteristics'!H:H,MATCH(PolicyLevers!$C371,'Policy Characteristics'!$C:$C,0))</f>
        <v>0.01</v>
      </c>
      <c r="O371" s="137" t="str">
        <f>INDEX('Policy Characteristics'!I:I,MATCH(PolicyLevers!$C371,'Policy Characteristics'!$C:$C,0))</f>
        <v>% reduction in energy use</v>
      </c>
      <c r="P371" s="13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55" t="str">
        <f t="shared" ref="K371:R386" si="56">Q$370</f>
        <v>industry-ag-main.html#eff-stds</v>
      </c>
      <c r="R371" s="168" t="str">
        <f t="shared" si="56"/>
        <v>industry-energy-efficiency-standards.html</v>
      </c>
      <c r="S371" s="155" t="str">
        <f t="shared" ref="S371:T386" si="57">S$370</f>
        <v>U.S. DOE, 2016, Industrial Energy Efficiency Potential Analysis, https://energy.gov/sites/prod/files/2017/04/f34/energy-savings-by-state-industrial-methodology.pdf</v>
      </c>
      <c r="T371" s="155" t="str">
        <f t="shared" si="57"/>
        <v>U.S. DOE, 2016, Industrial Energy Efficiency Potential Analysis, https://energy.gov/sites/prod/files/2017/04/f34/energy-savings-by-state-industrial-methodology.pdf</v>
      </c>
    </row>
    <row r="372" spans="1:20" s="144" customFormat="1" x14ac:dyDescent="0.25">
      <c r="A372" s="136" t="str">
        <f>INDEX('Policy Characteristics'!A:A,MATCH(PolicyLevers!$C372,'Policy Characteristics'!$C:$C,0))</f>
        <v>Industry</v>
      </c>
      <c r="B372" s="273" t="str">
        <f>INDEX('Policy Characteristics'!B:B,MATCH(PolicyLevers!$C372,'Policy Characteristics'!$C:$C,0))</f>
        <v>Industry Energy Efficiency Standards</v>
      </c>
      <c r="C372" s="152" t="str">
        <f t="shared" si="55"/>
        <v>Percentage Improvement in Eqpt Efficiency Standards above BAU</v>
      </c>
      <c r="D372" s="139" t="s">
        <v>141</v>
      </c>
      <c r="E372" s="139" t="s">
        <v>731</v>
      </c>
      <c r="F372" s="146" t="s">
        <v>743</v>
      </c>
      <c r="G372" s="139" t="s">
        <v>739</v>
      </c>
      <c r="H372" s="157">
        <v>758</v>
      </c>
      <c r="I372" s="266" t="s">
        <v>46</v>
      </c>
      <c r="J372" s="137" t="str">
        <f>INDEX('Policy Characteristics'!D:D,MATCH(PolicyLevers!$C372,'Policy Characteristics'!$C:$C,0))</f>
        <v>Industry Energy Efficiency Standards</v>
      </c>
      <c r="K372" s="137" t="str">
        <f>INDEX('Policy Characteristics'!E:E,MATCH(PolicyLevers!$C372,'Policy Characteristics'!$C:$C,0))</f>
        <v>indst efficiency standards</v>
      </c>
      <c r="L372" s="137">
        <f>INDEX('Policy Characteristics'!F:F,MATCH(PolicyLevers!$C372,'Policy Characteristics'!$C:$C,0))</f>
        <v>0</v>
      </c>
      <c r="M372" s="137">
        <f>INDEX('Policy Characteristics'!G:G,MATCH(PolicyLevers!$C372,'Policy Characteristics'!$C:$C,0))</f>
        <v>0.25</v>
      </c>
      <c r="N372" s="137">
        <f>INDEX('Policy Characteristics'!H:H,MATCH(PolicyLevers!$C372,'Policy Characteristics'!$C:$C,0))</f>
        <v>0.01</v>
      </c>
      <c r="O372" s="137" t="str">
        <f>INDEX('Policy Characteristics'!I:I,MATCH(PolicyLevers!$C372,'Policy Characteristics'!$C:$C,0))</f>
        <v>% reduction in energy use</v>
      </c>
      <c r="P372" s="13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55" t="str">
        <f t="shared" si="56"/>
        <v>industry-ag-main.html#eff-stds</v>
      </c>
      <c r="R372" s="168" t="str">
        <f t="shared" si="56"/>
        <v>industry-energy-efficiency-standards.html</v>
      </c>
      <c r="S372" s="155" t="str">
        <f t="shared" si="57"/>
        <v>U.S. DOE, 2016, Industrial Energy Efficiency Potential Analysis, https://energy.gov/sites/prod/files/2017/04/f34/energy-savings-by-state-industrial-methodology.pdf</v>
      </c>
      <c r="T372" s="155" t="str">
        <f t="shared" si="57"/>
        <v>U.S. DOE, 2016, Industrial Energy Efficiency Potential Analysis, https://energy.gov/sites/prod/files/2017/04/f34/energy-savings-by-state-industrial-methodology.pdf</v>
      </c>
    </row>
    <row r="373" spans="1:20" s="144" customFormat="1" x14ac:dyDescent="0.25">
      <c r="A373" s="136" t="str">
        <f>INDEX('Policy Characteristics'!A:A,MATCH(PolicyLevers!$C373,'Policy Characteristics'!$C:$C,0))</f>
        <v>Industry</v>
      </c>
      <c r="B373" s="273" t="str">
        <f>INDEX('Policy Characteristics'!B:B,MATCH(PolicyLevers!$C373,'Policy Characteristics'!$C:$C,0))</f>
        <v>Industry Energy Efficiency Standards</v>
      </c>
      <c r="C373" s="152" t="str">
        <f t="shared" si="55"/>
        <v>Percentage Improvement in Eqpt Efficiency Standards above BAU</v>
      </c>
      <c r="D373" s="139" t="s">
        <v>141</v>
      </c>
      <c r="E373" s="139" t="s">
        <v>732</v>
      </c>
      <c r="F373" s="146" t="s">
        <v>743</v>
      </c>
      <c r="G373" s="139" t="s">
        <v>736</v>
      </c>
      <c r="H373" s="157">
        <v>759</v>
      </c>
      <c r="I373" s="266" t="s">
        <v>46</v>
      </c>
      <c r="J373" s="137" t="str">
        <f>INDEX('Policy Characteristics'!D:D,MATCH(PolicyLevers!$C373,'Policy Characteristics'!$C:$C,0))</f>
        <v>Industry Energy Efficiency Standards</v>
      </c>
      <c r="K373" s="137" t="str">
        <f>INDEX('Policy Characteristics'!E:E,MATCH(PolicyLevers!$C373,'Policy Characteristics'!$C:$C,0))</f>
        <v>indst efficiency standards</v>
      </c>
      <c r="L373" s="137">
        <f>INDEX('Policy Characteristics'!F:F,MATCH(PolicyLevers!$C373,'Policy Characteristics'!$C:$C,0))</f>
        <v>0</v>
      </c>
      <c r="M373" s="137">
        <f>INDEX('Policy Characteristics'!G:G,MATCH(PolicyLevers!$C373,'Policy Characteristics'!$C:$C,0))</f>
        <v>0.25</v>
      </c>
      <c r="N373" s="137">
        <f>INDEX('Policy Characteristics'!H:H,MATCH(PolicyLevers!$C373,'Policy Characteristics'!$C:$C,0))</f>
        <v>0.01</v>
      </c>
      <c r="O373" s="137" t="str">
        <f>INDEX('Policy Characteristics'!I:I,MATCH(PolicyLevers!$C373,'Policy Characteristics'!$C:$C,0))</f>
        <v>% reduction in energy use</v>
      </c>
      <c r="P373" s="13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55" t="str">
        <f t="shared" si="56"/>
        <v>industry-ag-main.html#eff-stds</v>
      </c>
      <c r="R373" s="168" t="str">
        <f t="shared" si="56"/>
        <v>industry-energy-efficiency-standards.html</v>
      </c>
      <c r="S373" s="155" t="str">
        <f t="shared" si="57"/>
        <v>U.S. DOE, 2016, Industrial Energy Efficiency Potential Analysis, https://energy.gov/sites/prod/files/2017/04/f34/energy-savings-by-state-industrial-methodology.pdf</v>
      </c>
      <c r="T373" s="155" t="str">
        <f t="shared" si="57"/>
        <v>U.S. DOE, 2016, Industrial Energy Efficiency Potential Analysis, https://energy.gov/sites/prod/files/2017/04/f34/energy-savings-by-state-industrial-methodology.pdf</v>
      </c>
    </row>
    <row r="374" spans="1:20" s="144" customFormat="1" x14ac:dyDescent="0.25">
      <c r="A374" s="136" t="str">
        <f>INDEX('Policy Characteristics'!A:A,MATCH(PolicyLevers!$C374,'Policy Characteristics'!$C:$C,0))</f>
        <v>Industry</v>
      </c>
      <c r="B374" s="273" t="str">
        <f>INDEX('Policy Characteristics'!B:B,MATCH(PolicyLevers!$C374,'Policy Characteristics'!$C:$C,0))</f>
        <v>Industry Energy Efficiency Standards</v>
      </c>
      <c r="C374" s="152" t="str">
        <f t="shared" si="55"/>
        <v>Percentage Improvement in Eqpt Efficiency Standards above BAU</v>
      </c>
      <c r="D374" s="139" t="s">
        <v>141</v>
      </c>
      <c r="E374" s="139" t="s">
        <v>733</v>
      </c>
      <c r="F374" s="146" t="s">
        <v>743</v>
      </c>
      <c r="G374" s="139" t="s">
        <v>737</v>
      </c>
      <c r="H374" s="157">
        <v>760</v>
      </c>
      <c r="I374" s="266" t="s">
        <v>46</v>
      </c>
      <c r="J374" s="137" t="str">
        <f>INDEX('Policy Characteristics'!D:D,MATCH(PolicyLevers!$C374,'Policy Characteristics'!$C:$C,0))</f>
        <v>Industry Energy Efficiency Standards</v>
      </c>
      <c r="K374" s="137" t="str">
        <f>INDEX('Policy Characteristics'!E:E,MATCH(PolicyLevers!$C374,'Policy Characteristics'!$C:$C,0))</f>
        <v>indst efficiency standards</v>
      </c>
      <c r="L374" s="137">
        <f>INDEX('Policy Characteristics'!F:F,MATCH(PolicyLevers!$C374,'Policy Characteristics'!$C:$C,0))</f>
        <v>0</v>
      </c>
      <c r="M374" s="137">
        <f>INDEX('Policy Characteristics'!G:G,MATCH(PolicyLevers!$C374,'Policy Characteristics'!$C:$C,0))</f>
        <v>0.25</v>
      </c>
      <c r="N374" s="137">
        <f>INDEX('Policy Characteristics'!H:H,MATCH(PolicyLevers!$C374,'Policy Characteristics'!$C:$C,0))</f>
        <v>0.01</v>
      </c>
      <c r="O374" s="137" t="str">
        <f>INDEX('Policy Characteristics'!I:I,MATCH(PolicyLevers!$C374,'Policy Characteristics'!$C:$C,0))</f>
        <v>% reduction in energy use</v>
      </c>
      <c r="P374" s="13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55" t="str">
        <f t="shared" si="56"/>
        <v>industry-ag-main.html#eff-stds</v>
      </c>
      <c r="R374" s="168" t="str">
        <f t="shared" si="56"/>
        <v>industry-energy-efficiency-standards.html</v>
      </c>
      <c r="S374" s="155" t="str">
        <f t="shared" si="57"/>
        <v>U.S. DOE, 2016, Industrial Energy Efficiency Potential Analysis, https://energy.gov/sites/prod/files/2017/04/f34/energy-savings-by-state-industrial-methodology.pdf</v>
      </c>
      <c r="T374" s="155" t="str">
        <f t="shared" si="57"/>
        <v>U.S. DOE, 2016, Industrial Energy Efficiency Potential Analysis, https://energy.gov/sites/prod/files/2017/04/f34/energy-savings-by-state-industrial-methodology.pdf</v>
      </c>
    </row>
    <row r="375" spans="1:20" s="144" customFormat="1" x14ac:dyDescent="0.25">
      <c r="A375" s="136" t="str">
        <f>INDEX('Policy Characteristics'!A:A,MATCH(PolicyLevers!$C375,'Policy Characteristics'!$C:$C,0))</f>
        <v>Industry</v>
      </c>
      <c r="B375" s="273" t="str">
        <f>INDEX('Policy Characteristics'!B:B,MATCH(PolicyLevers!$C375,'Policy Characteristics'!$C:$C,0))</f>
        <v>Industry Energy Efficiency Standards</v>
      </c>
      <c r="C375" s="152" t="str">
        <f t="shared" si="55"/>
        <v>Percentage Improvement in Eqpt Efficiency Standards above BAU</v>
      </c>
      <c r="D375" s="139" t="s">
        <v>141</v>
      </c>
      <c r="E375" s="139" t="s">
        <v>734</v>
      </c>
      <c r="F375" s="146" t="s">
        <v>743</v>
      </c>
      <c r="G375" s="139" t="s">
        <v>740</v>
      </c>
      <c r="H375" s="157">
        <v>761</v>
      </c>
      <c r="I375" s="266" t="s">
        <v>47</v>
      </c>
      <c r="J375" s="137" t="str">
        <f>INDEX('Policy Characteristics'!D:D,MATCH(PolicyLevers!$C375,'Policy Characteristics'!$C:$C,0))</f>
        <v>Industry Energy Efficiency Standards</v>
      </c>
      <c r="K375" s="137" t="str">
        <f>INDEX('Policy Characteristics'!E:E,MATCH(PolicyLevers!$C375,'Policy Characteristics'!$C:$C,0))</f>
        <v>indst efficiency standards</v>
      </c>
      <c r="L375" s="137">
        <f>INDEX('Policy Characteristics'!F:F,MATCH(PolicyLevers!$C375,'Policy Characteristics'!$C:$C,0))</f>
        <v>0</v>
      </c>
      <c r="M375" s="137">
        <f>INDEX('Policy Characteristics'!G:G,MATCH(PolicyLevers!$C375,'Policy Characteristics'!$C:$C,0))</f>
        <v>0.25</v>
      </c>
      <c r="N375" s="137">
        <f>INDEX('Policy Characteristics'!H:H,MATCH(PolicyLevers!$C375,'Policy Characteristics'!$C:$C,0))</f>
        <v>0.01</v>
      </c>
      <c r="O375" s="137" t="str">
        <f>INDEX('Policy Characteristics'!I:I,MATCH(PolicyLevers!$C375,'Policy Characteristics'!$C:$C,0))</f>
        <v>% reduction in energy use</v>
      </c>
      <c r="P375" s="13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55" t="str">
        <f t="shared" si="56"/>
        <v>industry-ag-main.html#eff-stds</v>
      </c>
      <c r="R375" s="168" t="str">
        <f t="shared" si="56"/>
        <v>industry-energy-efficiency-standards.html</v>
      </c>
      <c r="S375" s="155" t="str">
        <f t="shared" si="57"/>
        <v>U.S. DOE, 2016, Industrial Energy Efficiency Potential Analysis, https://energy.gov/sites/prod/files/2017/04/f34/energy-savings-by-state-industrial-methodology.pdf</v>
      </c>
      <c r="T375" s="155" t="str">
        <f t="shared" si="57"/>
        <v>U.S. DOE, 2016, Industrial Energy Efficiency Potential Analysis, https://energy.gov/sites/prod/files/2017/04/f34/energy-savings-by-state-industrial-methodology.pdf</v>
      </c>
    </row>
    <row r="376" spans="1:20" x14ac:dyDescent="0.25">
      <c r="A376" s="136" t="str">
        <f>INDEX('Policy Characteristics'!A:A,MATCH(PolicyLevers!$C376,'Policy Characteristics'!$C:$C,0))</f>
        <v>Industry</v>
      </c>
      <c r="B376" s="273" t="str">
        <f>INDEX('Policy Characteristics'!B:B,MATCH(PolicyLevers!$C376,'Policy Characteristics'!$C:$C,0))</f>
        <v>Industry Energy Efficiency Standards</v>
      </c>
      <c r="C376" s="152" t="str">
        <f>C$370</f>
        <v>Percentage Improvement in Eqpt Efficiency Standards above BAU</v>
      </c>
      <c r="D376" s="139" t="s">
        <v>141</v>
      </c>
      <c r="E376" s="139" t="s">
        <v>1109</v>
      </c>
      <c r="F376" s="146" t="s">
        <v>743</v>
      </c>
      <c r="G376" s="139" t="s">
        <v>1112</v>
      </c>
      <c r="H376" s="157">
        <v>762</v>
      </c>
      <c r="I376" s="266" t="s">
        <v>47</v>
      </c>
      <c r="J376" s="137" t="str">
        <f>INDEX('Policy Characteristics'!D:D,MATCH(PolicyLevers!$C376,'Policy Characteristics'!$C:$C,0))</f>
        <v>Industry Energy Efficiency Standards</v>
      </c>
      <c r="K376" s="137" t="str">
        <f>INDEX('Policy Characteristics'!E:E,MATCH(PolicyLevers!$C376,'Policy Characteristics'!$C:$C,0))</f>
        <v>indst efficiency standards</v>
      </c>
      <c r="L376" s="137">
        <f>INDEX('Policy Characteristics'!F:F,MATCH(PolicyLevers!$C376,'Policy Characteristics'!$C:$C,0))</f>
        <v>0</v>
      </c>
      <c r="M376" s="137">
        <f>INDEX('Policy Characteristics'!G:G,MATCH(PolicyLevers!$C376,'Policy Characteristics'!$C:$C,0))</f>
        <v>0.25</v>
      </c>
      <c r="N376" s="137">
        <f>INDEX('Policy Characteristics'!H:H,MATCH(PolicyLevers!$C376,'Policy Characteristics'!$C:$C,0))</f>
        <v>0.01</v>
      </c>
      <c r="O376" s="137" t="str">
        <f>INDEX('Policy Characteristics'!I:I,MATCH(PolicyLevers!$C376,'Policy Characteristics'!$C:$C,0))</f>
        <v>% reduction in energy use</v>
      </c>
      <c r="P376" s="13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55" t="str">
        <f t="shared" si="56"/>
        <v>industry-ag-main.html#eff-stds</v>
      </c>
      <c r="R376" s="168" t="str">
        <f t="shared" si="56"/>
        <v>industry-energy-efficiency-standards.html</v>
      </c>
      <c r="S376" s="155" t="str">
        <f t="shared" si="57"/>
        <v>U.S. DOE, 2016, Industrial Energy Efficiency Potential Analysis, https://energy.gov/sites/prod/files/2017/04/f34/energy-savings-by-state-industrial-methodology.pdf</v>
      </c>
      <c r="T376" s="155" t="str">
        <f t="shared" si="57"/>
        <v>U.S. DOE, 2016, Industrial Energy Efficiency Potential Analysis, https://energy.gov/sites/prod/files/2017/04/f34/energy-savings-by-state-industrial-methodology.pdf</v>
      </c>
    </row>
    <row r="377" spans="1:20" s="144" customFormat="1" x14ac:dyDescent="0.25">
      <c r="A377" s="136" t="str">
        <f>INDEX('Policy Characteristics'!A:A,MATCH(PolicyLevers!$C377,'Policy Characteristics'!$C:$C,0))</f>
        <v>Industry</v>
      </c>
      <c r="B377" s="273" t="str">
        <f>INDEX('Policy Characteristics'!B:B,MATCH(PolicyLevers!$C377,'Policy Characteristics'!$C:$C,0))</f>
        <v>Industry Energy Efficiency Standards</v>
      </c>
      <c r="C377" s="152" t="str">
        <f t="shared" si="55"/>
        <v>Percentage Improvement in Eqpt Efficiency Standards above BAU</v>
      </c>
      <c r="D377" s="139" t="s">
        <v>141</v>
      </c>
      <c r="E377" s="139" t="s">
        <v>1110</v>
      </c>
      <c r="F377" s="146" t="s">
        <v>743</v>
      </c>
      <c r="G377" s="139" t="s">
        <v>1114</v>
      </c>
      <c r="H377" s="157">
        <v>763</v>
      </c>
      <c r="I377" s="266" t="s">
        <v>46</v>
      </c>
      <c r="J377" s="137" t="str">
        <f>INDEX('Policy Characteristics'!D:D,MATCH(PolicyLevers!$C377,'Policy Characteristics'!$C:$C,0))</f>
        <v>Industry Energy Efficiency Standards</v>
      </c>
      <c r="K377" s="137" t="str">
        <f>INDEX('Policy Characteristics'!E:E,MATCH(PolicyLevers!$C377,'Policy Characteristics'!$C:$C,0))</f>
        <v>indst efficiency standards</v>
      </c>
      <c r="L377" s="137">
        <f>INDEX('Policy Characteristics'!F:F,MATCH(PolicyLevers!$C377,'Policy Characteristics'!$C:$C,0))</f>
        <v>0</v>
      </c>
      <c r="M377" s="137">
        <f>INDEX('Policy Characteristics'!G:G,MATCH(PolicyLevers!$C377,'Policy Characteristics'!$C:$C,0))</f>
        <v>0.25</v>
      </c>
      <c r="N377" s="137">
        <f>INDEX('Policy Characteristics'!H:H,MATCH(PolicyLevers!$C377,'Policy Characteristics'!$C:$C,0))</f>
        <v>0.01</v>
      </c>
      <c r="O377" s="137" t="str">
        <f>INDEX('Policy Characteristics'!I:I,MATCH(PolicyLevers!$C377,'Policy Characteristics'!$C:$C,0))</f>
        <v>% reduction in energy use</v>
      </c>
      <c r="P377" s="13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55" t="str">
        <f t="shared" si="56"/>
        <v>industry-ag-main.html#eff-stds</v>
      </c>
      <c r="R377" s="168" t="str">
        <f t="shared" si="56"/>
        <v>industry-energy-efficiency-standards.html</v>
      </c>
      <c r="S377" s="155" t="str">
        <f t="shared" si="57"/>
        <v>U.S. DOE, 2016, Industrial Energy Efficiency Potential Analysis, https://energy.gov/sites/prod/files/2017/04/f34/energy-savings-by-state-industrial-methodology.pdf</v>
      </c>
      <c r="T377" s="155" t="str">
        <f t="shared" si="57"/>
        <v>U.S. DOE, 2016, Industrial Energy Efficiency Potential Analysis, https://energy.gov/sites/prod/files/2017/04/f34/energy-savings-by-state-industrial-methodology.pdf</v>
      </c>
    </row>
    <row r="378" spans="1:20" s="144" customFormat="1" x14ac:dyDescent="0.25">
      <c r="A378" s="136" t="str">
        <f>INDEX('Policy Characteristics'!A:A,MATCH(PolicyLevers!$C378,'Policy Characteristics'!$C:$C,0))</f>
        <v>Industry</v>
      </c>
      <c r="B378" s="273" t="str">
        <f>INDEX('Policy Characteristics'!B:B,MATCH(PolicyLevers!$C378,'Policy Characteristics'!$C:$C,0))</f>
        <v>Industry Energy Efficiency Standards</v>
      </c>
      <c r="C378" s="152" t="str">
        <f t="shared" si="55"/>
        <v>Percentage Improvement in Eqpt Efficiency Standards above BAU</v>
      </c>
      <c r="D378" s="139" t="s">
        <v>141</v>
      </c>
      <c r="E378" s="139" t="s">
        <v>1111</v>
      </c>
      <c r="F378" s="146" t="s">
        <v>743</v>
      </c>
      <c r="G378" s="139" t="s">
        <v>1115</v>
      </c>
      <c r="H378" s="157">
        <v>764</v>
      </c>
      <c r="I378" s="266" t="s">
        <v>46</v>
      </c>
      <c r="J378" s="137" t="str">
        <f>INDEX('Policy Characteristics'!D:D,MATCH(PolicyLevers!$C378,'Policy Characteristics'!$C:$C,0))</f>
        <v>Industry Energy Efficiency Standards</v>
      </c>
      <c r="K378" s="137" t="str">
        <f>INDEX('Policy Characteristics'!E:E,MATCH(PolicyLevers!$C378,'Policy Characteristics'!$C:$C,0))</f>
        <v>indst efficiency standards</v>
      </c>
      <c r="L378" s="137">
        <f>INDEX('Policy Characteristics'!F:F,MATCH(PolicyLevers!$C378,'Policy Characteristics'!$C:$C,0))</f>
        <v>0</v>
      </c>
      <c r="M378" s="137">
        <f>INDEX('Policy Characteristics'!G:G,MATCH(PolicyLevers!$C378,'Policy Characteristics'!$C:$C,0))</f>
        <v>0.25</v>
      </c>
      <c r="N378" s="137">
        <f>INDEX('Policy Characteristics'!H:H,MATCH(PolicyLevers!$C378,'Policy Characteristics'!$C:$C,0))</f>
        <v>0.01</v>
      </c>
      <c r="O378" s="137" t="str">
        <f>INDEX('Policy Characteristics'!I:I,MATCH(PolicyLevers!$C378,'Policy Characteristics'!$C:$C,0))</f>
        <v>% reduction in energy use</v>
      </c>
      <c r="P378" s="13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55" t="str">
        <f t="shared" si="56"/>
        <v>industry-ag-main.html#eff-stds</v>
      </c>
      <c r="R378" s="168" t="str">
        <f t="shared" si="56"/>
        <v>industry-energy-efficiency-standards.html</v>
      </c>
      <c r="S378" s="155" t="str">
        <f t="shared" si="57"/>
        <v>U.S. DOE, 2016, Industrial Energy Efficiency Potential Analysis, https://energy.gov/sites/prod/files/2017/04/f34/energy-savings-by-state-industrial-methodology.pdf</v>
      </c>
      <c r="T378" s="155" t="str">
        <f t="shared" si="57"/>
        <v>U.S. DOE, 2016, Industrial Energy Efficiency Potential Analysis, https://energy.gov/sites/prod/files/2017/04/f34/energy-savings-by-state-industrial-methodology.pdf</v>
      </c>
    </row>
    <row r="379" spans="1:20" s="144" customFormat="1" x14ac:dyDescent="0.25">
      <c r="A379" s="136" t="str">
        <f>INDEX('Policy Characteristics'!A:A,MATCH(PolicyLevers!$C379,'Policy Characteristics'!$C:$C,0))</f>
        <v>Industry</v>
      </c>
      <c r="B379" s="273" t="str">
        <f>INDEX('Policy Characteristics'!B:B,MATCH(PolicyLevers!$C379,'Policy Characteristics'!$C:$C,0))</f>
        <v>Industry Energy Efficiency Standards</v>
      </c>
      <c r="C379" s="152" t="str">
        <f t="shared" si="55"/>
        <v>Percentage Improvement in Eqpt Efficiency Standards above BAU</v>
      </c>
      <c r="D379" s="139" t="s">
        <v>141</v>
      </c>
      <c r="E379" s="139" t="s">
        <v>1108</v>
      </c>
      <c r="F379" s="146" t="s">
        <v>743</v>
      </c>
      <c r="G379" s="139" t="s">
        <v>1113</v>
      </c>
      <c r="H379" s="157">
        <v>765</v>
      </c>
      <c r="I379" s="266" t="s">
        <v>47</v>
      </c>
      <c r="J379" s="137" t="str">
        <f>INDEX('Policy Characteristics'!D:D,MATCH(PolicyLevers!$C379,'Policy Characteristics'!$C:$C,0))</f>
        <v>Industry Energy Efficiency Standards</v>
      </c>
      <c r="K379" s="137" t="str">
        <f>INDEX('Policy Characteristics'!E:E,MATCH(PolicyLevers!$C379,'Policy Characteristics'!$C:$C,0))</f>
        <v>indst efficiency standards</v>
      </c>
      <c r="L379" s="137">
        <f>INDEX('Policy Characteristics'!F:F,MATCH(PolicyLevers!$C379,'Policy Characteristics'!$C:$C,0))</f>
        <v>0</v>
      </c>
      <c r="M379" s="137">
        <f>INDEX('Policy Characteristics'!G:G,MATCH(PolicyLevers!$C379,'Policy Characteristics'!$C:$C,0))</f>
        <v>0.25</v>
      </c>
      <c r="N379" s="137">
        <f>INDEX('Policy Characteristics'!H:H,MATCH(PolicyLevers!$C379,'Policy Characteristics'!$C:$C,0))</f>
        <v>0.01</v>
      </c>
      <c r="O379" s="137" t="str">
        <f>INDEX('Policy Characteristics'!I:I,MATCH(PolicyLevers!$C379,'Policy Characteristics'!$C:$C,0))</f>
        <v>% reduction in energy use</v>
      </c>
      <c r="P379" s="13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55" t="str">
        <f t="shared" si="56"/>
        <v>industry-ag-main.html#eff-stds</v>
      </c>
      <c r="R379" s="168" t="str">
        <f t="shared" si="56"/>
        <v>industry-energy-efficiency-standards.html</v>
      </c>
      <c r="S379" s="155" t="str">
        <f t="shared" si="57"/>
        <v>U.S. DOE, 2016, Industrial Energy Efficiency Potential Analysis, https://energy.gov/sites/prod/files/2017/04/f34/energy-savings-by-state-industrial-methodology.pdf</v>
      </c>
      <c r="T379" s="155" t="str">
        <f t="shared" si="57"/>
        <v>U.S. DOE, 2016, Industrial Energy Efficiency Potential Analysis, https://energy.gov/sites/prod/files/2017/04/f34/energy-savings-by-state-industrial-methodology.pdf</v>
      </c>
    </row>
    <row r="380" spans="1:20" s="144" customFormat="1" x14ac:dyDescent="0.25">
      <c r="A380" s="136" t="str">
        <f>INDEX('Policy Characteristics'!A:A,MATCH(PolicyLevers!$C380,'Policy Characteristics'!$C:$C,0))</f>
        <v>Industry</v>
      </c>
      <c r="B380" s="273" t="str">
        <f>INDEX('Policy Characteristics'!B:B,MATCH(PolicyLevers!$C380,'Policy Characteristics'!$C:$C,0))</f>
        <v>Industry Energy Efficiency Standards</v>
      </c>
      <c r="C380" s="152" t="str">
        <f t="shared" si="55"/>
        <v>Percentage Improvement in Eqpt Efficiency Standards above BAU</v>
      </c>
      <c r="D380" s="146" t="s">
        <v>142</v>
      </c>
      <c r="E380" s="139" t="s">
        <v>729</v>
      </c>
      <c r="F380" s="146" t="s">
        <v>744</v>
      </c>
      <c r="G380" s="139" t="s">
        <v>735</v>
      </c>
      <c r="H380" s="157">
        <v>766</v>
      </c>
      <c r="I380" s="266" t="s">
        <v>46</v>
      </c>
      <c r="J380" s="137" t="str">
        <f>INDEX('Policy Characteristics'!D:D,MATCH(PolicyLevers!$C380,'Policy Characteristics'!$C:$C,0))</f>
        <v>Industry Energy Efficiency Standards</v>
      </c>
      <c r="K380" s="137" t="str">
        <f>INDEX('Policy Characteristics'!E:E,MATCH(PolicyLevers!$C380,'Policy Characteristics'!$C:$C,0))</f>
        <v>indst efficiency standards</v>
      </c>
      <c r="L380" s="137">
        <f>INDEX('Policy Characteristics'!F:F,MATCH(PolicyLevers!$C380,'Policy Characteristics'!$C:$C,0))</f>
        <v>0</v>
      </c>
      <c r="M380" s="137">
        <f>INDEX('Policy Characteristics'!G:G,MATCH(PolicyLevers!$C380,'Policy Characteristics'!$C:$C,0))</f>
        <v>0.25</v>
      </c>
      <c r="N380" s="137">
        <f>INDEX('Policy Characteristics'!H:H,MATCH(PolicyLevers!$C380,'Policy Characteristics'!$C:$C,0))</f>
        <v>0.01</v>
      </c>
      <c r="O380" s="137" t="str">
        <f>INDEX('Policy Characteristics'!I:I,MATCH(PolicyLevers!$C380,'Policy Characteristics'!$C:$C,0))</f>
        <v>% reduction in energy use</v>
      </c>
      <c r="P380" s="13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55" t="str">
        <f t="shared" si="56"/>
        <v>industry-ag-main.html#eff-stds</v>
      </c>
      <c r="R380" s="168" t="str">
        <f t="shared" si="56"/>
        <v>industry-energy-efficiency-standards.html</v>
      </c>
      <c r="S380" s="155" t="str">
        <f t="shared" si="57"/>
        <v>U.S. DOE, 2016, Industrial Energy Efficiency Potential Analysis, https://energy.gov/sites/prod/files/2017/04/f34/energy-savings-by-state-industrial-methodology.pdf</v>
      </c>
      <c r="T380" s="155" t="str">
        <f t="shared" si="57"/>
        <v>U.S. DOE, 2016, Industrial Energy Efficiency Potential Analysis, https://energy.gov/sites/prod/files/2017/04/f34/energy-savings-by-state-industrial-methodology.pdf</v>
      </c>
    </row>
    <row r="381" spans="1:20" s="144" customFormat="1" x14ac:dyDescent="0.25">
      <c r="A381" s="136" t="str">
        <f>INDEX('Policy Characteristics'!A:A,MATCH(PolicyLevers!$C381,'Policy Characteristics'!$C:$C,0))</f>
        <v>Industry</v>
      </c>
      <c r="B381" s="273" t="str">
        <f>INDEX('Policy Characteristics'!B:B,MATCH(PolicyLevers!$C381,'Policy Characteristics'!$C:$C,0))</f>
        <v>Industry Energy Efficiency Standards</v>
      </c>
      <c r="C381" s="152" t="str">
        <f t="shared" si="55"/>
        <v>Percentage Improvement in Eqpt Efficiency Standards above BAU</v>
      </c>
      <c r="D381" s="146" t="s">
        <v>142</v>
      </c>
      <c r="E381" s="139" t="s">
        <v>730</v>
      </c>
      <c r="F381" s="146" t="s">
        <v>744</v>
      </c>
      <c r="G381" s="139" t="s">
        <v>738</v>
      </c>
      <c r="H381" s="157">
        <v>767</v>
      </c>
      <c r="I381" s="266" t="s">
        <v>46</v>
      </c>
      <c r="J381" s="137" t="str">
        <f>INDEX('Policy Characteristics'!D:D,MATCH(PolicyLevers!$C381,'Policy Characteristics'!$C:$C,0))</f>
        <v>Industry Energy Efficiency Standards</v>
      </c>
      <c r="K381" s="137" t="str">
        <f>INDEX('Policy Characteristics'!E:E,MATCH(PolicyLevers!$C381,'Policy Characteristics'!$C:$C,0))</f>
        <v>indst efficiency standards</v>
      </c>
      <c r="L381" s="137">
        <f>INDEX('Policy Characteristics'!F:F,MATCH(PolicyLevers!$C381,'Policy Characteristics'!$C:$C,0))</f>
        <v>0</v>
      </c>
      <c r="M381" s="137">
        <f>INDEX('Policy Characteristics'!G:G,MATCH(PolicyLevers!$C381,'Policy Characteristics'!$C:$C,0))</f>
        <v>0.25</v>
      </c>
      <c r="N381" s="137">
        <f>INDEX('Policy Characteristics'!H:H,MATCH(PolicyLevers!$C381,'Policy Characteristics'!$C:$C,0))</f>
        <v>0.01</v>
      </c>
      <c r="O381" s="137" t="str">
        <f>INDEX('Policy Characteristics'!I:I,MATCH(PolicyLevers!$C381,'Policy Characteristics'!$C:$C,0))</f>
        <v>% reduction in energy use</v>
      </c>
      <c r="P381" s="13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55" t="str">
        <f t="shared" si="56"/>
        <v>industry-ag-main.html#eff-stds</v>
      </c>
      <c r="R381" s="168" t="str">
        <f t="shared" si="56"/>
        <v>industry-energy-efficiency-standards.html</v>
      </c>
      <c r="S381" s="155" t="str">
        <f t="shared" si="57"/>
        <v>U.S. DOE, 2016, Industrial Energy Efficiency Potential Analysis, https://energy.gov/sites/prod/files/2017/04/f34/energy-savings-by-state-industrial-methodology.pdf</v>
      </c>
      <c r="T381" s="155" t="str">
        <f t="shared" si="57"/>
        <v>U.S. DOE, 2016, Industrial Energy Efficiency Potential Analysis, https://energy.gov/sites/prod/files/2017/04/f34/energy-savings-by-state-industrial-methodology.pdf</v>
      </c>
    </row>
    <row r="382" spans="1:20" s="144" customFormat="1" x14ac:dyDescent="0.25">
      <c r="A382" s="136" t="str">
        <f>INDEX('Policy Characteristics'!A:A,MATCH(PolicyLevers!$C382,'Policy Characteristics'!$C:$C,0))</f>
        <v>Industry</v>
      </c>
      <c r="B382" s="273" t="str">
        <f>INDEX('Policy Characteristics'!B:B,MATCH(PolicyLevers!$C382,'Policy Characteristics'!$C:$C,0))</f>
        <v>Industry Energy Efficiency Standards</v>
      </c>
      <c r="C382" s="152" t="str">
        <f t="shared" si="55"/>
        <v>Percentage Improvement in Eqpt Efficiency Standards above BAU</v>
      </c>
      <c r="D382" s="146" t="s">
        <v>142</v>
      </c>
      <c r="E382" s="139" t="s">
        <v>731</v>
      </c>
      <c r="F382" s="146" t="s">
        <v>744</v>
      </c>
      <c r="G382" s="139" t="s">
        <v>739</v>
      </c>
      <c r="H382" s="157">
        <v>768</v>
      </c>
      <c r="I382" s="266" t="s">
        <v>46</v>
      </c>
      <c r="J382" s="137" t="str">
        <f>INDEX('Policy Characteristics'!D:D,MATCH(PolicyLevers!$C382,'Policy Characteristics'!$C:$C,0))</f>
        <v>Industry Energy Efficiency Standards</v>
      </c>
      <c r="K382" s="137" t="str">
        <f>INDEX('Policy Characteristics'!E:E,MATCH(PolicyLevers!$C382,'Policy Characteristics'!$C:$C,0))</f>
        <v>indst efficiency standards</v>
      </c>
      <c r="L382" s="137">
        <f>INDEX('Policy Characteristics'!F:F,MATCH(PolicyLevers!$C382,'Policy Characteristics'!$C:$C,0))</f>
        <v>0</v>
      </c>
      <c r="M382" s="137">
        <f>INDEX('Policy Characteristics'!G:G,MATCH(PolicyLevers!$C382,'Policy Characteristics'!$C:$C,0))</f>
        <v>0.25</v>
      </c>
      <c r="N382" s="137">
        <f>INDEX('Policy Characteristics'!H:H,MATCH(PolicyLevers!$C382,'Policy Characteristics'!$C:$C,0))</f>
        <v>0.01</v>
      </c>
      <c r="O382" s="137" t="str">
        <f>INDEX('Policy Characteristics'!I:I,MATCH(PolicyLevers!$C382,'Policy Characteristics'!$C:$C,0))</f>
        <v>% reduction in energy use</v>
      </c>
      <c r="P382" s="13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55" t="str">
        <f t="shared" si="56"/>
        <v>industry-ag-main.html#eff-stds</v>
      </c>
      <c r="R382" s="168" t="str">
        <f t="shared" si="56"/>
        <v>industry-energy-efficiency-standards.html</v>
      </c>
      <c r="S382" s="155" t="str">
        <f t="shared" si="57"/>
        <v>U.S. DOE, 2016, Industrial Energy Efficiency Potential Analysis, https://energy.gov/sites/prod/files/2017/04/f34/energy-savings-by-state-industrial-methodology.pdf</v>
      </c>
      <c r="T382" s="155" t="str">
        <f t="shared" si="57"/>
        <v>U.S. DOE, 2016, Industrial Energy Efficiency Potential Analysis, https://energy.gov/sites/prod/files/2017/04/f34/energy-savings-by-state-industrial-methodology.pdf</v>
      </c>
    </row>
    <row r="383" spans="1:20" s="144" customFormat="1" x14ac:dyDescent="0.25">
      <c r="A383" s="136" t="str">
        <f>INDEX('Policy Characteristics'!A:A,MATCH(PolicyLevers!$C383,'Policy Characteristics'!$C:$C,0))</f>
        <v>Industry</v>
      </c>
      <c r="B383" s="273" t="str">
        <f>INDEX('Policy Characteristics'!B:B,MATCH(PolicyLevers!$C383,'Policy Characteristics'!$C:$C,0))</f>
        <v>Industry Energy Efficiency Standards</v>
      </c>
      <c r="C383" s="152" t="str">
        <f t="shared" si="55"/>
        <v>Percentage Improvement in Eqpt Efficiency Standards above BAU</v>
      </c>
      <c r="D383" s="146" t="s">
        <v>142</v>
      </c>
      <c r="E383" s="139" t="s">
        <v>732</v>
      </c>
      <c r="F383" s="146" t="s">
        <v>744</v>
      </c>
      <c r="G383" s="139" t="s">
        <v>736</v>
      </c>
      <c r="H383" s="157">
        <v>769</v>
      </c>
      <c r="I383" s="266" t="s">
        <v>46</v>
      </c>
      <c r="J383" s="137" t="str">
        <f>INDEX('Policy Characteristics'!D:D,MATCH(PolicyLevers!$C383,'Policy Characteristics'!$C:$C,0))</f>
        <v>Industry Energy Efficiency Standards</v>
      </c>
      <c r="K383" s="137" t="str">
        <f>INDEX('Policy Characteristics'!E:E,MATCH(PolicyLevers!$C383,'Policy Characteristics'!$C:$C,0))</f>
        <v>indst efficiency standards</v>
      </c>
      <c r="L383" s="137">
        <f>INDEX('Policy Characteristics'!F:F,MATCH(PolicyLevers!$C383,'Policy Characteristics'!$C:$C,0))</f>
        <v>0</v>
      </c>
      <c r="M383" s="137">
        <f>INDEX('Policy Characteristics'!G:G,MATCH(PolicyLevers!$C383,'Policy Characteristics'!$C:$C,0))</f>
        <v>0.25</v>
      </c>
      <c r="N383" s="137">
        <f>INDEX('Policy Characteristics'!H:H,MATCH(PolicyLevers!$C383,'Policy Characteristics'!$C:$C,0))</f>
        <v>0.01</v>
      </c>
      <c r="O383" s="137" t="str">
        <f>INDEX('Policy Characteristics'!I:I,MATCH(PolicyLevers!$C383,'Policy Characteristics'!$C:$C,0))</f>
        <v>% reduction in energy use</v>
      </c>
      <c r="P383" s="13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55" t="str">
        <f t="shared" si="56"/>
        <v>industry-ag-main.html#eff-stds</v>
      </c>
      <c r="R383" s="168" t="str">
        <f t="shared" si="56"/>
        <v>industry-energy-efficiency-standards.html</v>
      </c>
      <c r="S383" s="155" t="str">
        <f t="shared" si="57"/>
        <v>U.S. DOE, 2016, Industrial Energy Efficiency Potential Analysis, https://energy.gov/sites/prod/files/2017/04/f34/energy-savings-by-state-industrial-methodology.pdf</v>
      </c>
      <c r="T383" s="155" t="str">
        <f t="shared" si="57"/>
        <v>U.S. DOE, 2016, Industrial Energy Efficiency Potential Analysis, https://energy.gov/sites/prod/files/2017/04/f34/energy-savings-by-state-industrial-methodology.pdf</v>
      </c>
    </row>
    <row r="384" spans="1:20" s="144" customFormat="1" x14ac:dyDescent="0.25">
      <c r="A384" s="136" t="str">
        <f>INDEX('Policy Characteristics'!A:A,MATCH(PolicyLevers!$C384,'Policy Characteristics'!$C:$C,0))</f>
        <v>Industry</v>
      </c>
      <c r="B384" s="273" t="str">
        <f>INDEX('Policy Characteristics'!B:B,MATCH(PolicyLevers!$C384,'Policy Characteristics'!$C:$C,0))</f>
        <v>Industry Energy Efficiency Standards</v>
      </c>
      <c r="C384" s="152" t="str">
        <f t="shared" si="55"/>
        <v>Percentage Improvement in Eqpt Efficiency Standards above BAU</v>
      </c>
      <c r="D384" s="146" t="s">
        <v>142</v>
      </c>
      <c r="E384" s="139" t="s">
        <v>733</v>
      </c>
      <c r="F384" s="146" t="s">
        <v>744</v>
      </c>
      <c r="G384" s="139" t="s">
        <v>737</v>
      </c>
      <c r="H384" s="157">
        <v>770</v>
      </c>
      <c r="I384" s="266" t="s">
        <v>47</v>
      </c>
      <c r="J384" s="137" t="str">
        <f>INDEX('Policy Characteristics'!D:D,MATCH(PolicyLevers!$C384,'Policy Characteristics'!$C:$C,0))</f>
        <v>Industry Energy Efficiency Standards</v>
      </c>
      <c r="K384" s="137" t="str">
        <f>INDEX('Policy Characteristics'!E:E,MATCH(PolicyLevers!$C384,'Policy Characteristics'!$C:$C,0))</f>
        <v>indst efficiency standards</v>
      </c>
      <c r="L384" s="137">
        <f>INDEX('Policy Characteristics'!F:F,MATCH(PolicyLevers!$C384,'Policy Characteristics'!$C:$C,0))</f>
        <v>0</v>
      </c>
      <c r="M384" s="137">
        <f>INDEX('Policy Characteristics'!G:G,MATCH(PolicyLevers!$C384,'Policy Characteristics'!$C:$C,0))</f>
        <v>0.25</v>
      </c>
      <c r="N384" s="137">
        <f>INDEX('Policy Characteristics'!H:H,MATCH(PolicyLevers!$C384,'Policy Characteristics'!$C:$C,0))</f>
        <v>0.01</v>
      </c>
      <c r="O384" s="137" t="str">
        <f>INDEX('Policy Characteristics'!I:I,MATCH(PolicyLevers!$C384,'Policy Characteristics'!$C:$C,0))</f>
        <v>% reduction in energy use</v>
      </c>
      <c r="P384" s="13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55" t="str">
        <f t="shared" si="56"/>
        <v>industry-ag-main.html#eff-stds</v>
      </c>
      <c r="R384" s="168" t="str">
        <f t="shared" si="56"/>
        <v>industry-energy-efficiency-standards.html</v>
      </c>
      <c r="S384" s="155" t="str">
        <f t="shared" si="57"/>
        <v>U.S. DOE, 2016, Industrial Energy Efficiency Potential Analysis, https://energy.gov/sites/prod/files/2017/04/f34/energy-savings-by-state-industrial-methodology.pdf</v>
      </c>
      <c r="T384" s="155" t="str">
        <f t="shared" si="57"/>
        <v>U.S. DOE, 2016, Industrial Energy Efficiency Potential Analysis, https://energy.gov/sites/prod/files/2017/04/f34/energy-savings-by-state-industrial-methodology.pdf</v>
      </c>
    </row>
    <row r="385" spans="1:20" s="144" customFormat="1" x14ac:dyDescent="0.25">
      <c r="A385" s="136" t="str">
        <f>INDEX('Policy Characteristics'!A:A,MATCH(PolicyLevers!$C385,'Policy Characteristics'!$C:$C,0))</f>
        <v>Industry</v>
      </c>
      <c r="B385" s="273" t="str">
        <f>INDEX('Policy Characteristics'!B:B,MATCH(PolicyLevers!$C385,'Policy Characteristics'!$C:$C,0))</f>
        <v>Industry Energy Efficiency Standards</v>
      </c>
      <c r="C385" s="152" t="str">
        <f t="shared" si="55"/>
        <v>Percentage Improvement in Eqpt Efficiency Standards above BAU</v>
      </c>
      <c r="D385" s="146" t="s">
        <v>142</v>
      </c>
      <c r="E385" s="139" t="s">
        <v>734</v>
      </c>
      <c r="F385" s="146" t="s">
        <v>744</v>
      </c>
      <c r="G385" s="139" t="s">
        <v>740</v>
      </c>
      <c r="H385" s="157">
        <v>771</v>
      </c>
      <c r="I385" s="266" t="s">
        <v>47</v>
      </c>
      <c r="J385" s="137" t="str">
        <f>INDEX('Policy Characteristics'!D:D,MATCH(PolicyLevers!$C385,'Policy Characteristics'!$C:$C,0))</f>
        <v>Industry Energy Efficiency Standards</v>
      </c>
      <c r="K385" s="137" t="str">
        <f>INDEX('Policy Characteristics'!E:E,MATCH(PolicyLevers!$C385,'Policy Characteristics'!$C:$C,0))</f>
        <v>indst efficiency standards</v>
      </c>
      <c r="L385" s="137">
        <f>INDEX('Policy Characteristics'!F:F,MATCH(PolicyLevers!$C385,'Policy Characteristics'!$C:$C,0))</f>
        <v>0</v>
      </c>
      <c r="M385" s="137">
        <f>INDEX('Policy Characteristics'!G:G,MATCH(PolicyLevers!$C385,'Policy Characteristics'!$C:$C,0))</f>
        <v>0.25</v>
      </c>
      <c r="N385" s="137">
        <f>INDEX('Policy Characteristics'!H:H,MATCH(PolicyLevers!$C385,'Policy Characteristics'!$C:$C,0))</f>
        <v>0.01</v>
      </c>
      <c r="O385" s="137" t="str">
        <f>INDEX('Policy Characteristics'!I:I,MATCH(PolicyLevers!$C385,'Policy Characteristics'!$C:$C,0))</f>
        <v>% reduction in energy use</v>
      </c>
      <c r="P385" s="13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55" t="str">
        <f t="shared" si="56"/>
        <v>industry-ag-main.html#eff-stds</v>
      </c>
      <c r="R385" s="168" t="str">
        <f t="shared" si="56"/>
        <v>industry-energy-efficiency-standards.html</v>
      </c>
      <c r="S385" s="155" t="str">
        <f t="shared" si="57"/>
        <v>U.S. DOE, 2016, Industrial Energy Efficiency Potential Analysis, https://energy.gov/sites/prod/files/2017/04/f34/energy-savings-by-state-industrial-methodology.pdf</v>
      </c>
      <c r="T385" s="155" t="str">
        <f t="shared" si="57"/>
        <v>U.S. DOE, 2016, Industrial Energy Efficiency Potential Analysis, https://energy.gov/sites/prod/files/2017/04/f34/energy-savings-by-state-industrial-methodology.pdf</v>
      </c>
    </row>
    <row r="386" spans="1:20" s="144" customFormat="1" x14ac:dyDescent="0.25">
      <c r="A386" s="136" t="str">
        <f>INDEX('Policy Characteristics'!A:A,MATCH(PolicyLevers!$C386,'Policy Characteristics'!$C:$C,0))</f>
        <v>Industry</v>
      </c>
      <c r="B386" s="273" t="str">
        <f>INDEX('Policy Characteristics'!B:B,MATCH(PolicyLevers!$C386,'Policy Characteristics'!$C:$C,0))</f>
        <v>Industry Energy Efficiency Standards</v>
      </c>
      <c r="C386" s="152" t="str">
        <f t="shared" si="55"/>
        <v>Percentage Improvement in Eqpt Efficiency Standards above BAU</v>
      </c>
      <c r="D386" s="146" t="s">
        <v>142</v>
      </c>
      <c r="E386" s="139" t="s">
        <v>1109</v>
      </c>
      <c r="F386" s="146" t="s">
        <v>744</v>
      </c>
      <c r="G386" s="139" t="s">
        <v>1112</v>
      </c>
      <c r="H386" s="157">
        <v>772</v>
      </c>
      <c r="I386" s="266" t="s">
        <v>46</v>
      </c>
      <c r="J386" s="137" t="str">
        <f>INDEX('Policy Characteristics'!D:D,MATCH(PolicyLevers!$C386,'Policy Characteristics'!$C:$C,0))</f>
        <v>Industry Energy Efficiency Standards</v>
      </c>
      <c r="K386" s="137" t="str">
        <f>INDEX('Policy Characteristics'!E:E,MATCH(PolicyLevers!$C386,'Policy Characteristics'!$C:$C,0))</f>
        <v>indst efficiency standards</v>
      </c>
      <c r="L386" s="137">
        <f>INDEX('Policy Characteristics'!F:F,MATCH(PolicyLevers!$C386,'Policy Characteristics'!$C:$C,0))</f>
        <v>0</v>
      </c>
      <c r="M386" s="137">
        <f>INDEX('Policy Characteristics'!G:G,MATCH(PolicyLevers!$C386,'Policy Characteristics'!$C:$C,0))</f>
        <v>0.25</v>
      </c>
      <c r="N386" s="137">
        <f>INDEX('Policy Characteristics'!H:H,MATCH(PolicyLevers!$C386,'Policy Characteristics'!$C:$C,0))</f>
        <v>0.01</v>
      </c>
      <c r="O386" s="137" t="str">
        <f>INDEX('Policy Characteristics'!I:I,MATCH(PolicyLevers!$C386,'Policy Characteristics'!$C:$C,0))</f>
        <v>% reduction in energy use</v>
      </c>
      <c r="P386" s="13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55" t="str">
        <f t="shared" si="56"/>
        <v>industry-ag-main.html#eff-stds</v>
      </c>
      <c r="R386" s="168" t="str">
        <f t="shared" si="56"/>
        <v>industry-energy-efficiency-standards.html</v>
      </c>
      <c r="S386" s="155" t="str">
        <f t="shared" si="57"/>
        <v>U.S. DOE, 2016, Industrial Energy Efficiency Potential Analysis, https://energy.gov/sites/prod/files/2017/04/f34/energy-savings-by-state-industrial-methodology.pdf</v>
      </c>
      <c r="T386" s="155" t="str">
        <f t="shared" si="57"/>
        <v>U.S. DOE, 2016, Industrial Energy Efficiency Potential Analysis, https://energy.gov/sites/prod/files/2017/04/f34/energy-savings-by-state-industrial-methodology.pdf</v>
      </c>
    </row>
    <row r="387" spans="1:20" s="144" customFormat="1" x14ac:dyDescent="0.25">
      <c r="A387" s="136" t="str">
        <f>INDEX('Policy Characteristics'!A:A,MATCH(PolicyLevers!$C387,'Policy Characteristics'!$C:$C,0))</f>
        <v>Industry</v>
      </c>
      <c r="B387" s="273" t="str">
        <f>INDEX('Policy Characteristics'!B:B,MATCH(PolicyLevers!$C387,'Policy Characteristics'!$C:$C,0))</f>
        <v>Industry Energy Efficiency Standards</v>
      </c>
      <c r="C387" s="152" t="str">
        <f t="shared" ref="A372:C387" si="58">C$370</f>
        <v>Percentage Improvement in Eqpt Efficiency Standards above BAU</v>
      </c>
      <c r="D387" s="146" t="s">
        <v>142</v>
      </c>
      <c r="E387" s="139" t="s">
        <v>1110</v>
      </c>
      <c r="F387" s="146" t="s">
        <v>744</v>
      </c>
      <c r="G387" s="139" t="s">
        <v>1114</v>
      </c>
      <c r="H387" s="157">
        <v>773</v>
      </c>
      <c r="I387" s="266" t="s">
        <v>47</v>
      </c>
      <c r="J387" s="137" t="str">
        <f>INDEX('Policy Characteristics'!D:D,MATCH(PolicyLevers!$C387,'Policy Characteristics'!$C:$C,0))</f>
        <v>Industry Energy Efficiency Standards</v>
      </c>
      <c r="K387" s="137" t="str">
        <f>INDEX('Policy Characteristics'!E:E,MATCH(PolicyLevers!$C387,'Policy Characteristics'!$C:$C,0))</f>
        <v>indst efficiency standards</v>
      </c>
      <c r="L387" s="137">
        <f>INDEX('Policy Characteristics'!F:F,MATCH(PolicyLevers!$C387,'Policy Characteristics'!$C:$C,0))</f>
        <v>0</v>
      </c>
      <c r="M387" s="137">
        <f>INDEX('Policy Characteristics'!G:G,MATCH(PolicyLevers!$C387,'Policy Characteristics'!$C:$C,0))</f>
        <v>0.25</v>
      </c>
      <c r="N387" s="137">
        <f>INDEX('Policy Characteristics'!H:H,MATCH(PolicyLevers!$C387,'Policy Characteristics'!$C:$C,0))</f>
        <v>0.01</v>
      </c>
      <c r="O387" s="137" t="str">
        <f>INDEX('Policy Characteristics'!I:I,MATCH(PolicyLevers!$C387,'Policy Characteristics'!$C:$C,0))</f>
        <v>% reduction in energy use</v>
      </c>
      <c r="P387" s="13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55" t="str">
        <f t="shared" ref="Q387:T449" si="59">Q$370</f>
        <v>industry-ag-main.html#eff-stds</v>
      </c>
      <c r="R387" s="168" t="str">
        <f t="shared" si="59"/>
        <v>industry-energy-efficiency-standards.html</v>
      </c>
      <c r="S387" s="155" t="str">
        <f t="shared" si="59"/>
        <v>U.S. DOE, 2016, Industrial Energy Efficiency Potential Analysis, https://energy.gov/sites/prod/files/2017/04/f34/energy-savings-by-state-industrial-methodology.pdf</v>
      </c>
      <c r="T387" s="155" t="str">
        <f t="shared" si="59"/>
        <v>U.S. DOE, 2016, Industrial Energy Efficiency Potential Analysis, https://energy.gov/sites/prod/files/2017/04/f34/energy-savings-by-state-industrial-methodology.pdf</v>
      </c>
    </row>
    <row r="388" spans="1:20" s="144" customFormat="1" x14ac:dyDescent="0.25">
      <c r="A388" s="136" t="str">
        <f>INDEX('Policy Characteristics'!A:A,MATCH(PolicyLevers!$C388,'Policy Characteristics'!$C:$C,0))</f>
        <v>Industry</v>
      </c>
      <c r="B388" s="273" t="str">
        <f>INDEX('Policy Characteristics'!B:B,MATCH(PolicyLevers!$C388,'Policy Characteristics'!$C:$C,0))</f>
        <v>Industry Energy Efficiency Standards</v>
      </c>
      <c r="C388" s="152" t="str">
        <f t="shared" ref="A388:C449" si="60">C$370</f>
        <v>Percentage Improvement in Eqpt Efficiency Standards above BAU</v>
      </c>
      <c r="D388" s="146" t="s">
        <v>142</v>
      </c>
      <c r="E388" s="139" t="s">
        <v>1111</v>
      </c>
      <c r="F388" s="146" t="s">
        <v>744</v>
      </c>
      <c r="G388" s="139" t="s">
        <v>1115</v>
      </c>
      <c r="H388" s="157">
        <v>774</v>
      </c>
      <c r="I388" s="266" t="s">
        <v>47</v>
      </c>
      <c r="J388" s="137" t="str">
        <f>INDEX('Policy Characteristics'!D:D,MATCH(PolicyLevers!$C388,'Policy Characteristics'!$C:$C,0))</f>
        <v>Industry Energy Efficiency Standards</v>
      </c>
      <c r="K388" s="137" t="str">
        <f>INDEX('Policy Characteristics'!E:E,MATCH(PolicyLevers!$C388,'Policy Characteristics'!$C:$C,0))</f>
        <v>indst efficiency standards</v>
      </c>
      <c r="L388" s="137">
        <f>INDEX('Policy Characteristics'!F:F,MATCH(PolicyLevers!$C388,'Policy Characteristics'!$C:$C,0))</f>
        <v>0</v>
      </c>
      <c r="M388" s="137">
        <f>INDEX('Policy Characteristics'!G:G,MATCH(PolicyLevers!$C388,'Policy Characteristics'!$C:$C,0))</f>
        <v>0.25</v>
      </c>
      <c r="N388" s="137">
        <f>INDEX('Policy Characteristics'!H:H,MATCH(PolicyLevers!$C388,'Policy Characteristics'!$C:$C,0))</f>
        <v>0.01</v>
      </c>
      <c r="O388" s="137" t="str">
        <f>INDEX('Policy Characteristics'!I:I,MATCH(PolicyLevers!$C388,'Policy Characteristics'!$C:$C,0))</f>
        <v>% reduction in energy use</v>
      </c>
      <c r="P388" s="13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55" t="str">
        <f t="shared" si="59"/>
        <v>industry-ag-main.html#eff-stds</v>
      </c>
      <c r="R388" s="168" t="str">
        <f t="shared" si="59"/>
        <v>industry-energy-efficiency-standards.html</v>
      </c>
      <c r="S388" s="155" t="str">
        <f t="shared" si="59"/>
        <v>U.S. DOE, 2016, Industrial Energy Efficiency Potential Analysis, https://energy.gov/sites/prod/files/2017/04/f34/energy-savings-by-state-industrial-methodology.pdf</v>
      </c>
      <c r="T388" s="155" t="str">
        <f t="shared" si="59"/>
        <v>U.S. DOE, 2016, Industrial Energy Efficiency Potential Analysis, https://energy.gov/sites/prod/files/2017/04/f34/energy-savings-by-state-industrial-methodology.pdf</v>
      </c>
    </row>
    <row r="389" spans="1:20" s="144" customFormat="1" x14ac:dyDescent="0.25">
      <c r="A389" s="136" t="str">
        <f>INDEX('Policy Characteristics'!A:A,MATCH(PolicyLevers!$C389,'Policy Characteristics'!$C:$C,0))</f>
        <v>Industry</v>
      </c>
      <c r="B389" s="273" t="str">
        <f>INDEX('Policy Characteristics'!B:B,MATCH(PolicyLevers!$C389,'Policy Characteristics'!$C:$C,0))</f>
        <v>Industry Energy Efficiency Standards</v>
      </c>
      <c r="C389" s="152" t="str">
        <f t="shared" si="60"/>
        <v>Percentage Improvement in Eqpt Efficiency Standards above BAU</v>
      </c>
      <c r="D389" s="146" t="s">
        <v>142</v>
      </c>
      <c r="E389" s="139" t="s">
        <v>1108</v>
      </c>
      <c r="F389" s="146" t="s">
        <v>744</v>
      </c>
      <c r="G389" s="139" t="s">
        <v>1113</v>
      </c>
      <c r="H389" s="157">
        <v>775</v>
      </c>
      <c r="I389" s="266" t="s">
        <v>47</v>
      </c>
      <c r="J389" s="137" t="str">
        <f>INDEX('Policy Characteristics'!D:D,MATCH(PolicyLevers!$C389,'Policy Characteristics'!$C:$C,0))</f>
        <v>Industry Energy Efficiency Standards</v>
      </c>
      <c r="K389" s="137" t="str">
        <f>INDEX('Policy Characteristics'!E:E,MATCH(PolicyLevers!$C389,'Policy Characteristics'!$C:$C,0))</f>
        <v>indst efficiency standards</v>
      </c>
      <c r="L389" s="137">
        <f>INDEX('Policy Characteristics'!F:F,MATCH(PolicyLevers!$C389,'Policy Characteristics'!$C:$C,0))</f>
        <v>0</v>
      </c>
      <c r="M389" s="137">
        <f>INDEX('Policy Characteristics'!G:G,MATCH(PolicyLevers!$C389,'Policy Characteristics'!$C:$C,0))</f>
        <v>0.25</v>
      </c>
      <c r="N389" s="137">
        <f>INDEX('Policy Characteristics'!H:H,MATCH(PolicyLevers!$C389,'Policy Characteristics'!$C:$C,0))</f>
        <v>0.01</v>
      </c>
      <c r="O389" s="137" t="str">
        <f>INDEX('Policy Characteristics'!I:I,MATCH(PolicyLevers!$C389,'Policy Characteristics'!$C:$C,0))</f>
        <v>% reduction in energy use</v>
      </c>
      <c r="P389" s="13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55" t="str">
        <f t="shared" si="59"/>
        <v>industry-ag-main.html#eff-stds</v>
      </c>
      <c r="R389" s="168" t="str">
        <f t="shared" si="59"/>
        <v>industry-energy-efficiency-standards.html</v>
      </c>
      <c r="S389" s="155" t="str">
        <f t="shared" si="59"/>
        <v>U.S. DOE, 2016, Industrial Energy Efficiency Potential Analysis, https://energy.gov/sites/prod/files/2017/04/f34/energy-savings-by-state-industrial-methodology.pdf</v>
      </c>
      <c r="T389" s="155" t="str">
        <f t="shared" si="59"/>
        <v>U.S. DOE, 2016, Industrial Energy Efficiency Potential Analysis, https://energy.gov/sites/prod/files/2017/04/f34/energy-savings-by-state-industrial-methodology.pdf</v>
      </c>
    </row>
    <row r="390" spans="1:20" s="144" customFormat="1" x14ac:dyDescent="0.25">
      <c r="A390" s="136" t="str">
        <f>INDEX('Policy Characteristics'!A:A,MATCH(PolicyLevers!$C390,'Policy Characteristics'!$C:$C,0))</f>
        <v>Industry</v>
      </c>
      <c r="B390" s="273" t="str">
        <f>INDEX('Policy Characteristics'!B:B,MATCH(PolicyLevers!$C390,'Policy Characteristics'!$C:$C,0))</f>
        <v>Industry Energy Efficiency Standards</v>
      </c>
      <c r="C390" s="152" t="str">
        <f t="shared" si="60"/>
        <v>Percentage Improvement in Eqpt Efficiency Standards above BAU</v>
      </c>
      <c r="D390" s="146" t="s">
        <v>143</v>
      </c>
      <c r="E390" s="139" t="s">
        <v>729</v>
      </c>
      <c r="F390" s="146" t="s">
        <v>745</v>
      </c>
      <c r="G390" s="139" t="s">
        <v>735</v>
      </c>
      <c r="H390" s="157">
        <v>776</v>
      </c>
      <c r="I390" s="266" t="s">
        <v>46</v>
      </c>
      <c r="J390" s="137" t="str">
        <f>INDEX('Policy Characteristics'!D:D,MATCH(PolicyLevers!$C390,'Policy Characteristics'!$C:$C,0))</f>
        <v>Industry Energy Efficiency Standards</v>
      </c>
      <c r="K390" s="137" t="str">
        <f>INDEX('Policy Characteristics'!E:E,MATCH(PolicyLevers!$C390,'Policy Characteristics'!$C:$C,0))</f>
        <v>indst efficiency standards</v>
      </c>
      <c r="L390" s="137">
        <f>INDEX('Policy Characteristics'!F:F,MATCH(PolicyLevers!$C390,'Policy Characteristics'!$C:$C,0))</f>
        <v>0</v>
      </c>
      <c r="M390" s="137">
        <f>INDEX('Policy Characteristics'!G:G,MATCH(PolicyLevers!$C390,'Policy Characteristics'!$C:$C,0))</f>
        <v>0.25</v>
      </c>
      <c r="N390" s="137">
        <f>INDEX('Policy Characteristics'!H:H,MATCH(PolicyLevers!$C390,'Policy Characteristics'!$C:$C,0))</f>
        <v>0.01</v>
      </c>
      <c r="O390" s="137" t="str">
        <f>INDEX('Policy Characteristics'!I:I,MATCH(PolicyLevers!$C390,'Policy Characteristics'!$C:$C,0))</f>
        <v>% reduction in energy use</v>
      </c>
      <c r="P390" s="13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55" t="str">
        <f t="shared" si="59"/>
        <v>industry-ag-main.html#eff-stds</v>
      </c>
      <c r="R390" s="168" t="str">
        <f t="shared" si="59"/>
        <v>industry-energy-efficiency-standards.html</v>
      </c>
      <c r="S390" s="155" t="str">
        <f t="shared" si="59"/>
        <v>U.S. DOE, 2016, Industrial Energy Efficiency Potential Analysis, https://energy.gov/sites/prod/files/2017/04/f34/energy-savings-by-state-industrial-methodology.pdf</v>
      </c>
      <c r="T390" s="155" t="str">
        <f t="shared" si="59"/>
        <v>U.S. DOE, 2016, Industrial Energy Efficiency Potential Analysis, https://energy.gov/sites/prod/files/2017/04/f34/energy-savings-by-state-industrial-methodology.pdf</v>
      </c>
    </row>
    <row r="391" spans="1:20" s="144" customFormat="1" x14ac:dyDescent="0.25">
      <c r="A391" s="136" t="str">
        <f>INDEX('Policy Characteristics'!A:A,MATCH(PolicyLevers!$C391,'Policy Characteristics'!$C:$C,0))</f>
        <v>Industry</v>
      </c>
      <c r="B391" s="273" t="str">
        <f>INDEX('Policy Characteristics'!B:B,MATCH(PolicyLevers!$C391,'Policy Characteristics'!$C:$C,0))</f>
        <v>Industry Energy Efficiency Standards</v>
      </c>
      <c r="C391" s="152" t="str">
        <f t="shared" si="60"/>
        <v>Percentage Improvement in Eqpt Efficiency Standards above BAU</v>
      </c>
      <c r="D391" s="146" t="s">
        <v>143</v>
      </c>
      <c r="E391" s="139" t="s">
        <v>730</v>
      </c>
      <c r="F391" s="146" t="s">
        <v>745</v>
      </c>
      <c r="G391" s="139" t="s">
        <v>738</v>
      </c>
      <c r="H391" s="157">
        <v>777</v>
      </c>
      <c r="I391" s="266" t="s">
        <v>46</v>
      </c>
      <c r="J391" s="137" t="str">
        <f>INDEX('Policy Characteristics'!D:D,MATCH(PolicyLevers!$C391,'Policy Characteristics'!$C:$C,0))</f>
        <v>Industry Energy Efficiency Standards</v>
      </c>
      <c r="K391" s="137" t="str">
        <f>INDEX('Policy Characteristics'!E:E,MATCH(PolicyLevers!$C391,'Policy Characteristics'!$C:$C,0))</f>
        <v>indst efficiency standards</v>
      </c>
      <c r="L391" s="137">
        <f>INDEX('Policy Characteristics'!F:F,MATCH(PolicyLevers!$C391,'Policy Characteristics'!$C:$C,0))</f>
        <v>0</v>
      </c>
      <c r="M391" s="137">
        <f>INDEX('Policy Characteristics'!G:G,MATCH(PolicyLevers!$C391,'Policy Characteristics'!$C:$C,0))</f>
        <v>0.25</v>
      </c>
      <c r="N391" s="137">
        <f>INDEX('Policy Characteristics'!H:H,MATCH(PolicyLevers!$C391,'Policy Characteristics'!$C:$C,0))</f>
        <v>0.01</v>
      </c>
      <c r="O391" s="137" t="str">
        <f>INDEX('Policy Characteristics'!I:I,MATCH(PolicyLevers!$C391,'Policy Characteristics'!$C:$C,0))</f>
        <v>% reduction in energy use</v>
      </c>
      <c r="P391" s="13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55" t="str">
        <f t="shared" si="59"/>
        <v>industry-ag-main.html#eff-stds</v>
      </c>
      <c r="R391" s="168" t="str">
        <f t="shared" si="59"/>
        <v>industry-energy-efficiency-standards.html</v>
      </c>
      <c r="S391" s="155" t="str">
        <f t="shared" si="59"/>
        <v>U.S. DOE, 2016, Industrial Energy Efficiency Potential Analysis, https://energy.gov/sites/prod/files/2017/04/f34/energy-savings-by-state-industrial-methodology.pdf</v>
      </c>
      <c r="T391" s="155" t="str">
        <f t="shared" si="59"/>
        <v>U.S. DOE, 2016, Industrial Energy Efficiency Potential Analysis, https://energy.gov/sites/prod/files/2017/04/f34/energy-savings-by-state-industrial-methodology.pdf</v>
      </c>
    </row>
    <row r="392" spans="1:20" s="144" customFormat="1" x14ac:dyDescent="0.25">
      <c r="A392" s="136" t="str">
        <f>INDEX('Policy Characteristics'!A:A,MATCH(PolicyLevers!$C392,'Policy Characteristics'!$C:$C,0))</f>
        <v>Industry</v>
      </c>
      <c r="B392" s="273" t="str">
        <f>INDEX('Policy Characteristics'!B:B,MATCH(PolicyLevers!$C392,'Policy Characteristics'!$C:$C,0))</f>
        <v>Industry Energy Efficiency Standards</v>
      </c>
      <c r="C392" s="152" t="str">
        <f t="shared" si="60"/>
        <v>Percentage Improvement in Eqpt Efficiency Standards above BAU</v>
      </c>
      <c r="D392" s="146" t="s">
        <v>143</v>
      </c>
      <c r="E392" s="139" t="s">
        <v>731</v>
      </c>
      <c r="F392" s="146" t="s">
        <v>745</v>
      </c>
      <c r="G392" s="139" t="s">
        <v>739</v>
      </c>
      <c r="H392" s="157">
        <v>778</v>
      </c>
      <c r="I392" s="266" t="s">
        <v>46</v>
      </c>
      <c r="J392" s="137" t="str">
        <f>INDEX('Policy Characteristics'!D:D,MATCH(PolicyLevers!$C392,'Policy Characteristics'!$C:$C,0))</f>
        <v>Industry Energy Efficiency Standards</v>
      </c>
      <c r="K392" s="137" t="str">
        <f>INDEX('Policy Characteristics'!E:E,MATCH(PolicyLevers!$C392,'Policy Characteristics'!$C:$C,0))</f>
        <v>indst efficiency standards</v>
      </c>
      <c r="L392" s="137">
        <f>INDEX('Policy Characteristics'!F:F,MATCH(PolicyLevers!$C392,'Policy Characteristics'!$C:$C,0))</f>
        <v>0</v>
      </c>
      <c r="M392" s="137">
        <f>INDEX('Policy Characteristics'!G:G,MATCH(PolicyLevers!$C392,'Policy Characteristics'!$C:$C,0))</f>
        <v>0.25</v>
      </c>
      <c r="N392" s="137">
        <f>INDEX('Policy Characteristics'!H:H,MATCH(PolicyLevers!$C392,'Policy Characteristics'!$C:$C,0))</f>
        <v>0.01</v>
      </c>
      <c r="O392" s="137" t="str">
        <f>INDEX('Policy Characteristics'!I:I,MATCH(PolicyLevers!$C392,'Policy Characteristics'!$C:$C,0))</f>
        <v>% reduction in energy use</v>
      </c>
      <c r="P392" s="13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55" t="str">
        <f t="shared" si="59"/>
        <v>industry-ag-main.html#eff-stds</v>
      </c>
      <c r="R392" s="168" t="str">
        <f t="shared" si="59"/>
        <v>industry-energy-efficiency-standards.html</v>
      </c>
      <c r="S392" s="155" t="str">
        <f t="shared" si="59"/>
        <v>U.S. DOE, 2016, Industrial Energy Efficiency Potential Analysis, https://energy.gov/sites/prod/files/2017/04/f34/energy-savings-by-state-industrial-methodology.pdf</v>
      </c>
      <c r="T392" s="155" t="str">
        <f t="shared" si="59"/>
        <v>U.S. DOE, 2016, Industrial Energy Efficiency Potential Analysis, https://energy.gov/sites/prod/files/2017/04/f34/energy-savings-by-state-industrial-methodology.pdf</v>
      </c>
    </row>
    <row r="393" spans="1:20" s="144" customFormat="1" x14ac:dyDescent="0.25">
      <c r="A393" s="136" t="str">
        <f>INDEX('Policy Characteristics'!A:A,MATCH(PolicyLevers!$C393,'Policy Characteristics'!$C:$C,0))</f>
        <v>Industry</v>
      </c>
      <c r="B393" s="273" t="str">
        <f>INDEX('Policy Characteristics'!B:B,MATCH(PolicyLevers!$C393,'Policy Characteristics'!$C:$C,0))</f>
        <v>Industry Energy Efficiency Standards</v>
      </c>
      <c r="C393" s="152" t="str">
        <f t="shared" si="60"/>
        <v>Percentage Improvement in Eqpt Efficiency Standards above BAU</v>
      </c>
      <c r="D393" s="146" t="s">
        <v>143</v>
      </c>
      <c r="E393" s="139" t="s">
        <v>732</v>
      </c>
      <c r="F393" s="146" t="s">
        <v>745</v>
      </c>
      <c r="G393" s="139" t="s">
        <v>736</v>
      </c>
      <c r="H393" s="157">
        <v>779</v>
      </c>
      <c r="I393" s="266" t="s">
        <v>47</v>
      </c>
      <c r="J393" s="137" t="str">
        <f>INDEX('Policy Characteristics'!D:D,MATCH(PolicyLevers!$C393,'Policy Characteristics'!$C:$C,0))</f>
        <v>Industry Energy Efficiency Standards</v>
      </c>
      <c r="K393" s="137" t="str">
        <f>INDEX('Policy Characteristics'!E:E,MATCH(PolicyLevers!$C393,'Policy Characteristics'!$C:$C,0))</f>
        <v>indst efficiency standards</v>
      </c>
      <c r="L393" s="137">
        <f>INDEX('Policy Characteristics'!F:F,MATCH(PolicyLevers!$C393,'Policy Characteristics'!$C:$C,0))</f>
        <v>0</v>
      </c>
      <c r="M393" s="137">
        <f>INDEX('Policy Characteristics'!G:G,MATCH(PolicyLevers!$C393,'Policy Characteristics'!$C:$C,0))</f>
        <v>0.25</v>
      </c>
      <c r="N393" s="137">
        <f>INDEX('Policy Characteristics'!H:H,MATCH(PolicyLevers!$C393,'Policy Characteristics'!$C:$C,0))</f>
        <v>0.01</v>
      </c>
      <c r="O393" s="137" t="str">
        <f>INDEX('Policy Characteristics'!I:I,MATCH(PolicyLevers!$C393,'Policy Characteristics'!$C:$C,0))</f>
        <v>% reduction in energy use</v>
      </c>
      <c r="P393" s="13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55" t="str">
        <f t="shared" si="59"/>
        <v>industry-ag-main.html#eff-stds</v>
      </c>
      <c r="R393" s="168" t="str">
        <f t="shared" si="59"/>
        <v>industry-energy-efficiency-standards.html</v>
      </c>
      <c r="S393" s="155" t="str">
        <f t="shared" si="59"/>
        <v>U.S. DOE, 2016, Industrial Energy Efficiency Potential Analysis, https://energy.gov/sites/prod/files/2017/04/f34/energy-savings-by-state-industrial-methodology.pdf</v>
      </c>
      <c r="T393" s="155" t="str">
        <f t="shared" si="59"/>
        <v>U.S. DOE, 2016, Industrial Energy Efficiency Potential Analysis, https://energy.gov/sites/prod/files/2017/04/f34/energy-savings-by-state-industrial-methodology.pdf</v>
      </c>
    </row>
    <row r="394" spans="1:20" s="144" customFormat="1" x14ac:dyDescent="0.25">
      <c r="A394" s="136" t="str">
        <f>INDEX('Policy Characteristics'!A:A,MATCH(PolicyLevers!$C394,'Policy Characteristics'!$C:$C,0))</f>
        <v>Industry</v>
      </c>
      <c r="B394" s="273" t="str">
        <f>INDEX('Policy Characteristics'!B:B,MATCH(PolicyLevers!$C394,'Policy Characteristics'!$C:$C,0))</f>
        <v>Industry Energy Efficiency Standards</v>
      </c>
      <c r="C394" s="152" t="str">
        <f t="shared" si="60"/>
        <v>Percentage Improvement in Eqpt Efficiency Standards above BAU</v>
      </c>
      <c r="D394" s="146" t="s">
        <v>143</v>
      </c>
      <c r="E394" s="139" t="s">
        <v>733</v>
      </c>
      <c r="F394" s="146" t="s">
        <v>745</v>
      </c>
      <c r="G394" s="139" t="s">
        <v>737</v>
      </c>
      <c r="H394" s="157">
        <v>780</v>
      </c>
      <c r="I394" s="266" t="s">
        <v>46</v>
      </c>
      <c r="J394" s="137" t="str">
        <f>INDEX('Policy Characteristics'!D:D,MATCH(PolicyLevers!$C394,'Policy Characteristics'!$C:$C,0))</f>
        <v>Industry Energy Efficiency Standards</v>
      </c>
      <c r="K394" s="137" t="str">
        <f>INDEX('Policy Characteristics'!E:E,MATCH(PolicyLevers!$C394,'Policy Characteristics'!$C:$C,0))</f>
        <v>indst efficiency standards</v>
      </c>
      <c r="L394" s="137">
        <f>INDEX('Policy Characteristics'!F:F,MATCH(PolicyLevers!$C394,'Policy Characteristics'!$C:$C,0))</f>
        <v>0</v>
      </c>
      <c r="M394" s="137">
        <f>INDEX('Policy Characteristics'!G:G,MATCH(PolicyLevers!$C394,'Policy Characteristics'!$C:$C,0))</f>
        <v>0.25</v>
      </c>
      <c r="N394" s="137">
        <f>INDEX('Policy Characteristics'!H:H,MATCH(PolicyLevers!$C394,'Policy Characteristics'!$C:$C,0))</f>
        <v>0.01</v>
      </c>
      <c r="O394" s="137" t="str">
        <f>INDEX('Policy Characteristics'!I:I,MATCH(PolicyLevers!$C394,'Policy Characteristics'!$C:$C,0))</f>
        <v>% reduction in energy use</v>
      </c>
      <c r="P394" s="13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55" t="str">
        <f t="shared" si="59"/>
        <v>industry-ag-main.html#eff-stds</v>
      </c>
      <c r="R394" s="168" t="str">
        <f t="shared" si="59"/>
        <v>industry-energy-efficiency-standards.html</v>
      </c>
      <c r="S394" s="155" t="str">
        <f t="shared" si="59"/>
        <v>U.S. DOE, 2016, Industrial Energy Efficiency Potential Analysis, https://energy.gov/sites/prod/files/2017/04/f34/energy-savings-by-state-industrial-methodology.pdf</v>
      </c>
      <c r="T394" s="155" t="str">
        <f t="shared" si="59"/>
        <v>U.S. DOE, 2016, Industrial Energy Efficiency Potential Analysis, https://energy.gov/sites/prod/files/2017/04/f34/energy-savings-by-state-industrial-methodology.pdf</v>
      </c>
    </row>
    <row r="395" spans="1:20" s="144" customFormat="1" x14ac:dyDescent="0.25">
      <c r="A395" s="136" t="str">
        <f>INDEX('Policy Characteristics'!A:A,MATCH(PolicyLevers!$C395,'Policy Characteristics'!$C:$C,0))</f>
        <v>Industry</v>
      </c>
      <c r="B395" s="273" t="str">
        <f>INDEX('Policy Characteristics'!B:B,MATCH(PolicyLevers!$C395,'Policy Characteristics'!$C:$C,0))</f>
        <v>Industry Energy Efficiency Standards</v>
      </c>
      <c r="C395" s="152" t="str">
        <f t="shared" si="60"/>
        <v>Percentage Improvement in Eqpt Efficiency Standards above BAU</v>
      </c>
      <c r="D395" s="146" t="s">
        <v>143</v>
      </c>
      <c r="E395" s="139" t="s">
        <v>734</v>
      </c>
      <c r="F395" s="146" t="s">
        <v>745</v>
      </c>
      <c r="G395" s="139" t="s">
        <v>740</v>
      </c>
      <c r="H395" s="157">
        <v>781</v>
      </c>
      <c r="I395" s="266" t="s">
        <v>47</v>
      </c>
      <c r="J395" s="137" t="str">
        <f>INDEX('Policy Characteristics'!D:D,MATCH(PolicyLevers!$C395,'Policy Characteristics'!$C:$C,0))</f>
        <v>Industry Energy Efficiency Standards</v>
      </c>
      <c r="K395" s="137" t="str">
        <f>INDEX('Policy Characteristics'!E:E,MATCH(PolicyLevers!$C395,'Policy Characteristics'!$C:$C,0))</f>
        <v>indst efficiency standards</v>
      </c>
      <c r="L395" s="137">
        <f>INDEX('Policy Characteristics'!F:F,MATCH(PolicyLevers!$C395,'Policy Characteristics'!$C:$C,0))</f>
        <v>0</v>
      </c>
      <c r="M395" s="137">
        <f>INDEX('Policy Characteristics'!G:G,MATCH(PolicyLevers!$C395,'Policy Characteristics'!$C:$C,0))</f>
        <v>0.25</v>
      </c>
      <c r="N395" s="137">
        <f>INDEX('Policy Characteristics'!H:H,MATCH(PolicyLevers!$C395,'Policy Characteristics'!$C:$C,0))</f>
        <v>0.01</v>
      </c>
      <c r="O395" s="137" t="str">
        <f>INDEX('Policy Characteristics'!I:I,MATCH(PolicyLevers!$C395,'Policy Characteristics'!$C:$C,0))</f>
        <v>% reduction in energy use</v>
      </c>
      <c r="P395" s="13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55" t="str">
        <f t="shared" si="59"/>
        <v>industry-ag-main.html#eff-stds</v>
      </c>
      <c r="R395" s="168" t="str">
        <f t="shared" si="59"/>
        <v>industry-energy-efficiency-standards.html</v>
      </c>
      <c r="S395" s="155" t="str">
        <f t="shared" si="59"/>
        <v>U.S. DOE, 2016, Industrial Energy Efficiency Potential Analysis, https://energy.gov/sites/prod/files/2017/04/f34/energy-savings-by-state-industrial-methodology.pdf</v>
      </c>
      <c r="T395" s="155" t="str">
        <f t="shared" si="59"/>
        <v>U.S. DOE, 2016, Industrial Energy Efficiency Potential Analysis, https://energy.gov/sites/prod/files/2017/04/f34/energy-savings-by-state-industrial-methodology.pdf</v>
      </c>
    </row>
    <row r="396" spans="1:20" s="144" customFormat="1" x14ac:dyDescent="0.25">
      <c r="A396" s="136" t="str">
        <f>INDEX('Policy Characteristics'!A:A,MATCH(PolicyLevers!$C396,'Policy Characteristics'!$C:$C,0))</f>
        <v>Industry</v>
      </c>
      <c r="B396" s="273" t="str">
        <f>INDEX('Policy Characteristics'!B:B,MATCH(PolicyLevers!$C396,'Policy Characteristics'!$C:$C,0))</f>
        <v>Industry Energy Efficiency Standards</v>
      </c>
      <c r="C396" s="152" t="str">
        <f t="shared" si="60"/>
        <v>Percentage Improvement in Eqpt Efficiency Standards above BAU</v>
      </c>
      <c r="D396" s="146" t="s">
        <v>143</v>
      </c>
      <c r="E396" s="139" t="s">
        <v>1109</v>
      </c>
      <c r="F396" s="146" t="s">
        <v>745</v>
      </c>
      <c r="G396" s="139" t="s">
        <v>1112</v>
      </c>
      <c r="H396" s="157">
        <v>782</v>
      </c>
      <c r="I396" s="266" t="s">
        <v>47</v>
      </c>
      <c r="J396" s="137" t="str">
        <f>INDEX('Policy Characteristics'!D:D,MATCH(PolicyLevers!$C396,'Policy Characteristics'!$C:$C,0))</f>
        <v>Industry Energy Efficiency Standards</v>
      </c>
      <c r="K396" s="137" t="str">
        <f>INDEX('Policy Characteristics'!E:E,MATCH(PolicyLevers!$C396,'Policy Characteristics'!$C:$C,0))</f>
        <v>indst efficiency standards</v>
      </c>
      <c r="L396" s="137">
        <f>INDEX('Policy Characteristics'!F:F,MATCH(PolicyLevers!$C396,'Policy Characteristics'!$C:$C,0))</f>
        <v>0</v>
      </c>
      <c r="M396" s="137">
        <f>INDEX('Policy Characteristics'!G:G,MATCH(PolicyLevers!$C396,'Policy Characteristics'!$C:$C,0))</f>
        <v>0.25</v>
      </c>
      <c r="N396" s="137">
        <f>INDEX('Policy Characteristics'!H:H,MATCH(PolicyLevers!$C396,'Policy Characteristics'!$C:$C,0))</f>
        <v>0.01</v>
      </c>
      <c r="O396" s="137" t="str">
        <f>INDEX('Policy Characteristics'!I:I,MATCH(PolicyLevers!$C396,'Policy Characteristics'!$C:$C,0))</f>
        <v>% reduction in energy use</v>
      </c>
      <c r="P396" s="13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55" t="str">
        <f t="shared" si="59"/>
        <v>industry-ag-main.html#eff-stds</v>
      </c>
      <c r="R396" s="168" t="str">
        <f t="shared" si="59"/>
        <v>industry-energy-efficiency-standards.html</v>
      </c>
      <c r="S396" s="155" t="str">
        <f t="shared" si="59"/>
        <v>U.S. DOE, 2016, Industrial Energy Efficiency Potential Analysis, https://energy.gov/sites/prod/files/2017/04/f34/energy-savings-by-state-industrial-methodology.pdf</v>
      </c>
      <c r="T396" s="155" t="str">
        <f t="shared" si="59"/>
        <v>U.S. DOE, 2016, Industrial Energy Efficiency Potential Analysis, https://energy.gov/sites/prod/files/2017/04/f34/energy-savings-by-state-industrial-methodology.pdf</v>
      </c>
    </row>
    <row r="397" spans="1:20" s="144" customFormat="1" x14ac:dyDescent="0.25">
      <c r="A397" s="136" t="str">
        <f>INDEX('Policy Characteristics'!A:A,MATCH(PolicyLevers!$C397,'Policy Characteristics'!$C:$C,0))</f>
        <v>Industry</v>
      </c>
      <c r="B397" s="273" t="str">
        <f>INDEX('Policy Characteristics'!B:B,MATCH(PolicyLevers!$C397,'Policy Characteristics'!$C:$C,0))</f>
        <v>Industry Energy Efficiency Standards</v>
      </c>
      <c r="C397" s="152" t="str">
        <f t="shared" si="60"/>
        <v>Percentage Improvement in Eqpt Efficiency Standards above BAU</v>
      </c>
      <c r="D397" s="146" t="s">
        <v>143</v>
      </c>
      <c r="E397" s="139" t="s">
        <v>1110</v>
      </c>
      <c r="F397" s="146" t="s">
        <v>745</v>
      </c>
      <c r="G397" s="139" t="s">
        <v>1114</v>
      </c>
      <c r="H397" s="157">
        <v>783</v>
      </c>
      <c r="I397" s="266" t="s">
        <v>46</v>
      </c>
      <c r="J397" s="137" t="str">
        <f>INDEX('Policy Characteristics'!D:D,MATCH(PolicyLevers!$C397,'Policy Characteristics'!$C:$C,0))</f>
        <v>Industry Energy Efficiency Standards</v>
      </c>
      <c r="K397" s="137" t="str">
        <f>INDEX('Policy Characteristics'!E:E,MATCH(PolicyLevers!$C397,'Policy Characteristics'!$C:$C,0))</f>
        <v>indst efficiency standards</v>
      </c>
      <c r="L397" s="137">
        <f>INDEX('Policy Characteristics'!F:F,MATCH(PolicyLevers!$C397,'Policy Characteristics'!$C:$C,0))</f>
        <v>0</v>
      </c>
      <c r="M397" s="137">
        <f>INDEX('Policy Characteristics'!G:G,MATCH(PolicyLevers!$C397,'Policy Characteristics'!$C:$C,0))</f>
        <v>0.25</v>
      </c>
      <c r="N397" s="137">
        <f>INDEX('Policy Characteristics'!H:H,MATCH(PolicyLevers!$C397,'Policy Characteristics'!$C:$C,0))</f>
        <v>0.01</v>
      </c>
      <c r="O397" s="137" t="str">
        <f>INDEX('Policy Characteristics'!I:I,MATCH(PolicyLevers!$C397,'Policy Characteristics'!$C:$C,0))</f>
        <v>% reduction in energy use</v>
      </c>
      <c r="P397" s="13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55" t="str">
        <f t="shared" si="59"/>
        <v>industry-ag-main.html#eff-stds</v>
      </c>
      <c r="R397" s="168" t="str">
        <f t="shared" si="59"/>
        <v>industry-energy-efficiency-standards.html</v>
      </c>
      <c r="S397" s="155" t="str">
        <f t="shared" si="59"/>
        <v>U.S. DOE, 2016, Industrial Energy Efficiency Potential Analysis, https://energy.gov/sites/prod/files/2017/04/f34/energy-savings-by-state-industrial-methodology.pdf</v>
      </c>
      <c r="T397" s="155" t="str">
        <f t="shared" si="59"/>
        <v>U.S. DOE, 2016, Industrial Energy Efficiency Potential Analysis, https://energy.gov/sites/prod/files/2017/04/f34/energy-savings-by-state-industrial-methodology.pdf</v>
      </c>
    </row>
    <row r="398" spans="1:20" s="144" customFormat="1" x14ac:dyDescent="0.25">
      <c r="A398" s="136" t="str">
        <f>INDEX('Policy Characteristics'!A:A,MATCH(PolicyLevers!$C398,'Policy Characteristics'!$C:$C,0))</f>
        <v>Industry</v>
      </c>
      <c r="B398" s="273" t="str">
        <f>INDEX('Policy Characteristics'!B:B,MATCH(PolicyLevers!$C398,'Policy Characteristics'!$C:$C,0))</f>
        <v>Industry Energy Efficiency Standards</v>
      </c>
      <c r="C398" s="152" t="str">
        <f t="shared" si="60"/>
        <v>Percentage Improvement in Eqpt Efficiency Standards above BAU</v>
      </c>
      <c r="D398" s="146" t="s">
        <v>143</v>
      </c>
      <c r="E398" s="139" t="s">
        <v>1111</v>
      </c>
      <c r="F398" s="146" t="s">
        <v>745</v>
      </c>
      <c r="G398" s="139" t="s">
        <v>1115</v>
      </c>
      <c r="H398" s="157">
        <v>784</v>
      </c>
      <c r="I398" s="266" t="s">
        <v>46</v>
      </c>
      <c r="J398" s="137" t="str">
        <f>INDEX('Policy Characteristics'!D:D,MATCH(PolicyLevers!$C398,'Policy Characteristics'!$C:$C,0))</f>
        <v>Industry Energy Efficiency Standards</v>
      </c>
      <c r="K398" s="137" t="str">
        <f>INDEX('Policy Characteristics'!E:E,MATCH(PolicyLevers!$C398,'Policy Characteristics'!$C:$C,0))</f>
        <v>indst efficiency standards</v>
      </c>
      <c r="L398" s="137">
        <f>INDEX('Policy Characteristics'!F:F,MATCH(PolicyLevers!$C398,'Policy Characteristics'!$C:$C,0))</f>
        <v>0</v>
      </c>
      <c r="M398" s="137">
        <f>INDEX('Policy Characteristics'!G:G,MATCH(PolicyLevers!$C398,'Policy Characteristics'!$C:$C,0))</f>
        <v>0.25</v>
      </c>
      <c r="N398" s="137">
        <f>INDEX('Policy Characteristics'!H:H,MATCH(PolicyLevers!$C398,'Policy Characteristics'!$C:$C,0))</f>
        <v>0.01</v>
      </c>
      <c r="O398" s="137" t="str">
        <f>INDEX('Policy Characteristics'!I:I,MATCH(PolicyLevers!$C398,'Policy Characteristics'!$C:$C,0))</f>
        <v>% reduction in energy use</v>
      </c>
      <c r="P398" s="13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55" t="str">
        <f t="shared" si="59"/>
        <v>industry-ag-main.html#eff-stds</v>
      </c>
      <c r="R398" s="168" t="str">
        <f t="shared" si="59"/>
        <v>industry-energy-efficiency-standards.html</v>
      </c>
      <c r="S398" s="155" t="str">
        <f t="shared" si="59"/>
        <v>U.S. DOE, 2016, Industrial Energy Efficiency Potential Analysis, https://energy.gov/sites/prod/files/2017/04/f34/energy-savings-by-state-industrial-methodology.pdf</v>
      </c>
      <c r="T398" s="155" t="str">
        <f t="shared" si="59"/>
        <v>U.S. DOE, 2016, Industrial Energy Efficiency Potential Analysis, https://energy.gov/sites/prod/files/2017/04/f34/energy-savings-by-state-industrial-methodology.pdf</v>
      </c>
    </row>
    <row r="399" spans="1:20" s="144" customFormat="1" x14ac:dyDescent="0.25">
      <c r="A399" s="136" t="str">
        <f>INDEX('Policy Characteristics'!A:A,MATCH(PolicyLevers!$C399,'Policy Characteristics'!$C:$C,0))</f>
        <v>Industry</v>
      </c>
      <c r="B399" s="273" t="str">
        <f>INDEX('Policy Characteristics'!B:B,MATCH(PolicyLevers!$C399,'Policy Characteristics'!$C:$C,0))</f>
        <v>Industry Energy Efficiency Standards</v>
      </c>
      <c r="C399" s="152" t="str">
        <f t="shared" si="60"/>
        <v>Percentage Improvement in Eqpt Efficiency Standards above BAU</v>
      </c>
      <c r="D399" s="146" t="s">
        <v>143</v>
      </c>
      <c r="E399" s="139" t="s">
        <v>1108</v>
      </c>
      <c r="F399" s="146" t="s">
        <v>745</v>
      </c>
      <c r="G399" s="139" t="s">
        <v>1113</v>
      </c>
      <c r="H399" s="157">
        <v>785</v>
      </c>
      <c r="I399" s="266" t="s">
        <v>47</v>
      </c>
      <c r="J399" s="137" t="str">
        <f>INDEX('Policy Characteristics'!D:D,MATCH(PolicyLevers!$C399,'Policy Characteristics'!$C:$C,0))</f>
        <v>Industry Energy Efficiency Standards</v>
      </c>
      <c r="K399" s="137" t="str">
        <f>INDEX('Policy Characteristics'!E:E,MATCH(PolicyLevers!$C399,'Policy Characteristics'!$C:$C,0))</f>
        <v>indst efficiency standards</v>
      </c>
      <c r="L399" s="137">
        <f>INDEX('Policy Characteristics'!F:F,MATCH(PolicyLevers!$C399,'Policy Characteristics'!$C:$C,0))</f>
        <v>0</v>
      </c>
      <c r="M399" s="137">
        <f>INDEX('Policy Characteristics'!G:G,MATCH(PolicyLevers!$C399,'Policy Characteristics'!$C:$C,0))</f>
        <v>0.25</v>
      </c>
      <c r="N399" s="137">
        <f>INDEX('Policy Characteristics'!H:H,MATCH(PolicyLevers!$C399,'Policy Characteristics'!$C:$C,0))</f>
        <v>0.01</v>
      </c>
      <c r="O399" s="137" t="str">
        <f>INDEX('Policy Characteristics'!I:I,MATCH(PolicyLevers!$C399,'Policy Characteristics'!$C:$C,0))</f>
        <v>% reduction in energy use</v>
      </c>
      <c r="P399" s="13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55" t="str">
        <f t="shared" si="59"/>
        <v>industry-ag-main.html#eff-stds</v>
      </c>
      <c r="R399" s="168" t="str">
        <f t="shared" si="59"/>
        <v>industry-energy-efficiency-standards.html</v>
      </c>
      <c r="S399" s="155" t="str">
        <f t="shared" si="59"/>
        <v>U.S. DOE, 2016, Industrial Energy Efficiency Potential Analysis, https://energy.gov/sites/prod/files/2017/04/f34/energy-savings-by-state-industrial-methodology.pdf</v>
      </c>
      <c r="T399" s="155" t="str">
        <f t="shared" si="59"/>
        <v>U.S. DOE, 2016, Industrial Energy Efficiency Potential Analysis, https://energy.gov/sites/prod/files/2017/04/f34/energy-savings-by-state-industrial-methodology.pdf</v>
      </c>
    </row>
    <row r="400" spans="1:20" s="144" customFormat="1" x14ac:dyDescent="0.25">
      <c r="A400" s="136" t="str">
        <f>INDEX('Policy Characteristics'!A:A,MATCH(PolicyLevers!$C400,'Policy Characteristics'!$C:$C,0))</f>
        <v>Industry</v>
      </c>
      <c r="B400" s="273" t="str">
        <f>INDEX('Policy Characteristics'!B:B,MATCH(PolicyLevers!$C400,'Policy Characteristics'!$C:$C,0))</f>
        <v>Industry Energy Efficiency Standards</v>
      </c>
      <c r="C400" s="152" t="str">
        <f t="shared" si="60"/>
        <v>Percentage Improvement in Eqpt Efficiency Standards above BAU</v>
      </c>
      <c r="D400" s="146" t="s">
        <v>144</v>
      </c>
      <c r="E400" s="139" t="s">
        <v>729</v>
      </c>
      <c r="F400" s="146" t="s">
        <v>746</v>
      </c>
      <c r="G400" s="139" t="s">
        <v>735</v>
      </c>
      <c r="H400" s="157">
        <v>786</v>
      </c>
      <c r="I400" s="266" t="s">
        <v>46</v>
      </c>
      <c r="J400" s="137" t="str">
        <f>INDEX('Policy Characteristics'!D:D,MATCH(PolicyLevers!$C400,'Policy Characteristics'!$C:$C,0))</f>
        <v>Industry Energy Efficiency Standards</v>
      </c>
      <c r="K400" s="137" t="str">
        <f>INDEX('Policy Characteristics'!E:E,MATCH(PolicyLevers!$C400,'Policy Characteristics'!$C:$C,0))</f>
        <v>indst efficiency standards</v>
      </c>
      <c r="L400" s="137">
        <f>INDEX('Policy Characteristics'!F:F,MATCH(PolicyLevers!$C400,'Policy Characteristics'!$C:$C,0))</f>
        <v>0</v>
      </c>
      <c r="M400" s="137">
        <f>INDEX('Policy Characteristics'!G:G,MATCH(PolicyLevers!$C400,'Policy Characteristics'!$C:$C,0))</f>
        <v>0.25</v>
      </c>
      <c r="N400" s="137">
        <f>INDEX('Policy Characteristics'!H:H,MATCH(PolicyLevers!$C400,'Policy Characteristics'!$C:$C,0))</f>
        <v>0.01</v>
      </c>
      <c r="O400" s="137" t="str">
        <f>INDEX('Policy Characteristics'!I:I,MATCH(PolicyLevers!$C400,'Policy Characteristics'!$C:$C,0))</f>
        <v>% reduction in energy use</v>
      </c>
      <c r="P400" s="13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55" t="str">
        <f t="shared" si="59"/>
        <v>industry-ag-main.html#eff-stds</v>
      </c>
      <c r="R400" s="168" t="str">
        <f t="shared" si="59"/>
        <v>industry-energy-efficiency-standards.html</v>
      </c>
      <c r="S400" s="155" t="str">
        <f t="shared" si="59"/>
        <v>U.S. DOE, 2016, Industrial Energy Efficiency Potential Analysis, https://energy.gov/sites/prod/files/2017/04/f34/energy-savings-by-state-industrial-methodology.pdf</v>
      </c>
      <c r="T400" s="155" t="str">
        <f t="shared" si="59"/>
        <v>U.S. DOE, 2016, Industrial Energy Efficiency Potential Analysis, https://energy.gov/sites/prod/files/2017/04/f34/energy-savings-by-state-industrial-methodology.pdf</v>
      </c>
    </row>
    <row r="401" spans="1:20" s="144" customFormat="1" x14ac:dyDescent="0.25">
      <c r="A401" s="136" t="str">
        <f>INDEX('Policy Characteristics'!A:A,MATCH(PolicyLevers!$C401,'Policy Characteristics'!$C:$C,0))</f>
        <v>Industry</v>
      </c>
      <c r="B401" s="273" t="str">
        <f>INDEX('Policy Characteristics'!B:B,MATCH(PolicyLevers!$C401,'Policy Characteristics'!$C:$C,0))</f>
        <v>Industry Energy Efficiency Standards</v>
      </c>
      <c r="C401" s="152" t="str">
        <f t="shared" si="60"/>
        <v>Percentage Improvement in Eqpt Efficiency Standards above BAU</v>
      </c>
      <c r="D401" s="146" t="s">
        <v>144</v>
      </c>
      <c r="E401" s="139" t="s">
        <v>730</v>
      </c>
      <c r="F401" s="146" t="s">
        <v>746</v>
      </c>
      <c r="G401" s="139" t="s">
        <v>738</v>
      </c>
      <c r="H401" s="157">
        <v>787</v>
      </c>
      <c r="I401" s="266" t="s">
        <v>46</v>
      </c>
      <c r="J401" s="137" t="str">
        <f>INDEX('Policy Characteristics'!D:D,MATCH(PolicyLevers!$C401,'Policy Characteristics'!$C:$C,0))</f>
        <v>Industry Energy Efficiency Standards</v>
      </c>
      <c r="K401" s="137" t="str">
        <f>INDEX('Policy Characteristics'!E:E,MATCH(PolicyLevers!$C401,'Policy Characteristics'!$C:$C,0))</f>
        <v>indst efficiency standards</v>
      </c>
      <c r="L401" s="137">
        <f>INDEX('Policy Characteristics'!F:F,MATCH(PolicyLevers!$C401,'Policy Characteristics'!$C:$C,0))</f>
        <v>0</v>
      </c>
      <c r="M401" s="137">
        <f>INDEX('Policy Characteristics'!G:G,MATCH(PolicyLevers!$C401,'Policy Characteristics'!$C:$C,0))</f>
        <v>0.25</v>
      </c>
      <c r="N401" s="137">
        <f>INDEX('Policy Characteristics'!H:H,MATCH(PolicyLevers!$C401,'Policy Characteristics'!$C:$C,0))</f>
        <v>0.01</v>
      </c>
      <c r="O401" s="137" t="str">
        <f>INDEX('Policy Characteristics'!I:I,MATCH(PolicyLevers!$C401,'Policy Characteristics'!$C:$C,0))</f>
        <v>% reduction in energy use</v>
      </c>
      <c r="P401" s="13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55" t="str">
        <f t="shared" si="59"/>
        <v>industry-ag-main.html#eff-stds</v>
      </c>
      <c r="R401" s="168" t="str">
        <f t="shared" si="59"/>
        <v>industry-energy-efficiency-standards.html</v>
      </c>
      <c r="S401" s="155" t="str">
        <f t="shared" si="59"/>
        <v>U.S. DOE, 2016, Industrial Energy Efficiency Potential Analysis, https://energy.gov/sites/prod/files/2017/04/f34/energy-savings-by-state-industrial-methodology.pdf</v>
      </c>
      <c r="T401" s="155" t="str">
        <f t="shared" si="59"/>
        <v>U.S. DOE, 2016, Industrial Energy Efficiency Potential Analysis, https://energy.gov/sites/prod/files/2017/04/f34/energy-savings-by-state-industrial-methodology.pdf</v>
      </c>
    </row>
    <row r="402" spans="1:20" s="144" customFormat="1" x14ac:dyDescent="0.25">
      <c r="A402" s="136" t="str">
        <f>INDEX('Policy Characteristics'!A:A,MATCH(PolicyLevers!$C402,'Policy Characteristics'!$C:$C,0))</f>
        <v>Industry</v>
      </c>
      <c r="B402" s="273" t="str">
        <f>INDEX('Policy Characteristics'!B:B,MATCH(PolicyLevers!$C402,'Policy Characteristics'!$C:$C,0))</f>
        <v>Industry Energy Efficiency Standards</v>
      </c>
      <c r="C402" s="152" t="str">
        <f t="shared" si="60"/>
        <v>Percentage Improvement in Eqpt Efficiency Standards above BAU</v>
      </c>
      <c r="D402" s="146" t="s">
        <v>144</v>
      </c>
      <c r="E402" s="139" t="s">
        <v>731</v>
      </c>
      <c r="F402" s="146" t="s">
        <v>746</v>
      </c>
      <c r="G402" s="139" t="s">
        <v>739</v>
      </c>
      <c r="H402" s="157">
        <v>788</v>
      </c>
      <c r="I402" s="266" t="s">
        <v>46</v>
      </c>
      <c r="J402" s="137" t="str">
        <f>INDEX('Policy Characteristics'!D:D,MATCH(PolicyLevers!$C402,'Policy Characteristics'!$C:$C,0))</f>
        <v>Industry Energy Efficiency Standards</v>
      </c>
      <c r="K402" s="137" t="str">
        <f>INDEX('Policy Characteristics'!E:E,MATCH(PolicyLevers!$C402,'Policy Characteristics'!$C:$C,0))</f>
        <v>indst efficiency standards</v>
      </c>
      <c r="L402" s="137">
        <f>INDEX('Policy Characteristics'!F:F,MATCH(PolicyLevers!$C402,'Policy Characteristics'!$C:$C,0))</f>
        <v>0</v>
      </c>
      <c r="M402" s="137">
        <f>INDEX('Policy Characteristics'!G:G,MATCH(PolicyLevers!$C402,'Policy Characteristics'!$C:$C,0))</f>
        <v>0.25</v>
      </c>
      <c r="N402" s="137">
        <f>INDEX('Policy Characteristics'!H:H,MATCH(PolicyLevers!$C402,'Policy Characteristics'!$C:$C,0))</f>
        <v>0.01</v>
      </c>
      <c r="O402" s="137" t="str">
        <f>INDEX('Policy Characteristics'!I:I,MATCH(PolicyLevers!$C402,'Policy Characteristics'!$C:$C,0))</f>
        <v>% reduction in energy use</v>
      </c>
      <c r="P402" s="13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55" t="str">
        <f t="shared" si="59"/>
        <v>industry-ag-main.html#eff-stds</v>
      </c>
      <c r="R402" s="168" t="str">
        <f t="shared" si="59"/>
        <v>industry-energy-efficiency-standards.html</v>
      </c>
      <c r="S402" s="155" t="str">
        <f t="shared" si="59"/>
        <v>U.S. DOE, 2016, Industrial Energy Efficiency Potential Analysis, https://energy.gov/sites/prod/files/2017/04/f34/energy-savings-by-state-industrial-methodology.pdf</v>
      </c>
      <c r="T402" s="155" t="str">
        <f t="shared" si="59"/>
        <v>U.S. DOE, 2016, Industrial Energy Efficiency Potential Analysis, https://energy.gov/sites/prod/files/2017/04/f34/energy-savings-by-state-industrial-methodology.pdf</v>
      </c>
    </row>
    <row r="403" spans="1:20" s="144" customFormat="1" x14ac:dyDescent="0.25">
      <c r="A403" s="136" t="str">
        <f>INDEX('Policy Characteristics'!A:A,MATCH(PolicyLevers!$C403,'Policy Characteristics'!$C:$C,0))</f>
        <v>Industry</v>
      </c>
      <c r="B403" s="273" t="str">
        <f>INDEX('Policy Characteristics'!B:B,MATCH(PolicyLevers!$C403,'Policy Characteristics'!$C:$C,0))</f>
        <v>Industry Energy Efficiency Standards</v>
      </c>
      <c r="C403" s="152" t="str">
        <f t="shared" si="60"/>
        <v>Percentage Improvement in Eqpt Efficiency Standards above BAU</v>
      </c>
      <c r="D403" s="146" t="s">
        <v>144</v>
      </c>
      <c r="E403" s="139" t="s">
        <v>732</v>
      </c>
      <c r="F403" s="146" t="s">
        <v>746</v>
      </c>
      <c r="G403" s="139" t="s">
        <v>736</v>
      </c>
      <c r="H403" s="157">
        <v>789</v>
      </c>
      <c r="I403" s="266" t="s">
        <v>47</v>
      </c>
      <c r="J403" s="137" t="str">
        <f>INDEX('Policy Characteristics'!D:D,MATCH(PolicyLevers!$C403,'Policy Characteristics'!$C:$C,0))</f>
        <v>Industry Energy Efficiency Standards</v>
      </c>
      <c r="K403" s="137" t="str">
        <f>INDEX('Policy Characteristics'!E:E,MATCH(PolicyLevers!$C403,'Policy Characteristics'!$C:$C,0))</f>
        <v>indst efficiency standards</v>
      </c>
      <c r="L403" s="137">
        <f>INDEX('Policy Characteristics'!F:F,MATCH(PolicyLevers!$C403,'Policy Characteristics'!$C:$C,0))</f>
        <v>0</v>
      </c>
      <c r="M403" s="137">
        <f>INDEX('Policy Characteristics'!G:G,MATCH(PolicyLevers!$C403,'Policy Characteristics'!$C:$C,0))</f>
        <v>0.25</v>
      </c>
      <c r="N403" s="137">
        <f>INDEX('Policy Characteristics'!H:H,MATCH(PolicyLevers!$C403,'Policy Characteristics'!$C:$C,0))</f>
        <v>0.01</v>
      </c>
      <c r="O403" s="137" t="str">
        <f>INDEX('Policy Characteristics'!I:I,MATCH(PolicyLevers!$C403,'Policy Characteristics'!$C:$C,0))</f>
        <v>% reduction in energy use</v>
      </c>
      <c r="P403" s="13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55" t="str">
        <f t="shared" si="59"/>
        <v>industry-ag-main.html#eff-stds</v>
      </c>
      <c r="R403" s="168" t="str">
        <f t="shared" si="59"/>
        <v>industry-energy-efficiency-standards.html</v>
      </c>
      <c r="S403" s="155" t="str">
        <f t="shared" si="59"/>
        <v>U.S. DOE, 2016, Industrial Energy Efficiency Potential Analysis, https://energy.gov/sites/prod/files/2017/04/f34/energy-savings-by-state-industrial-methodology.pdf</v>
      </c>
      <c r="T403" s="155" t="str">
        <f t="shared" si="59"/>
        <v>U.S. DOE, 2016, Industrial Energy Efficiency Potential Analysis, https://energy.gov/sites/prod/files/2017/04/f34/energy-savings-by-state-industrial-methodology.pdf</v>
      </c>
    </row>
    <row r="404" spans="1:20" s="144" customFormat="1" x14ac:dyDescent="0.25">
      <c r="A404" s="136" t="str">
        <f>INDEX('Policy Characteristics'!A:A,MATCH(PolicyLevers!$C404,'Policy Characteristics'!$C:$C,0))</f>
        <v>Industry</v>
      </c>
      <c r="B404" s="273" t="str">
        <f>INDEX('Policy Characteristics'!B:B,MATCH(PolicyLevers!$C404,'Policy Characteristics'!$C:$C,0))</f>
        <v>Industry Energy Efficiency Standards</v>
      </c>
      <c r="C404" s="152" t="str">
        <f t="shared" si="60"/>
        <v>Percentage Improvement in Eqpt Efficiency Standards above BAU</v>
      </c>
      <c r="D404" s="146" t="s">
        <v>144</v>
      </c>
      <c r="E404" s="139" t="s">
        <v>733</v>
      </c>
      <c r="F404" s="146" t="s">
        <v>746</v>
      </c>
      <c r="G404" s="139" t="s">
        <v>737</v>
      </c>
      <c r="H404" s="157">
        <v>790</v>
      </c>
      <c r="I404" s="266" t="s">
        <v>46</v>
      </c>
      <c r="J404" s="137" t="str">
        <f>INDEX('Policy Characteristics'!D:D,MATCH(PolicyLevers!$C404,'Policy Characteristics'!$C:$C,0))</f>
        <v>Industry Energy Efficiency Standards</v>
      </c>
      <c r="K404" s="137" t="str">
        <f>INDEX('Policy Characteristics'!E:E,MATCH(PolicyLevers!$C404,'Policy Characteristics'!$C:$C,0))</f>
        <v>indst efficiency standards</v>
      </c>
      <c r="L404" s="137">
        <f>INDEX('Policy Characteristics'!F:F,MATCH(PolicyLevers!$C404,'Policy Characteristics'!$C:$C,0))</f>
        <v>0</v>
      </c>
      <c r="M404" s="137">
        <f>INDEX('Policy Characteristics'!G:G,MATCH(PolicyLevers!$C404,'Policy Characteristics'!$C:$C,0))</f>
        <v>0.25</v>
      </c>
      <c r="N404" s="137">
        <f>INDEX('Policy Characteristics'!H:H,MATCH(PolicyLevers!$C404,'Policy Characteristics'!$C:$C,0))</f>
        <v>0.01</v>
      </c>
      <c r="O404" s="137" t="str">
        <f>INDEX('Policy Characteristics'!I:I,MATCH(PolicyLevers!$C404,'Policy Characteristics'!$C:$C,0))</f>
        <v>% reduction in energy use</v>
      </c>
      <c r="P404" s="13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55" t="str">
        <f t="shared" si="59"/>
        <v>industry-ag-main.html#eff-stds</v>
      </c>
      <c r="R404" s="168" t="str">
        <f t="shared" si="59"/>
        <v>industry-energy-efficiency-standards.html</v>
      </c>
      <c r="S404" s="155" t="str">
        <f t="shared" si="59"/>
        <v>U.S. DOE, 2016, Industrial Energy Efficiency Potential Analysis, https://energy.gov/sites/prod/files/2017/04/f34/energy-savings-by-state-industrial-methodology.pdf</v>
      </c>
      <c r="T404" s="155" t="str">
        <f t="shared" si="59"/>
        <v>U.S. DOE, 2016, Industrial Energy Efficiency Potential Analysis, https://energy.gov/sites/prod/files/2017/04/f34/energy-savings-by-state-industrial-methodology.pdf</v>
      </c>
    </row>
    <row r="405" spans="1:20" s="144" customFormat="1" x14ac:dyDescent="0.25">
      <c r="A405" s="136" t="str">
        <f>INDEX('Policy Characteristics'!A:A,MATCH(PolicyLevers!$C405,'Policy Characteristics'!$C:$C,0))</f>
        <v>Industry</v>
      </c>
      <c r="B405" s="273" t="str">
        <f>INDEX('Policy Characteristics'!B:B,MATCH(PolicyLevers!$C405,'Policy Characteristics'!$C:$C,0))</f>
        <v>Industry Energy Efficiency Standards</v>
      </c>
      <c r="C405" s="152" t="str">
        <f t="shared" si="60"/>
        <v>Percentage Improvement in Eqpt Efficiency Standards above BAU</v>
      </c>
      <c r="D405" s="146" t="s">
        <v>144</v>
      </c>
      <c r="E405" s="139" t="s">
        <v>734</v>
      </c>
      <c r="F405" s="146" t="s">
        <v>746</v>
      </c>
      <c r="G405" s="139" t="s">
        <v>740</v>
      </c>
      <c r="H405" s="157">
        <v>791</v>
      </c>
      <c r="I405" s="266" t="s">
        <v>47</v>
      </c>
      <c r="J405" s="137" t="str">
        <f>INDEX('Policy Characteristics'!D:D,MATCH(PolicyLevers!$C405,'Policy Characteristics'!$C:$C,0))</f>
        <v>Industry Energy Efficiency Standards</v>
      </c>
      <c r="K405" s="137" t="str">
        <f>INDEX('Policy Characteristics'!E:E,MATCH(PolicyLevers!$C405,'Policy Characteristics'!$C:$C,0))</f>
        <v>indst efficiency standards</v>
      </c>
      <c r="L405" s="137">
        <f>INDEX('Policy Characteristics'!F:F,MATCH(PolicyLevers!$C405,'Policy Characteristics'!$C:$C,0))</f>
        <v>0</v>
      </c>
      <c r="M405" s="137">
        <f>INDEX('Policy Characteristics'!G:G,MATCH(PolicyLevers!$C405,'Policy Characteristics'!$C:$C,0))</f>
        <v>0.25</v>
      </c>
      <c r="N405" s="137">
        <f>INDEX('Policy Characteristics'!H:H,MATCH(PolicyLevers!$C405,'Policy Characteristics'!$C:$C,0))</f>
        <v>0.01</v>
      </c>
      <c r="O405" s="137" t="str">
        <f>INDEX('Policy Characteristics'!I:I,MATCH(PolicyLevers!$C405,'Policy Characteristics'!$C:$C,0))</f>
        <v>% reduction in energy use</v>
      </c>
      <c r="P405" s="13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55" t="str">
        <f t="shared" si="59"/>
        <v>industry-ag-main.html#eff-stds</v>
      </c>
      <c r="R405" s="168" t="str">
        <f t="shared" si="59"/>
        <v>industry-energy-efficiency-standards.html</v>
      </c>
      <c r="S405" s="155" t="str">
        <f t="shared" si="59"/>
        <v>U.S. DOE, 2016, Industrial Energy Efficiency Potential Analysis, https://energy.gov/sites/prod/files/2017/04/f34/energy-savings-by-state-industrial-methodology.pdf</v>
      </c>
      <c r="T405" s="155" t="str">
        <f t="shared" si="59"/>
        <v>U.S. DOE, 2016, Industrial Energy Efficiency Potential Analysis, https://energy.gov/sites/prod/files/2017/04/f34/energy-savings-by-state-industrial-methodology.pdf</v>
      </c>
    </row>
    <row r="406" spans="1:20" s="144" customFormat="1" x14ac:dyDescent="0.25">
      <c r="A406" s="136" t="str">
        <f>INDEX('Policy Characteristics'!A:A,MATCH(PolicyLevers!$C406,'Policy Characteristics'!$C:$C,0))</f>
        <v>Industry</v>
      </c>
      <c r="B406" s="273" t="str">
        <f>INDEX('Policy Characteristics'!B:B,MATCH(PolicyLevers!$C406,'Policy Characteristics'!$C:$C,0))</f>
        <v>Industry Energy Efficiency Standards</v>
      </c>
      <c r="C406" s="152" t="str">
        <f t="shared" si="60"/>
        <v>Percentage Improvement in Eqpt Efficiency Standards above BAU</v>
      </c>
      <c r="D406" s="146" t="s">
        <v>144</v>
      </c>
      <c r="E406" s="139" t="s">
        <v>1109</v>
      </c>
      <c r="F406" s="146" t="s">
        <v>746</v>
      </c>
      <c r="G406" s="139" t="s">
        <v>1112</v>
      </c>
      <c r="H406" s="157">
        <v>792</v>
      </c>
      <c r="I406" s="266" t="s">
        <v>47</v>
      </c>
      <c r="J406" s="137" t="str">
        <f>INDEX('Policy Characteristics'!D:D,MATCH(PolicyLevers!$C406,'Policy Characteristics'!$C:$C,0))</f>
        <v>Industry Energy Efficiency Standards</v>
      </c>
      <c r="K406" s="137" t="str">
        <f>INDEX('Policy Characteristics'!E:E,MATCH(PolicyLevers!$C406,'Policy Characteristics'!$C:$C,0))</f>
        <v>indst efficiency standards</v>
      </c>
      <c r="L406" s="137">
        <f>INDEX('Policy Characteristics'!F:F,MATCH(PolicyLevers!$C406,'Policy Characteristics'!$C:$C,0))</f>
        <v>0</v>
      </c>
      <c r="M406" s="137">
        <f>INDEX('Policy Characteristics'!G:G,MATCH(PolicyLevers!$C406,'Policy Characteristics'!$C:$C,0))</f>
        <v>0.25</v>
      </c>
      <c r="N406" s="137">
        <f>INDEX('Policy Characteristics'!H:H,MATCH(PolicyLevers!$C406,'Policy Characteristics'!$C:$C,0))</f>
        <v>0.01</v>
      </c>
      <c r="O406" s="137" t="str">
        <f>INDEX('Policy Characteristics'!I:I,MATCH(PolicyLevers!$C406,'Policy Characteristics'!$C:$C,0))</f>
        <v>% reduction in energy use</v>
      </c>
      <c r="P406" s="13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55" t="str">
        <f t="shared" si="59"/>
        <v>industry-ag-main.html#eff-stds</v>
      </c>
      <c r="R406" s="168" t="str">
        <f t="shared" si="59"/>
        <v>industry-energy-efficiency-standards.html</v>
      </c>
      <c r="S406" s="155" t="str">
        <f t="shared" si="59"/>
        <v>U.S. DOE, 2016, Industrial Energy Efficiency Potential Analysis, https://energy.gov/sites/prod/files/2017/04/f34/energy-savings-by-state-industrial-methodology.pdf</v>
      </c>
      <c r="T406" s="155" t="str">
        <f t="shared" si="59"/>
        <v>U.S. DOE, 2016, Industrial Energy Efficiency Potential Analysis, https://energy.gov/sites/prod/files/2017/04/f34/energy-savings-by-state-industrial-methodology.pdf</v>
      </c>
    </row>
    <row r="407" spans="1:20" s="144" customFormat="1" x14ac:dyDescent="0.25">
      <c r="A407" s="136" t="str">
        <f>INDEX('Policy Characteristics'!A:A,MATCH(PolicyLevers!$C407,'Policy Characteristics'!$C:$C,0))</f>
        <v>Industry</v>
      </c>
      <c r="B407" s="273" t="str">
        <f>INDEX('Policy Characteristics'!B:B,MATCH(PolicyLevers!$C407,'Policy Characteristics'!$C:$C,0))</f>
        <v>Industry Energy Efficiency Standards</v>
      </c>
      <c r="C407" s="152" t="str">
        <f t="shared" si="60"/>
        <v>Percentage Improvement in Eqpt Efficiency Standards above BAU</v>
      </c>
      <c r="D407" s="146" t="s">
        <v>144</v>
      </c>
      <c r="E407" s="139" t="s">
        <v>1110</v>
      </c>
      <c r="F407" s="146" t="s">
        <v>746</v>
      </c>
      <c r="G407" s="139" t="s">
        <v>1114</v>
      </c>
      <c r="H407" s="157">
        <v>793</v>
      </c>
      <c r="I407" s="266" t="s">
        <v>46</v>
      </c>
      <c r="J407" s="137" t="str">
        <f>INDEX('Policy Characteristics'!D:D,MATCH(PolicyLevers!$C407,'Policy Characteristics'!$C:$C,0))</f>
        <v>Industry Energy Efficiency Standards</v>
      </c>
      <c r="K407" s="137" t="str">
        <f>INDEX('Policy Characteristics'!E:E,MATCH(PolicyLevers!$C407,'Policy Characteristics'!$C:$C,0))</f>
        <v>indst efficiency standards</v>
      </c>
      <c r="L407" s="137">
        <f>INDEX('Policy Characteristics'!F:F,MATCH(PolicyLevers!$C407,'Policy Characteristics'!$C:$C,0))</f>
        <v>0</v>
      </c>
      <c r="M407" s="137">
        <f>INDEX('Policy Characteristics'!G:G,MATCH(PolicyLevers!$C407,'Policy Characteristics'!$C:$C,0))</f>
        <v>0.25</v>
      </c>
      <c r="N407" s="137">
        <f>INDEX('Policy Characteristics'!H:H,MATCH(PolicyLevers!$C407,'Policy Characteristics'!$C:$C,0))</f>
        <v>0.01</v>
      </c>
      <c r="O407" s="137" t="str">
        <f>INDEX('Policy Characteristics'!I:I,MATCH(PolicyLevers!$C407,'Policy Characteristics'!$C:$C,0))</f>
        <v>% reduction in energy use</v>
      </c>
      <c r="P407" s="13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55" t="str">
        <f t="shared" si="59"/>
        <v>industry-ag-main.html#eff-stds</v>
      </c>
      <c r="R407" s="168" t="str">
        <f t="shared" si="59"/>
        <v>industry-energy-efficiency-standards.html</v>
      </c>
      <c r="S407" s="155" t="str">
        <f t="shared" si="59"/>
        <v>U.S. DOE, 2016, Industrial Energy Efficiency Potential Analysis, https://energy.gov/sites/prod/files/2017/04/f34/energy-savings-by-state-industrial-methodology.pdf</v>
      </c>
      <c r="T407" s="155" t="str">
        <f t="shared" si="59"/>
        <v>U.S. DOE, 2016, Industrial Energy Efficiency Potential Analysis, https://energy.gov/sites/prod/files/2017/04/f34/energy-savings-by-state-industrial-methodology.pdf</v>
      </c>
    </row>
    <row r="408" spans="1:20" s="144" customFormat="1" x14ac:dyDescent="0.25">
      <c r="A408" s="136" t="str">
        <f>INDEX('Policy Characteristics'!A:A,MATCH(PolicyLevers!$C408,'Policy Characteristics'!$C:$C,0))</f>
        <v>Industry</v>
      </c>
      <c r="B408" s="273" t="str">
        <f>INDEX('Policy Characteristics'!B:B,MATCH(PolicyLevers!$C408,'Policy Characteristics'!$C:$C,0))</f>
        <v>Industry Energy Efficiency Standards</v>
      </c>
      <c r="C408" s="152" t="str">
        <f t="shared" si="60"/>
        <v>Percentage Improvement in Eqpt Efficiency Standards above BAU</v>
      </c>
      <c r="D408" s="146" t="s">
        <v>144</v>
      </c>
      <c r="E408" s="139" t="s">
        <v>1111</v>
      </c>
      <c r="F408" s="146" t="s">
        <v>746</v>
      </c>
      <c r="G408" s="139" t="s">
        <v>1115</v>
      </c>
      <c r="H408" s="157">
        <v>794</v>
      </c>
      <c r="I408" s="266" t="s">
        <v>46</v>
      </c>
      <c r="J408" s="137" t="str">
        <f>INDEX('Policy Characteristics'!D:D,MATCH(PolicyLevers!$C408,'Policy Characteristics'!$C:$C,0))</f>
        <v>Industry Energy Efficiency Standards</v>
      </c>
      <c r="K408" s="137" t="str">
        <f>INDEX('Policy Characteristics'!E:E,MATCH(PolicyLevers!$C408,'Policy Characteristics'!$C:$C,0))</f>
        <v>indst efficiency standards</v>
      </c>
      <c r="L408" s="137">
        <f>INDEX('Policy Characteristics'!F:F,MATCH(PolicyLevers!$C408,'Policy Characteristics'!$C:$C,0))</f>
        <v>0</v>
      </c>
      <c r="M408" s="137">
        <f>INDEX('Policy Characteristics'!G:G,MATCH(PolicyLevers!$C408,'Policy Characteristics'!$C:$C,0))</f>
        <v>0.25</v>
      </c>
      <c r="N408" s="137">
        <f>INDEX('Policy Characteristics'!H:H,MATCH(PolicyLevers!$C408,'Policy Characteristics'!$C:$C,0))</f>
        <v>0.01</v>
      </c>
      <c r="O408" s="137" t="str">
        <f>INDEX('Policy Characteristics'!I:I,MATCH(PolicyLevers!$C408,'Policy Characteristics'!$C:$C,0))</f>
        <v>% reduction in energy use</v>
      </c>
      <c r="P408" s="13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55" t="str">
        <f t="shared" si="59"/>
        <v>industry-ag-main.html#eff-stds</v>
      </c>
      <c r="R408" s="168" t="str">
        <f t="shared" si="59"/>
        <v>industry-energy-efficiency-standards.html</v>
      </c>
      <c r="S408" s="155" t="str">
        <f t="shared" si="59"/>
        <v>U.S. DOE, 2016, Industrial Energy Efficiency Potential Analysis, https://energy.gov/sites/prod/files/2017/04/f34/energy-savings-by-state-industrial-methodology.pdf</v>
      </c>
      <c r="T408" s="155" t="str">
        <f t="shared" si="59"/>
        <v>U.S. DOE, 2016, Industrial Energy Efficiency Potential Analysis, https://energy.gov/sites/prod/files/2017/04/f34/energy-savings-by-state-industrial-methodology.pdf</v>
      </c>
    </row>
    <row r="409" spans="1:20" s="144" customFormat="1" x14ac:dyDescent="0.25">
      <c r="A409" s="136" t="str">
        <f>INDEX('Policy Characteristics'!A:A,MATCH(PolicyLevers!$C409,'Policy Characteristics'!$C:$C,0))</f>
        <v>Industry</v>
      </c>
      <c r="B409" s="273" t="str">
        <f>INDEX('Policy Characteristics'!B:B,MATCH(PolicyLevers!$C409,'Policy Characteristics'!$C:$C,0))</f>
        <v>Industry Energy Efficiency Standards</v>
      </c>
      <c r="C409" s="152" t="str">
        <f t="shared" si="60"/>
        <v>Percentage Improvement in Eqpt Efficiency Standards above BAU</v>
      </c>
      <c r="D409" s="146" t="s">
        <v>144</v>
      </c>
      <c r="E409" s="139" t="s">
        <v>1108</v>
      </c>
      <c r="F409" s="146" t="s">
        <v>746</v>
      </c>
      <c r="G409" s="139" t="s">
        <v>1113</v>
      </c>
      <c r="H409" s="157">
        <v>795</v>
      </c>
      <c r="I409" s="266" t="s">
        <v>47</v>
      </c>
      <c r="J409" s="137" t="str">
        <f>INDEX('Policy Characteristics'!D:D,MATCH(PolicyLevers!$C409,'Policy Characteristics'!$C:$C,0))</f>
        <v>Industry Energy Efficiency Standards</v>
      </c>
      <c r="K409" s="137" t="str">
        <f>INDEX('Policy Characteristics'!E:E,MATCH(PolicyLevers!$C409,'Policy Characteristics'!$C:$C,0))</f>
        <v>indst efficiency standards</v>
      </c>
      <c r="L409" s="137">
        <f>INDEX('Policy Characteristics'!F:F,MATCH(PolicyLevers!$C409,'Policy Characteristics'!$C:$C,0))</f>
        <v>0</v>
      </c>
      <c r="M409" s="137">
        <f>INDEX('Policy Characteristics'!G:G,MATCH(PolicyLevers!$C409,'Policy Characteristics'!$C:$C,0))</f>
        <v>0.25</v>
      </c>
      <c r="N409" s="137">
        <f>INDEX('Policy Characteristics'!H:H,MATCH(PolicyLevers!$C409,'Policy Characteristics'!$C:$C,0))</f>
        <v>0.01</v>
      </c>
      <c r="O409" s="137" t="str">
        <f>INDEX('Policy Characteristics'!I:I,MATCH(PolicyLevers!$C409,'Policy Characteristics'!$C:$C,0))</f>
        <v>% reduction in energy use</v>
      </c>
      <c r="P409" s="13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55" t="str">
        <f t="shared" si="59"/>
        <v>industry-ag-main.html#eff-stds</v>
      </c>
      <c r="R409" s="168" t="str">
        <f t="shared" si="59"/>
        <v>industry-energy-efficiency-standards.html</v>
      </c>
      <c r="S409" s="155" t="str">
        <f t="shared" si="59"/>
        <v>U.S. DOE, 2016, Industrial Energy Efficiency Potential Analysis, https://energy.gov/sites/prod/files/2017/04/f34/energy-savings-by-state-industrial-methodology.pdf</v>
      </c>
      <c r="T409" s="155" t="str">
        <f t="shared" si="59"/>
        <v>U.S. DOE, 2016, Industrial Energy Efficiency Potential Analysis, https://energy.gov/sites/prod/files/2017/04/f34/energy-savings-by-state-industrial-methodology.pdf</v>
      </c>
    </row>
    <row r="410" spans="1:20" s="144" customFormat="1" x14ac:dyDescent="0.25">
      <c r="A410" s="136" t="str">
        <f>INDEX('Policy Characteristics'!A:A,MATCH(PolicyLevers!$C410,'Policy Characteristics'!$C:$C,0))</f>
        <v>Industry</v>
      </c>
      <c r="B410" s="273" t="str">
        <f>INDEX('Policy Characteristics'!B:B,MATCH(PolicyLevers!$C410,'Policy Characteristics'!$C:$C,0))</f>
        <v>Industry Energy Efficiency Standards</v>
      </c>
      <c r="C410" s="152" t="str">
        <f t="shared" si="60"/>
        <v>Percentage Improvement in Eqpt Efficiency Standards above BAU</v>
      </c>
      <c r="D410" s="146" t="s">
        <v>777</v>
      </c>
      <c r="E410" s="139" t="s">
        <v>729</v>
      </c>
      <c r="F410" s="139" t="s">
        <v>1182</v>
      </c>
      <c r="G410" s="139" t="s">
        <v>735</v>
      </c>
      <c r="H410" s="157">
        <v>796</v>
      </c>
      <c r="I410" s="266" t="s">
        <v>46</v>
      </c>
      <c r="J410" s="137" t="str">
        <f>INDEX('Policy Characteristics'!D:D,MATCH(PolicyLevers!$C410,'Policy Characteristics'!$C:$C,0))</f>
        <v>Industry Energy Efficiency Standards</v>
      </c>
      <c r="K410" s="137" t="str">
        <f>INDEX('Policy Characteristics'!E:E,MATCH(PolicyLevers!$C410,'Policy Characteristics'!$C:$C,0))</f>
        <v>indst efficiency standards</v>
      </c>
      <c r="L410" s="137">
        <f>INDEX('Policy Characteristics'!F:F,MATCH(PolicyLevers!$C410,'Policy Characteristics'!$C:$C,0))</f>
        <v>0</v>
      </c>
      <c r="M410" s="137">
        <f>INDEX('Policy Characteristics'!G:G,MATCH(PolicyLevers!$C410,'Policy Characteristics'!$C:$C,0))</f>
        <v>0.25</v>
      </c>
      <c r="N410" s="137">
        <f>INDEX('Policy Characteristics'!H:H,MATCH(PolicyLevers!$C410,'Policy Characteristics'!$C:$C,0))</f>
        <v>0.01</v>
      </c>
      <c r="O410" s="137" t="str">
        <f>INDEX('Policy Characteristics'!I:I,MATCH(PolicyLevers!$C410,'Policy Characteristics'!$C:$C,0))</f>
        <v>% reduction in energy use</v>
      </c>
      <c r="P410" s="13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55" t="str">
        <f t="shared" si="59"/>
        <v>industry-ag-main.html#eff-stds</v>
      </c>
      <c r="R410" s="168" t="str">
        <f t="shared" si="59"/>
        <v>industry-energy-efficiency-standards.html</v>
      </c>
      <c r="S410" s="155" t="str">
        <f t="shared" si="59"/>
        <v>U.S. DOE, 2016, Industrial Energy Efficiency Potential Analysis, https://energy.gov/sites/prod/files/2017/04/f34/energy-savings-by-state-industrial-methodology.pdf</v>
      </c>
      <c r="T410" s="155" t="str">
        <f t="shared" si="59"/>
        <v>U.S. DOE, 2016, Industrial Energy Efficiency Potential Analysis, https://energy.gov/sites/prod/files/2017/04/f34/energy-savings-by-state-industrial-methodology.pdf</v>
      </c>
    </row>
    <row r="411" spans="1:20" s="144" customFormat="1" x14ac:dyDescent="0.25">
      <c r="A411" s="136" t="str">
        <f>INDEX('Policy Characteristics'!A:A,MATCH(PolicyLevers!$C411,'Policy Characteristics'!$C:$C,0))</f>
        <v>Industry</v>
      </c>
      <c r="B411" s="273" t="str">
        <f>INDEX('Policy Characteristics'!B:B,MATCH(PolicyLevers!$C411,'Policy Characteristics'!$C:$C,0))</f>
        <v>Industry Energy Efficiency Standards</v>
      </c>
      <c r="C411" s="152" t="str">
        <f t="shared" si="60"/>
        <v>Percentage Improvement in Eqpt Efficiency Standards above BAU</v>
      </c>
      <c r="D411" s="146" t="s">
        <v>777</v>
      </c>
      <c r="E411" s="139" t="s">
        <v>730</v>
      </c>
      <c r="F411" s="139" t="s">
        <v>1182</v>
      </c>
      <c r="G411" s="139" t="s">
        <v>738</v>
      </c>
      <c r="H411" s="157">
        <v>797</v>
      </c>
      <c r="I411" s="266" t="s">
        <v>46</v>
      </c>
      <c r="J411" s="137" t="str">
        <f>INDEX('Policy Characteristics'!D:D,MATCH(PolicyLevers!$C411,'Policy Characteristics'!$C:$C,0))</f>
        <v>Industry Energy Efficiency Standards</v>
      </c>
      <c r="K411" s="137" t="str">
        <f>INDEX('Policy Characteristics'!E:E,MATCH(PolicyLevers!$C411,'Policy Characteristics'!$C:$C,0))</f>
        <v>indst efficiency standards</v>
      </c>
      <c r="L411" s="137">
        <f>INDEX('Policy Characteristics'!F:F,MATCH(PolicyLevers!$C411,'Policy Characteristics'!$C:$C,0))</f>
        <v>0</v>
      </c>
      <c r="M411" s="137">
        <f>INDEX('Policy Characteristics'!G:G,MATCH(PolicyLevers!$C411,'Policy Characteristics'!$C:$C,0))</f>
        <v>0.25</v>
      </c>
      <c r="N411" s="137">
        <f>INDEX('Policy Characteristics'!H:H,MATCH(PolicyLevers!$C411,'Policy Characteristics'!$C:$C,0))</f>
        <v>0.01</v>
      </c>
      <c r="O411" s="137" t="str">
        <f>INDEX('Policy Characteristics'!I:I,MATCH(PolicyLevers!$C411,'Policy Characteristics'!$C:$C,0))</f>
        <v>% reduction in energy use</v>
      </c>
      <c r="P411" s="13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55" t="str">
        <f t="shared" si="59"/>
        <v>industry-ag-main.html#eff-stds</v>
      </c>
      <c r="R411" s="168" t="str">
        <f t="shared" si="59"/>
        <v>industry-energy-efficiency-standards.html</v>
      </c>
      <c r="S411" s="155" t="str">
        <f t="shared" si="59"/>
        <v>U.S. DOE, 2016, Industrial Energy Efficiency Potential Analysis, https://energy.gov/sites/prod/files/2017/04/f34/energy-savings-by-state-industrial-methodology.pdf</v>
      </c>
      <c r="T411" s="155" t="str">
        <f t="shared" si="59"/>
        <v>U.S. DOE, 2016, Industrial Energy Efficiency Potential Analysis, https://energy.gov/sites/prod/files/2017/04/f34/energy-savings-by-state-industrial-methodology.pdf</v>
      </c>
    </row>
    <row r="412" spans="1:20" s="144" customFormat="1" x14ac:dyDescent="0.25">
      <c r="A412" s="136" t="str">
        <f>INDEX('Policy Characteristics'!A:A,MATCH(PolicyLevers!$C412,'Policy Characteristics'!$C:$C,0))</f>
        <v>Industry</v>
      </c>
      <c r="B412" s="273" t="str">
        <f>INDEX('Policy Characteristics'!B:B,MATCH(PolicyLevers!$C412,'Policy Characteristics'!$C:$C,0))</f>
        <v>Industry Energy Efficiency Standards</v>
      </c>
      <c r="C412" s="152" t="str">
        <f t="shared" si="60"/>
        <v>Percentage Improvement in Eqpt Efficiency Standards above BAU</v>
      </c>
      <c r="D412" s="146" t="s">
        <v>777</v>
      </c>
      <c r="E412" s="139" t="s">
        <v>731</v>
      </c>
      <c r="F412" s="139" t="s">
        <v>1182</v>
      </c>
      <c r="G412" s="139" t="s">
        <v>739</v>
      </c>
      <c r="H412" s="157">
        <v>798</v>
      </c>
      <c r="I412" s="266" t="s">
        <v>46</v>
      </c>
      <c r="J412" s="137" t="str">
        <f>INDEX('Policy Characteristics'!D:D,MATCH(PolicyLevers!$C412,'Policy Characteristics'!$C:$C,0))</f>
        <v>Industry Energy Efficiency Standards</v>
      </c>
      <c r="K412" s="137" t="str">
        <f>INDEX('Policy Characteristics'!E:E,MATCH(PolicyLevers!$C412,'Policy Characteristics'!$C:$C,0))</f>
        <v>indst efficiency standards</v>
      </c>
      <c r="L412" s="137">
        <f>INDEX('Policy Characteristics'!F:F,MATCH(PolicyLevers!$C412,'Policy Characteristics'!$C:$C,0))</f>
        <v>0</v>
      </c>
      <c r="M412" s="137">
        <f>INDEX('Policy Characteristics'!G:G,MATCH(PolicyLevers!$C412,'Policy Characteristics'!$C:$C,0))</f>
        <v>0.25</v>
      </c>
      <c r="N412" s="137">
        <f>INDEX('Policy Characteristics'!H:H,MATCH(PolicyLevers!$C412,'Policy Characteristics'!$C:$C,0))</f>
        <v>0.01</v>
      </c>
      <c r="O412" s="137" t="str">
        <f>INDEX('Policy Characteristics'!I:I,MATCH(PolicyLevers!$C412,'Policy Characteristics'!$C:$C,0))</f>
        <v>% reduction in energy use</v>
      </c>
      <c r="P412" s="13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55" t="str">
        <f t="shared" si="59"/>
        <v>industry-ag-main.html#eff-stds</v>
      </c>
      <c r="R412" s="168" t="str">
        <f t="shared" si="59"/>
        <v>industry-energy-efficiency-standards.html</v>
      </c>
      <c r="S412" s="155" t="str">
        <f t="shared" si="59"/>
        <v>U.S. DOE, 2016, Industrial Energy Efficiency Potential Analysis, https://energy.gov/sites/prod/files/2017/04/f34/energy-savings-by-state-industrial-methodology.pdf</v>
      </c>
      <c r="T412" s="155" t="str">
        <f t="shared" si="59"/>
        <v>U.S. DOE, 2016, Industrial Energy Efficiency Potential Analysis, https://energy.gov/sites/prod/files/2017/04/f34/energy-savings-by-state-industrial-methodology.pdf</v>
      </c>
    </row>
    <row r="413" spans="1:20" s="144" customFormat="1" x14ac:dyDescent="0.25">
      <c r="A413" s="136" t="str">
        <f>INDEX('Policy Characteristics'!A:A,MATCH(PolicyLevers!$C413,'Policy Characteristics'!$C:$C,0))</f>
        <v>Industry</v>
      </c>
      <c r="B413" s="273" t="str">
        <f>INDEX('Policy Characteristics'!B:B,MATCH(PolicyLevers!$C413,'Policy Characteristics'!$C:$C,0))</f>
        <v>Industry Energy Efficiency Standards</v>
      </c>
      <c r="C413" s="152" t="str">
        <f t="shared" si="60"/>
        <v>Percentage Improvement in Eqpt Efficiency Standards above BAU</v>
      </c>
      <c r="D413" s="146" t="s">
        <v>777</v>
      </c>
      <c r="E413" s="139" t="s">
        <v>732</v>
      </c>
      <c r="F413" s="139" t="s">
        <v>1182</v>
      </c>
      <c r="G413" s="139" t="s">
        <v>736</v>
      </c>
      <c r="H413" s="157">
        <v>799</v>
      </c>
      <c r="I413" s="266" t="s">
        <v>47</v>
      </c>
      <c r="J413" s="137" t="str">
        <f>INDEX('Policy Characteristics'!D:D,MATCH(PolicyLevers!$C413,'Policy Characteristics'!$C:$C,0))</f>
        <v>Industry Energy Efficiency Standards</v>
      </c>
      <c r="K413" s="137" t="str">
        <f>INDEX('Policy Characteristics'!E:E,MATCH(PolicyLevers!$C413,'Policy Characteristics'!$C:$C,0))</f>
        <v>indst efficiency standards</v>
      </c>
      <c r="L413" s="137">
        <f>INDEX('Policy Characteristics'!F:F,MATCH(PolicyLevers!$C413,'Policy Characteristics'!$C:$C,0))</f>
        <v>0</v>
      </c>
      <c r="M413" s="137">
        <f>INDEX('Policy Characteristics'!G:G,MATCH(PolicyLevers!$C413,'Policy Characteristics'!$C:$C,0))</f>
        <v>0.25</v>
      </c>
      <c r="N413" s="137">
        <f>INDEX('Policy Characteristics'!H:H,MATCH(PolicyLevers!$C413,'Policy Characteristics'!$C:$C,0))</f>
        <v>0.01</v>
      </c>
      <c r="O413" s="137" t="str">
        <f>INDEX('Policy Characteristics'!I:I,MATCH(PolicyLevers!$C413,'Policy Characteristics'!$C:$C,0))</f>
        <v>% reduction in energy use</v>
      </c>
      <c r="P413" s="13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55" t="str">
        <f t="shared" si="59"/>
        <v>industry-ag-main.html#eff-stds</v>
      </c>
      <c r="R413" s="168" t="str">
        <f t="shared" si="59"/>
        <v>industry-energy-efficiency-standards.html</v>
      </c>
      <c r="S413" s="155" t="str">
        <f t="shared" si="59"/>
        <v>U.S. DOE, 2016, Industrial Energy Efficiency Potential Analysis, https://energy.gov/sites/prod/files/2017/04/f34/energy-savings-by-state-industrial-methodology.pdf</v>
      </c>
      <c r="T413" s="155" t="str">
        <f t="shared" si="59"/>
        <v>U.S. DOE, 2016, Industrial Energy Efficiency Potential Analysis, https://energy.gov/sites/prod/files/2017/04/f34/energy-savings-by-state-industrial-methodology.pdf</v>
      </c>
    </row>
    <row r="414" spans="1:20" s="144" customFormat="1" x14ac:dyDescent="0.25">
      <c r="A414" s="136" t="str">
        <f>INDEX('Policy Characteristics'!A:A,MATCH(PolicyLevers!$C414,'Policy Characteristics'!$C:$C,0))</f>
        <v>Industry</v>
      </c>
      <c r="B414" s="273" t="str">
        <f>INDEX('Policy Characteristics'!B:B,MATCH(PolicyLevers!$C414,'Policy Characteristics'!$C:$C,0))</f>
        <v>Industry Energy Efficiency Standards</v>
      </c>
      <c r="C414" s="152" t="str">
        <f t="shared" si="60"/>
        <v>Percentage Improvement in Eqpt Efficiency Standards above BAU</v>
      </c>
      <c r="D414" s="146" t="s">
        <v>777</v>
      </c>
      <c r="E414" s="139" t="s">
        <v>733</v>
      </c>
      <c r="F414" s="139" t="s">
        <v>1182</v>
      </c>
      <c r="G414" s="139" t="s">
        <v>737</v>
      </c>
      <c r="H414" s="157">
        <v>800</v>
      </c>
      <c r="I414" s="266" t="s">
        <v>46</v>
      </c>
      <c r="J414" s="137" t="str">
        <f>INDEX('Policy Characteristics'!D:D,MATCH(PolicyLevers!$C414,'Policy Characteristics'!$C:$C,0))</f>
        <v>Industry Energy Efficiency Standards</v>
      </c>
      <c r="K414" s="137" t="str">
        <f>INDEX('Policy Characteristics'!E:E,MATCH(PolicyLevers!$C414,'Policy Characteristics'!$C:$C,0))</f>
        <v>indst efficiency standards</v>
      </c>
      <c r="L414" s="137">
        <f>INDEX('Policy Characteristics'!F:F,MATCH(PolicyLevers!$C414,'Policy Characteristics'!$C:$C,0))</f>
        <v>0</v>
      </c>
      <c r="M414" s="137">
        <f>INDEX('Policy Characteristics'!G:G,MATCH(PolicyLevers!$C414,'Policy Characteristics'!$C:$C,0))</f>
        <v>0.25</v>
      </c>
      <c r="N414" s="137">
        <f>INDEX('Policy Characteristics'!H:H,MATCH(PolicyLevers!$C414,'Policy Characteristics'!$C:$C,0))</f>
        <v>0.01</v>
      </c>
      <c r="O414" s="137" t="str">
        <f>INDEX('Policy Characteristics'!I:I,MATCH(PolicyLevers!$C414,'Policy Characteristics'!$C:$C,0))</f>
        <v>% reduction in energy use</v>
      </c>
      <c r="P414" s="13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55" t="str">
        <f t="shared" si="59"/>
        <v>industry-ag-main.html#eff-stds</v>
      </c>
      <c r="R414" s="168" t="str">
        <f t="shared" si="59"/>
        <v>industry-energy-efficiency-standards.html</v>
      </c>
      <c r="S414" s="155" t="str">
        <f t="shared" si="59"/>
        <v>U.S. DOE, 2016, Industrial Energy Efficiency Potential Analysis, https://energy.gov/sites/prod/files/2017/04/f34/energy-savings-by-state-industrial-methodology.pdf</v>
      </c>
      <c r="T414" s="155" t="str">
        <f t="shared" si="59"/>
        <v>U.S. DOE, 2016, Industrial Energy Efficiency Potential Analysis, https://energy.gov/sites/prod/files/2017/04/f34/energy-savings-by-state-industrial-methodology.pdf</v>
      </c>
    </row>
    <row r="415" spans="1:20" s="144" customFormat="1" x14ac:dyDescent="0.25">
      <c r="A415" s="136" t="str">
        <f>INDEX('Policy Characteristics'!A:A,MATCH(PolicyLevers!$C415,'Policy Characteristics'!$C:$C,0))</f>
        <v>Industry</v>
      </c>
      <c r="B415" s="273" t="str">
        <f>INDEX('Policy Characteristics'!B:B,MATCH(PolicyLevers!$C415,'Policy Characteristics'!$C:$C,0))</f>
        <v>Industry Energy Efficiency Standards</v>
      </c>
      <c r="C415" s="152" t="str">
        <f t="shared" si="60"/>
        <v>Percentage Improvement in Eqpt Efficiency Standards above BAU</v>
      </c>
      <c r="D415" s="146" t="s">
        <v>777</v>
      </c>
      <c r="E415" s="139" t="s">
        <v>734</v>
      </c>
      <c r="F415" s="139" t="s">
        <v>1182</v>
      </c>
      <c r="G415" s="139" t="s">
        <v>740</v>
      </c>
      <c r="H415" s="157">
        <v>801</v>
      </c>
      <c r="I415" s="266" t="s">
        <v>47</v>
      </c>
      <c r="J415" s="137" t="str">
        <f>INDEX('Policy Characteristics'!D:D,MATCH(PolicyLevers!$C415,'Policy Characteristics'!$C:$C,0))</f>
        <v>Industry Energy Efficiency Standards</v>
      </c>
      <c r="K415" s="137" t="str">
        <f>INDEX('Policy Characteristics'!E:E,MATCH(PolicyLevers!$C415,'Policy Characteristics'!$C:$C,0))</f>
        <v>indst efficiency standards</v>
      </c>
      <c r="L415" s="137">
        <f>INDEX('Policy Characteristics'!F:F,MATCH(PolicyLevers!$C415,'Policy Characteristics'!$C:$C,0))</f>
        <v>0</v>
      </c>
      <c r="M415" s="137">
        <f>INDEX('Policy Characteristics'!G:G,MATCH(PolicyLevers!$C415,'Policy Characteristics'!$C:$C,0))</f>
        <v>0.25</v>
      </c>
      <c r="N415" s="137">
        <f>INDEX('Policy Characteristics'!H:H,MATCH(PolicyLevers!$C415,'Policy Characteristics'!$C:$C,0))</f>
        <v>0.01</v>
      </c>
      <c r="O415" s="137" t="str">
        <f>INDEX('Policy Characteristics'!I:I,MATCH(PolicyLevers!$C415,'Policy Characteristics'!$C:$C,0))</f>
        <v>% reduction in energy use</v>
      </c>
      <c r="P415" s="13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55" t="str">
        <f t="shared" si="59"/>
        <v>industry-ag-main.html#eff-stds</v>
      </c>
      <c r="R415" s="168" t="str">
        <f t="shared" si="59"/>
        <v>industry-energy-efficiency-standards.html</v>
      </c>
      <c r="S415" s="155" t="str">
        <f t="shared" si="59"/>
        <v>U.S. DOE, 2016, Industrial Energy Efficiency Potential Analysis, https://energy.gov/sites/prod/files/2017/04/f34/energy-savings-by-state-industrial-methodology.pdf</v>
      </c>
      <c r="T415" s="155" t="str">
        <f t="shared" si="59"/>
        <v>U.S. DOE, 2016, Industrial Energy Efficiency Potential Analysis, https://energy.gov/sites/prod/files/2017/04/f34/energy-savings-by-state-industrial-methodology.pdf</v>
      </c>
    </row>
    <row r="416" spans="1:20" s="144" customFormat="1" x14ac:dyDescent="0.25">
      <c r="A416" s="136" t="str">
        <f>INDEX('Policy Characteristics'!A:A,MATCH(PolicyLevers!$C416,'Policy Characteristics'!$C:$C,0))</f>
        <v>Industry</v>
      </c>
      <c r="B416" s="273" t="str">
        <f>INDEX('Policy Characteristics'!B:B,MATCH(PolicyLevers!$C416,'Policy Characteristics'!$C:$C,0))</f>
        <v>Industry Energy Efficiency Standards</v>
      </c>
      <c r="C416" s="152" t="str">
        <f t="shared" si="60"/>
        <v>Percentage Improvement in Eqpt Efficiency Standards above BAU</v>
      </c>
      <c r="D416" s="146" t="s">
        <v>777</v>
      </c>
      <c r="E416" s="139" t="s">
        <v>1109</v>
      </c>
      <c r="F416" s="139" t="s">
        <v>1182</v>
      </c>
      <c r="G416" s="139" t="s">
        <v>1112</v>
      </c>
      <c r="H416" s="157">
        <v>802</v>
      </c>
      <c r="I416" s="266" t="s">
        <v>47</v>
      </c>
      <c r="J416" s="137" t="str">
        <f>INDEX('Policy Characteristics'!D:D,MATCH(PolicyLevers!$C416,'Policy Characteristics'!$C:$C,0))</f>
        <v>Industry Energy Efficiency Standards</v>
      </c>
      <c r="K416" s="137" t="str">
        <f>INDEX('Policy Characteristics'!E:E,MATCH(PolicyLevers!$C416,'Policy Characteristics'!$C:$C,0))</f>
        <v>indst efficiency standards</v>
      </c>
      <c r="L416" s="137">
        <f>INDEX('Policy Characteristics'!F:F,MATCH(PolicyLevers!$C416,'Policy Characteristics'!$C:$C,0))</f>
        <v>0</v>
      </c>
      <c r="M416" s="137">
        <f>INDEX('Policy Characteristics'!G:G,MATCH(PolicyLevers!$C416,'Policy Characteristics'!$C:$C,0))</f>
        <v>0.25</v>
      </c>
      <c r="N416" s="137">
        <f>INDEX('Policy Characteristics'!H:H,MATCH(PolicyLevers!$C416,'Policy Characteristics'!$C:$C,0))</f>
        <v>0.01</v>
      </c>
      <c r="O416" s="137" t="str">
        <f>INDEX('Policy Characteristics'!I:I,MATCH(PolicyLevers!$C416,'Policy Characteristics'!$C:$C,0))</f>
        <v>% reduction in energy use</v>
      </c>
      <c r="P416" s="13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55" t="str">
        <f t="shared" si="59"/>
        <v>industry-ag-main.html#eff-stds</v>
      </c>
      <c r="R416" s="168" t="str">
        <f t="shared" si="59"/>
        <v>industry-energy-efficiency-standards.html</v>
      </c>
      <c r="S416" s="155" t="str">
        <f t="shared" si="59"/>
        <v>U.S. DOE, 2016, Industrial Energy Efficiency Potential Analysis, https://energy.gov/sites/prod/files/2017/04/f34/energy-savings-by-state-industrial-methodology.pdf</v>
      </c>
      <c r="T416" s="155" t="str">
        <f t="shared" si="59"/>
        <v>U.S. DOE, 2016, Industrial Energy Efficiency Potential Analysis, https://energy.gov/sites/prod/files/2017/04/f34/energy-savings-by-state-industrial-methodology.pdf</v>
      </c>
    </row>
    <row r="417" spans="1:20" s="144" customFormat="1" x14ac:dyDescent="0.25">
      <c r="A417" s="136" t="str">
        <f>INDEX('Policy Characteristics'!A:A,MATCH(PolicyLevers!$C417,'Policy Characteristics'!$C:$C,0))</f>
        <v>Industry</v>
      </c>
      <c r="B417" s="273" t="str">
        <f>INDEX('Policy Characteristics'!B:B,MATCH(PolicyLevers!$C417,'Policy Characteristics'!$C:$C,0))</f>
        <v>Industry Energy Efficiency Standards</v>
      </c>
      <c r="C417" s="152" t="str">
        <f t="shared" si="60"/>
        <v>Percentage Improvement in Eqpt Efficiency Standards above BAU</v>
      </c>
      <c r="D417" s="146" t="s">
        <v>777</v>
      </c>
      <c r="E417" s="139" t="s">
        <v>1110</v>
      </c>
      <c r="F417" s="139" t="s">
        <v>1182</v>
      </c>
      <c r="G417" s="139" t="s">
        <v>1114</v>
      </c>
      <c r="H417" s="157">
        <v>803</v>
      </c>
      <c r="I417" s="266" t="s">
        <v>46</v>
      </c>
      <c r="J417" s="137" t="str">
        <f>INDEX('Policy Characteristics'!D:D,MATCH(PolicyLevers!$C417,'Policy Characteristics'!$C:$C,0))</f>
        <v>Industry Energy Efficiency Standards</v>
      </c>
      <c r="K417" s="137" t="str">
        <f>INDEX('Policy Characteristics'!E:E,MATCH(PolicyLevers!$C417,'Policy Characteristics'!$C:$C,0))</f>
        <v>indst efficiency standards</v>
      </c>
      <c r="L417" s="137">
        <f>INDEX('Policy Characteristics'!F:F,MATCH(PolicyLevers!$C417,'Policy Characteristics'!$C:$C,0))</f>
        <v>0</v>
      </c>
      <c r="M417" s="137">
        <f>INDEX('Policy Characteristics'!G:G,MATCH(PolicyLevers!$C417,'Policy Characteristics'!$C:$C,0))</f>
        <v>0.25</v>
      </c>
      <c r="N417" s="137">
        <f>INDEX('Policy Characteristics'!H:H,MATCH(PolicyLevers!$C417,'Policy Characteristics'!$C:$C,0))</f>
        <v>0.01</v>
      </c>
      <c r="O417" s="137" t="str">
        <f>INDEX('Policy Characteristics'!I:I,MATCH(PolicyLevers!$C417,'Policy Characteristics'!$C:$C,0))</f>
        <v>% reduction in energy use</v>
      </c>
      <c r="P417" s="13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55" t="str">
        <f t="shared" si="59"/>
        <v>industry-ag-main.html#eff-stds</v>
      </c>
      <c r="R417" s="168" t="str">
        <f t="shared" si="59"/>
        <v>industry-energy-efficiency-standards.html</v>
      </c>
      <c r="S417" s="155" t="str">
        <f t="shared" si="59"/>
        <v>U.S. DOE, 2016, Industrial Energy Efficiency Potential Analysis, https://energy.gov/sites/prod/files/2017/04/f34/energy-savings-by-state-industrial-methodology.pdf</v>
      </c>
      <c r="T417" s="155" t="str">
        <f t="shared" si="59"/>
        <v>U.S. DOE, 2016, Industrial Energy Efficiency Potential Analysis, https://energy.gov/sites/prod/files/2017/04/f34/energy-savings-by-state-industrial-methodology.pdf</v>
      </c>
    </row>
    <row r="418" spans="1:20" s="144" customFormat="1" x14ac:dyDescent="0.25">
      <c r="A418" s="136" t="str">
        <f>INDEX('Policy Characteristics'!A:A,MATCH(PolicyLevers!$C418,'Policy Characteristics'!$C:$C,0))</f>
        <v>Industry</v>
      </c>
      <c r="B418" s="273" t="str">
        <f>INDEX('Policy Characteristics'!B:B,MATCH(PolicyLevers!$C418,'Policy Characteristics'!$C:$C,0))</f>
        <v>Industry Energy Efficiency Standards</v>
      </c>
      <c r="C418" s="152" t="str">
        <f t="shared" si="60"/>
        <v>Percentage Improvement in Eqpt Efficiency Standards above BAU</v>
      </c>
      <c r="D418" s="146" t="s">
        <v>777</v>
      </c>
      <c r="E418" s="139" t="s">
        <v>1111</v>
      </c>
      <c r="F418" s="139" t="s">
        <v>1182</v>
      </c>
      <c r="G418" s="139" t="s">
        <v>1115</v>
      </c>
      <c r="H418" s="157">
        <v>804</v>
      </c>
      <c r="I418" s="266" t="s">
        <v>47</v>
      </c>
      <c r="J418" s="137" t="str">
        <f>INDEX('Policy Characteristics'!D:D,MATCH(PolicyLevers!$C418,'Policy Characteristics'!$C:$C,0))</f>
        <v>Industry Energy Efficiency Standards</v>
      </c>
      <c r="K418" s="137" t="str">
        <f>INDEX('Policy Characteristics'!E:E,MATCH(PolicyLevers!$C418,'Policy Characteristics'!$C:$C,0))</f>
        <v>indst efficiency standards</v>
      </c>
      <c r="L418" s="137">
        <f>INDEX('Policy Characteristics'!F:F,MATCH(PolicyLevers!$C418,'Policy Characteristics'!$C:$C,0))</f>
        <v>0</v>
      </c>
      <c r="M418" s="137">
        <f>INDEX('Policy Characteristics'!G:G,MATCH(PolicyLevers!$C418,'Policy Characteristics'!$C:$C,0))</f>
        <v>0.25</v>
      </c>
      <c r="N418" s="137">
        <f>INDEX('Policy Characteristics'!H:H,MATCH(PolicyLevers!$C418,'Policy Characteristics'!$C:$C,0))</f>
        <v>0.01</v>
      </c>
      <c r="O418" s="137" t="str">
        <f>INDEX('Policy Characteristics'!I:I,MATCH(PolicyLevers!$C418,'Policy Characteristics'!$C:$C,0))</f>
        <v>% reduction in energy use</v>
      </c>
      <c r="P418" s="13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55" t="str">
        <f t="shared" si="59"/>
        <v>industry-ag-main.html#eff-stds</v>
      </c>
      <c r="R418" s="168" t="str">
        <f t="shared" si="59"/>
        <v>industry-energy-efficiency-standards.html</v>
      </c>
      <c r="S418" s="155" t="str">
        <f t="shared" si="59"/>
        <v>U.S. DOE, 2016, Industrial Energy Efficiency Potential Analysis, https://energy.gov/sites/prod/files/2017/04/f34/energy-savings-by-state-industrial-methodology.pdf</v>
      </c>
      <c r="T418" s="155" t="str">
        <f t="shared" si="59"/>
        <v>U.S. DOE, 2016, Industrial Energy Efficiency Potential Analysis, https://energy.gov/sites/prod/files/2017/04/f34/energy-savings-by-state-industrial-methodology.pdf</v>
      </c>
    </row>
    <row r="419" spans="1:20" s="144" customFormat="1" x14ac:dyDescent="0.25">
      <c r="A419" s="136" t="str">
        <f>INDEX('Policy Characteristics'!A:A,MATCH(PolicyLevers!$C419,'Policy Characteristics'!$C:$C,0))</f>
        <v>Industry</v>
      </c>
      <c r="B419" s="273" t="str">
        <f>INDEX('Policy Characteristics'!B:B,MATCH(PolicyLevers!$C419,'Policy Characteristics'!$C:$C,0))</f>
        <v>Industry Energy Efficiency Standards</v>
      </c>
      <c r="C419" s="152" t="str">
        <f t="shared" si="60"/>
        <v>Percentage Improvement in Eqpt Efficiency Standards above BAU</v>
      </c>
      <c r="D419" s="146" t="s">
        <v>777</v>
      </c>
      <c r="E419" s="139" t="s">
        <v>1108</v>
      </c>
      <c r="F419" s="139" t="s">
        <v>1182</v>
      </c>
      <c r="G419" s="139" t="s">
        <v>1113</v>
      </c>
      <c r="H419" s="157">
        <v>805</v>
      </c>
      <c r="I419" s="266" t="s">
        <v>47</v>
      </c>
      <c r="J419" s="137" t="str">
        <f>INDEX('Policy Characteristics'!D:D,MATCH(PolicyLevers!$C419,'Policy Characteristics'!$C:$C,0))</f>
        <v>Industry Energy Efficiency Standards</v>
      </c>
      <c r="K419" s="137" t="str">
        <f>INDEX('Policy Characteristics'!E:E,MATCH(PolicyLevers!$C419,'Policy Characteristics'!$C:$C,0))</f>
        <v>indst efficiency standards</v>
      </c>
      <c r="L419" s="137">
        <f>INDEX('Policy Characteristics'!F:F,MATCH(PolicyLevers!$C419,'Policy Characteristics'!$C:$C,0))</f>
        <v>0</v>
      </c>
      <c r="M419" s="137">
        <f>INDEX('Policy Characteristics'!G:G,MATCH(PolicyLevers!$C419,'Policy Characteristics'!$C:$C,0))</f>
        <v>0.25</v>
      </c>
      <c r="N419" s="137">
        <f>INDEX('Policy Characteristics'!H:H,MATCH(PolicyLevers!$C419,'Policy Characteristics'!$C:$C,0))</f>
        <v>0.01</v>
      </c>
      <c r="O419" s="137" t="str">
        <f>INDEX('Policy Characteristics'!I:I,MATCH(PolicyLevers!$C419,'Policy Characteristics'!$C:$C,0))</f>
        <v>% reduction in energy use</v>
      </c>
      <c r="P419" s="13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55" t="str">
        <f t="shared" si="59"/>
        <v>industry-ag-main.html#eff-stds</v>
      </c>
      <c r="R419" s="168" t="str">
        <f t="shared" si="59"/>
        <v>industry-energy-efficiency-standards.html</v>
      </c>
      <c r="S419" s="155" t="str">
        <f t="shared" si="59"/>
        <v>U.S. DOE, 2016, Industrial Energy Efficiency Potential Analysis, https://energy.gov/sites/prod/files/2017/04/f34/energy-savings-by-state-industrial-methodology.pdf</v>
      </c>
      <c r="T419" s="155" t="str">
        <f t="shared" si="59"/>
        <v>U.S. DOE, 2016, Industrial Energy Efficiency Potential Analysis, https://energy.gov/sites/prod/files/2017/04/f34/energy-savings-by-state-industrial-methodology.pdf</v>
      </c>
    </row>
    <row r="420" spans="1:20" s="144" customFormat="1" x14ac:dyDescent="0.25">
      <c r="A420" s="136" t="str">
        <f>INDEX('Policy Characteristics'!A:A,MATCH(PolicyLevers!$C420,'Policy Characteristics'!$C:$C,0))</f>
        <v>Industry</v>
      </c>
      <c r="B420" s="273" t="str">
        <f>INDEX('Policy Characteristics'!B:B,MATCH(PolicyLevers!$C420,'Policy Characteristics'!$C:$C,0))</f>
        <v>Industry Energy Efficiency Standards</v>
      </c>
      <c r="C420" s="152" t="str">
        <f t="shared" si="60"/>
        <v>Percentage Improvement in Eqpt Efficiency Standards above BAU</v>
      </c>
      <c r="D420" s="146" t="s">
        <v>145</v>
      </c>
      <c r="E420" s="139" t="s">
        <v>729</v>
      </c>
      <c r="F420" s="146" t="s">
        <v>776</v>
      </c>
      <c r="G420" s="139" t="s">
        <v>735</v>
      </c>
      <c r="H420" s="157">
        <v>806</v>
      </c>
      <c r="I420" s="266" t="s">
        <v>46</v>
      </c>
      <c r="J420" s="137" t="str">
        <f>INDEX('Policy Characteristics'!D:D,MATCH(PolicyLevers!$C420,'Policy Characteristics'!$C:$C,0))</f>
        <v>Industry Energy Efficiency Standards</v>
      </c>
      <c r="K420" s="137" t="str">
        <f>INDEX('Policy Characteristics'!E:E,MATCH(PolicyLevers!$C420,'Policy Characteristics'!$C:$C,0))</f>
        <v>indst efficiency standards</v>
      </c>
      <c r="L420" s="137">
        <f>INDEX('Policy Characteristics'!F:F,MATCH(PolicyLevers!$C420,'Policy Characteristics'!$C:$C,0))</f>
        <v>0</v>
      </c>
      <c r="M420" s="137">
        <f>INDEX('Policy Characteristics'!G:G,MATCH(PolicyLevers!$C420,'Policy Characteristics'!$C:$C,0))</f>
        <v>0.25</v>
      </c>
      <c r="N420" s="137">
        <f>INDEX('Policy Characteristics'!H:H,MATCH(PolicyLevers!$C420,'Policy Characteristics'!$C:$C,0))</f>
        <v>0.01</v>
      </c>
      <c r="O420" s="137" t="str">
        <f>INDEX('Policy Characteristics'!I:I,MATCH(PolicyLevers!$C420,'Policy Characteristics'!$C:$C,0))</f>
        <v>% reduction in energy use</v>
      </c>
      <c r="P420" s="13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55" t="str">
        <f t="shared" si="59"/>
        <v>industry-ag-main.html#eff-stds</v>
      </c>
      <c r="R420" s="168" t="str">
        <f t="shared" si="59"/>
        <v>industry-energy-efficiency-standards.html</v>
      </c>
      <c r="S420" s="155" t="str">
        <f t="shared" si="59"/>
        <v>U.S. DOE, 2016, Industrial Energy Efficiency Potential Analysis, https://energy.gov/sites/prod/files/2017/04/f34/energy-savings-by-state-industrial-methodology.pdf</v>
      </c>
      <c r="T420" s="155" t="str">
        <f t="shared" si="59"/>
        <v>U.S. DOE, 2016, Industrial Energy Efficiency Potential Analysis, https://energy.gov/sites/prod/files/2017/04/f34/energy-savings-by-state-industrial-methodology.pdf</v>
      </c>
    </row>
    <row r="421" spans="1:20" s="144" customFormat="1" x14ac:dyDescent="0.25">
      <c r="A421" s="136" t="str">
        <f>INDEX('Policy Characteristics'!A:A,MATCH(PolicyLevers!$C421,'Policy Characteristics'!$C:$C,0))</f>
        <v>Industry</v>
      </c>
      <c r="B421" s="273" t="str">
        <f>INDEX('Policy Characteristics'!B:B,MATCH(PolicyLevers!$C421,'Policy Characteristics'!$C:$C,0))</f>
        <v>Industry Energy Efficiency Standards</v>
      </c>
      <c r="C421" s="152" t="str">
        <f t="shared" si="60"/>
        <v>Percentage Improvement in Eqpt Efficiency Standards above BAU</v>
      </c>
      <c r="D421" s="146" t="s">
        <v>145</v>
      </c>
      <c r="E421" s="139" t="s">
        <v>730</v>
      </c>
      <c r="F421" s="146" t="s">
        <v>776</v>
      </c>
      <c r="G421" s="139" t="s">
        <v>738</v>
      </c>
      <c r="H421" s="157">
        <v>807</v>
      </c>
      <c r="I421" s="266" t="s">
        <v>46</v>
      </c>
      <c r="J421" s="137" t="str">
        <f>INDEX('Policy Characteristics'!D:D,MATCH(PolicyLevers!$C421,'Policy Characteristics'!$C:$C,0))</f>
        <v>Industry Energy Efficiency Standards</v>
      </c>
      <c r="K421" s="137" t="str">
        <f>INDEX('Policy Characteristics'!E:E,MATCH(PolicyLevers!$C421,'Policy Characteristics'!$C:$C,0))</f>
        <v>indst efficiency standards</v>
      </c>
      <c r="L421" s="137">
        <f>INDEX('Policy Characteristics'!F:F,MATCH(PolicyLevers!$C421,'Policy Characteristics'!$C:$C,0))</f>
        <v>0</v>
      </c>
      <c r="M421" s="137">
        <f>INDEX('Policy Characteristics'!G:G,MATCH(PolicyLevers!$C421,'Policy Characteristics'!$C:$C,0))</f>
        <v>0.25</v>
      </c>
      <c r="N421" s="137">
        <f>INDEX('Policy Characteristics'!H:H,MATCH(PolicyLevers!$C421,'Policy Characteristics'!$C:$C,0))</f>
        <v>0.01</v>
      </c>
      <c r="O421" s="137" t="str">
        <f>INDEX('Policy Characteristics'!I:I,MATCH(PolicyLevers!$C421,'Policy Characteristics'!$C:$C,0))</f>
        <v>% reduction in energy use</v>
      </c>
      <c r="P421" s="13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55" t="str">
        <f t="shared" si="59"/>
        <v>industry-ag-main.html#eff-stds</v>
      </c>
      <c r="R421" s="168" t="str">
        <f t="shared" si="59"/>
        <v>industry-energy-efficiency-standards.html</v>
      </c>
      <c r="S421" s="155" t="str">
        <f t="shared" si="59"/>
        <v>U.S. DOE, 2016, Industrial Energy Efficiency Potential Analysis, https://energy.gov/sites/prod/files/2017/04/f34/energy-savings-by-state-industrial-methodology.pdf</v>
      </c>
      <c r="T421" s="155" t="str">
        <f t="shared" si="59"/>
        <v>U.S. DOE, 2016, Industrial Energy Efficiency Potential Analysis, https://energy.gov/sites/prod/files/2017/04/f34/energy-savings-by-state-industrial-methodology.pdf</v>
      </c>
    </row>
    <row r="422" spans="1:20" s="144" customFormat="1" x14ac:dyDescent="0.25">
      <c r="A422" s="136" t="str">
        <f>INDEX('Policy Characteristics'!A:A,MATCH(PolicyLevers!$C422,'Policy Characteristics'!$C:$C,0))</f>
        <v>Industry</v>
      </c>
      <c r="B422" s="273" t="str">
        <f>INDEX('Policy Characteristics'!B:B,MATCH(PolicyLevers!$C422,'Policy Characteristics'!$C:$C,0))</f>
        <v>Industry Energy Efficiency Standards</v>
      </c>
      <c r="C422" s="152" t="str">
        <f t="shared" si="60"/>
        <v>Percentage Improvement in Eqpt Efficiency Standards above BAU</v>
      </c>
      <c r="D422" s="146" t="s">
        <v>145</v>
      </c>
      <c r="E422" s="139" t="s">
        <v>731</v>
      </c>
      <c r="F422" s="146" t="s">
        <v>776</v>
      </c>
      <c r="G422" s="139" t="s">
        <v>739</v>
      </c>
      <c r="H422" s="157">
        <v>808</v>
      </c>
      <c r="I422" s="266" t="s">
        <v>46</v>
      </c>
      <c r="J422" s="137" t="str">
        <f>INDEX('Policy Characteristics'!D:D,MATCH(PolicyLevers!$C422,'Policy Characteristics'!$C:$C,0))</f>
        <v>Industry Energy Efficiency Standards</v>
      </c>
      <c r="K422" s="137" t="str">
        <f>INDEX('Policy Characteristics'!E:E,MATCH(PolicyLevers!$C422,'Policy Characteristics'!$C:$C,0))</f>
        <v>indst efficiency standards</v>
      </c>
      <c r="L422" s="137">
        <f>INDEX('Policy Characteristics'!F:F,MATCH(PolicyLevers!$C422,'Policy Characteristics'!$C:$C,0))</f>
        <v>0</v>
      </c>
      <c r="M422" s="137">
        <f>INDEX('Policy Characteristics'!G:G,MATCH(PolicyLevers!$C422,'Policy Characteristics'!$C:$C,0))</f>
        <v>0.25</v>
      </c>
      <c r="N422" s="137">
        <f>INDEX('Policy Characteristics'!H:H,MATCH(PolicyLevers!$C422,'Policy Characteristics'!$C:$C,0))</f>
        <v>0.01</v>
      </c>
      <c r="O422" s="137" t="str">
        <f>INDEX('Policy Characteristics'!I:I,MATCH(PolicyLevers!$C422,'Policy Characteristics'!$C:$C,0))</f>
        <v>% reduction in energy use</v>
      </c>
      <c r="P422" s="13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55" t="str">
        <f t="shared" si="59"/>
        <v>industry-ag-main.html#eff-stds</v>
      </c>
      <c r="R422" s="168" t="str">
        <f t="shared" si="59"/>
        <v>industry-energy-efficiency-standards.html</v>
      </c>
      <c r="S422" s="155" t="str">
        <f t="shared" si="59"/>
        <v>U.S. DOE, 2016, Industrial Energy Efficiency Potential Analysis, https://energy.gov/sites/prod/files/2017/04/f34/energy-savings-by-state-industrial-methodology.pdf</v>
      </c>
      <c r="T422" s="155" t="str">
        <f t="shared" si="59"/>
        <v>U.S. DOE, 2016, Industrial Energy Efficiency Potential Analysis, https://energy.gov/sites/prod/files/2017/04/f34/energy-savings-by-state-industrial-methodology.pdf</v>
      </c>
    </row>
    <row r="423" spans="1:20" s="144" customFormat="1" x14ac:dyDescent="0.25">
      <c r="A423" s="136" t="str">
        <f>INDEX('Policy Characteristics'!A:A,MATCH(PolicyLevers!$C423,'Policy Characteristics'!$C:$C,0))</f>
        <v>Industry</v>
      </c>
      <c r="B423" s="273" t="str">
        <f>INDEX('Policy Characteristics'!B:B,MATCH(PolicyLevers!$C423,'Policy Characteristics'!$C:$C,0))</f>
        <v>Industry Energy Efficiency Standards</v>
      </c>
      <c r="C423" s="152" t="str">
        <f t="shared" si="60"/>
        <v>Percentage Improvement in Eqpt Efficiency Standards above BAU</v>
      </c>
      <c r="D423" s="146" t="s">
        <v>145</v>
      </c>
      <c r="E423" s="139" t="s">
        <v>732</v>
      </c>
      <c r="F423" s="146" t="s">
        <v>776</v>
      </c>
      <c r="G423" s="139" t="s">
        <v>736</v>
      </c>
      <c r="H423" s="157">
        <v>809</v>
      </c>
      <c r="I423" s="266" t="s">
        <v>47</v>
      </c>
      <c r="J423" s="137" t="str">
        <f>INDEX('Policy Characteristics'!D:D,MATCH(PolicyLevers!$C423,'Policy Characteristics'!$C:$C,0))</f>
        <v>Industry Energy Efficiency Standards</v>
      </c>
      <c r="K423" s="137" t="str">
        <f>INDEX('Policy Characteristics'!E:E,MATCH(PolicyLevers!$C423,'Policy Characteristics'!$C:$C,0))</f>
        <v>indst efficiency standards</v>
      </c>
      <c r="L423" s="137">
        <f>INDEX('Policy Characteristics'!F:F,MATCH(PolicyLevers!$C423,'Policy Characteristics'!$C:$C,0))</f>
        <v>0</v>
      </c>
      <c r="M423" s="137">
        <f>INDEX('Policy Characteristics'!G:G,MATCH(PolicyLevers!$C423,'Policy Characteristics'!$C:$C,0))</f>
        <v>0.25</v>
      </c>
      <c r="N423" s="137">
        <f>INDEX('Policy Characteristics'!H:H,MATCH(PolicyLevers!$C423,'Policy Characteristics'!$C:$C,0))</f>
        <v>0.01</v>
      </c>
      <c r="O423" s="137" t="str">
        <f>INDEX('Policy Characteristics'!I:I,MATCH(PolicyLevers!$C423,'Policy Characteristics'!$C:$C,0))</f>
        <v>% reduction in energy use</v>
      </c>
      <c r="P423" s="13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55" t="str">
        <f t="shared" si="59"/>
        <v>industry-ag-main.html#eff-stds</v>
      </c>
      <c r="R423" s="168" t="str">
        <f t="shared" si="59"/>
        <v>industry-energy-efficiency-standards.html</v>
      </c>
      <c r="S423" s="155" t="str">
        <f t="shared" si="59"/>
        <v>U.S. DOE, 2016, Industrial Energy Efficiency Potential Analysis, https://energy.gov/sites/prod/files/2017/04/f34/energy-savings-by-state-industrial-methodology.pdf</v>
      </c>
      <c r="T423" s="155" t="str">
        <f t="shared" si="59"/>
        <v>U.S. DOE, 2016, Industrial Energy Efficiency Potential Analysis, https://energy.gov/sites/prod/files/2017/04/f34/energy-savings-by-state-industrial-methodology.pdf</v>
      </c>
    </row>
    <row r="424" spans="1:20" s="144" customFormat="1" x14ac:dyDescent="0.25">
      <c r="A424" s="136" t="str">
        <f>INDEX('Policy Characteristics'!A:A,MATCH(PolicyLevers!$C424,'Policy Characteristics'!$C:$C,0))</f>
        <v>Industry</v>
      </c>
      <c r="B424" s="273" t="str">
        <f>INDEX('Policy Characteristics'!B:B,MATCH(PolicyLevers!$C424,'Policy Characteristics'!$C:$C,0))</f>
        <v>Industry Energy Efficiency Standards</v>
      </c>
      <c r="C424" s="152" t="str">
        <f t="shared" si="60"/>
        <v>Percentage Improvement in Eqpt Efficiency Standards above BAU</v>
      </c>
      <c r="D424" s="146" t="s">
        <v>145</v>
      </c>
      <c r="E424" s="139" t="s">
        <v>733</v>
      </c>
      <c r="F424" s="146" t="s">
        <v>776</v>
      </c>
      <c r="G424" s="139" t="s">
        <v>737</v>
      </c>
      <c r="H424" s="157">
        <v>810</v>
      </c>
      <c r="I424" s="266" t="s">
        <v>46</v>
      </c>
      <c r="J424" s="137" t="str">
        <f>INDEX('Policy Characteristics'!D:D,MATCH(PolicyLevers!$C424,'Policy Characteristics'!$C:$C,0))</f>
        <v>Industry Energy Efficiency Standards</v>
      </c>
      <c r="K424" s="137" t="str">
        <f>INDEX('Policy Characteristics'!E:E,MATCH(PolicyLevers!$C424,'Policy Characteristics'!$C:$C,0))</f>
        <v>indst efficiency standards</v>
      </c>
      <c r="L424" s="137">
        <f>INDEX('Policy Characteristics'!F:F,MATCH(PolicyLevers!$C424,'Policy Characteristics'!$C:$C,0))</f>
        <v>0</v>
      </c>
      <c r="M424" s="137">
        <f>INDEX('Policy Characteristics'!G:G,MATCH(PolicyLevers!$C424,'Policy Characteristics'!$C:$C,0))</f>
        <v>0.25</v>
      </c>
      <c r="N424" s="137">
        <f>INDEX('Policy Characteristics'!H:H,MATCH(PolicyLevers!$C424,'Policy Characteristics'!$C:$C,0))</f>
        <v>0.01</v>
      </c>
      <c r="O424" s="137" t="str">
        <f>INDEX('Policy Characteristics'!I:I,MATCH(PolicyLevers!$C424,'Policy Characteristics'!$C:$C,0))</f>
        <v>% reduction in energy use</v>
      </c>
      <c r="P424" s="13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55" t="str">
        <f t="shared" si="59"/>
        <v>industry-ag-main.html#eff-stds</v>
      </c>
      <c r="R424" s="168" t="str">
        <f t="shared" si="59"/>
        <v>industry-energy-efficiency-standards.html</v>
      </c>
      <c r="S424" s="155" t="str">
        <f t="shared" si="59"/>
        <v>U.S. DOE, 2016, Industrial Energy Efficiency Potential Analysis, https://energy.gov/sites/prod/files/2017/04/f34/energy-savings-by-state-industrial-methodology.pdf</v>
      </c>
      <c r="T424" s="155" t="str">
        <f t="shared" si="59"/>
        <v>U.S. DOE, 2016, Industrial Energy Efficiency Potential Analysis, https://energy.gov/sites/prod/files/2017/04/f34/energy-savings-by-state-industrial-methodology.pdf</v>
      </c>
    </row>
    <row r="425" spans="1:20" s="144" customFormat="1" x14ac:dyDescent="0.25">
      <c r="A425" s="136" t="str">
        <f>INDEX('Policy Characteristics'!A:A,MATCH(PolicyLevers!$C425,'Policy Characteristics'!$C:$C,0))</f>
        <v>Industry</v>
      </c>
      <c r="B425" s="273" t="str">
        <f>INDEX('Policy Characteristics'!B:B,MATCH(PolicyLevers!$C425,'Policy Characteristics'!$C:$C,0))</f>
        <v>Industry Energy Efficiency Standards</v>
      </c>
      <c r="C425" s="152" t="str">
        <f t="shared" si="60"/>
        <v>Percentage Improvement in Eqpt Efficiency Standards above BAU</v>
      </c>
      <c r="D425" s="146" t="s">
        <v>145</v>
      </c>
      <c r="E425" s="139" t="s">
        <v>734</v>
      </c>
      <c r="F425" s="146" t="s">
        <v>776</v>
      </c>
      <c r="G425" s="139" t="s">
        <v>740</v>
      </c>
      <c r="H425" s="157">
        <v>811</v>
      </c>
      <c r="I425" s="266" t="s">
        <v>47</v>
      </c>
      <c r="J425" s="137" t="str">
        <f>INDEX('Policy Characteristics'!D:D,MATCH(PolicyLevers!$C425,'Policy Characteristics'!$C:$C,0))</f>
        <v>Industry Energy Efficiency Standards</v>
      </c>
      <c r="K425" s="137" t="str">
        <f>INDEX('Policy Characteristics'!E:E,MATCH(PolicyLevers!$C425,'Policy Characteristics'!$C:$C,0))</f>
        <v>indst efficiency standards</v>
      </c>
      <c r="L425" s="137">
        <f>INDEX('Policy Characteristics'!F:F,MATCH(PolicyLevers!$C425,'Policy Characteristics'!$C:$C,0))</f>
        <v>0</v>
      </c>
      <c r="M425" s="137">
        <f>INDEX('Policy Characteristics'!G:G,MATCH(PolicyLevers!$C425,'Policy Characteristics'!$C:$C,0))</f>
        <v>0.25</v>
      </c>
      <c r="N425" s="137">
        <f>INDEX('Policy Characteristics'!H:H,MATCH(PolicyLevers!$C425,'Policy Characteristics'!$C:$C,0))</f>
        <v>0.01</v>
      </c>
      <c r="O425" s="137" t="str">
        <f>INDEX('Policy Characteristics'!I:I,MATCH(PolicyLevers!$C425,'Policy Characteristics'!$C:$C,0))</f>
        <v>% reduction in energy use</v>
      </c>
      <c r="P425" s="13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55" t="str">
        <f t="shared" si="59"/>
        <v>industry-ag-main.html#eff-stds</v>
      </c>
      <c r="R425" s="168" t="str">
        <f t="shared" si="59"/>
        <v>industry-energy-efficiency-standards.html</v>
      </c>
      <c r="S425" s="155" t="str">
        <f t="shared" si="59"/>
        <v>U.S. DOE, 2016, Industrial Energy Efficiency Potential Analysis, https://energy.gov/sites/prod/files/2017/04/f34/energy-savings-by-state-industrial-methodology.pdf</v>
      </c>
      <c r="T425" s="155" t="str">
        <f t="shared" si="59"/>
        <v>U.S. DOE, 2016, Industrial Energy Efficiency Potential Analysis, https://energy.gov/sites/prod/files/2017/04/f34/energy-savings-by-state-industrial-methodology.pdf</v>
      </c>
    </row>
    <row r="426" spans="1:20" s="144" customFormat="1" x14ac:dyDescent="0.25">
      <c r="A426" s="136" t="str">
        <f>INDEX('Policy Characteristics'!A:A,MATCH(PolicyLevers!$C426,'Policy Characteristics'!$C:$C,0))</f>
        <v>Industry</v>
      </c>
      <c r="B426" s="273" t="str">
        <f>INDEX('Policy Characteristics'!B:B,MATCH(PolicyLevers!$C426,'Policy Characteristics'!$C:$C,0))</f>
        <v>Industry Energy Efficiency Standards</v>
      </c>
      <c r="C426" s="152" t="str">
        <f t="shared" si="60"/>
        <v>Percentage Improvement in Eqpt Efficiency Standards above BAU</v>
      </c>
      <c r="D426" s="146" t="s">
        <v>145</v>
      </c>
      <c r="E426" s="139" t="s">
        <v>1109</v>
      </c>
      <c r="F426" s="146" t="s">
        <v>776</v>
      </c>
      <c r="G426" s="139" t="s">
        <v>1112</v>
      </c>
      <c r="H426" s="157">
        <v>812</v>
      </c>
      <c r="I426" s="266" t="s">
        <v>47</v>
      </c>
      <c r="J426" s="137" t="str">
        <f>INDEX('Policy Characteristics'!D:D,MATCH(PolicyLevers!$C426,'Policy Characteristics'!$C:$C,0))</f>
        <v>Industry Energy Efficiency Standards</v>
      </c>
      <c r="K426" s="137" t="str">
        <f>INDEX('Policy Characteristics'!E:E,MATCH(PolicyLevers!$C426,'Policy Characteristics'!$C:$C,0))</f>
        <v>indst efficiency standards</v>
      </c>
      <c r="L426" s="137">
        <f>INDEX('Policy Characteristics'!F:F,MATCH(PolicyLevers!$C426,'Policy Characteristics'!$C:$C,0))</f>
        <v>0</v>
      </c>
      <c r="M426" s="137">
        <f>INDEX('Policy Characteristics'!G:G,MATCH(PolicyLevers!$C426,'Policy Characteristics'!$C:$C,0))</f>
        <v>0.25</v>
      </c>
      <c r="N426" s="137">
        <f>INDEX('Policy Characteristics'!H:H,MATCH(PolicyLevers!$C426,'Policy Characteristics'!$C:$C,0))</f>
        <v>0.01</v>
      </c>
      <c r="O426" s="137" t="str">
        <f>INDEX('Policy Characteristics'!I:I,MATCH(PolicyLevers!$C426,'Policy Characteristics'!$C:$C,0))</f>
        <v>% reduction in energy use</v>
      </c>
      <c r="P426" s="13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55" t="str">
        <f t="shared" si="59"/>
        <v>industry-ag-main.html#eff-stds</v>
      </c>
      <c r="R426" s="168" t="str">
        <f t="shared" si="59"/>
        <v>industry-energy-efficiency-standards.html</v>
      </c>
      <c r="S426" s="155" t="str">
        <f t="shared" si="59"/>
        <v>U.S. DOE, 2016, Industrial Energy Efficiency Potential Analysis, https://energy.gov/sites/prod/files/2017/04/f34/energy-savings-by-state-industrial-methodology.pdf</v>
      </c>
      <c r="T426" s="155" t="str">
        <f t="shared" si="59"/>
        <v>U.S. DOE, 2016, Industrial Energy Efficiency Potential Analysis, https://energy.gov/sites/prod/files/2017/04/f34/energy-savings-by-state-industrial-methodology.pdf</v>
      </c>
    </row>
    <row r="427" spans="1:20" s="144" customFormat="1" x14ac:dyDescent="0.25">
      <c r="A427" s="136" t="str">
        <f>INDEX('Policy Characteristics'!A:A,MATCH(PolicyLevers!$C427,'Policy Characteristics'!$C:$C,0))</f>
        <v>Industry</v>
      </c>
      <c r="B427" s="273" t="str">
        <f>INDEX('Policy Characteristics'!B:B,MATCH(PolicyLevers!$C427,'Policy Characteristics'!$C:$C,0))</f>
        <v>Industry Energy Efficiency Standards</v>
      </c>
      <c r="C427" s="152" t="str">
        <f t="shared" si="60"/>
        <v>Percentage Improvement in Eqpt Efficiency Standards above BAU</v>
      </c>
      <c r="D427" s="146" t="s">
        <v>145</v>
      </c>
      <c r="E427" s="139" t="s">
        <v>1110</v>
      </c>
      <c r="F427" s="146" t="s">
        <v>776</v>
      </c>
      <c r="G427" s="139" t="s">
        <v>1114</v>
      </c>
      <c r="H427" s="157">
        <v>813</v>
      </c>
      <c r="I427" s="266" t="s">
        <v>47</v>
      </c>
      <c r="J427" s="137" t="str">
        <f>INDEX('Policy Characteristics'!D:D,MATCH(PolicyLevers!$C427,'Policy Characteristics'!$C:$C,0))</f>
        <v>Industry Energy Efficiency Standards</v>
      </c>
      <c r="K427" s="137" t="str">
        <f>INDEX('Policy Characteristics'!E:E,MATCH(PolicyLevers!$C427,'Policy Characteristics'!$C:$C,0))</f>
        <v>indst efficiency standards</v>
      </c>
      <c r="L427" s="137">
        <f>INDEX('Policy Characteristics'!F:F,MATCH(PolicyLevers!$C427,'Policy Characteristics'!$C:$C,0))</f>
        <v>0</v>
      </c>
      <c r="M427" s="137">
        <f>INDEX('Policy Characteristics'!G:G,MATCH(PolicyLevers!$C427,'Policy Characteristics'!$C:$C,0))</f>
        <v>0.25</v>
      </c>
      <c r="N427" s="137">
        <f>INDEX('Policy Characteristics'!H:H,MATCH(PolicyLevers!$C427,'Policy Characteristics'!$C:$C,0))</f>
        <v>0.01</v>
      </c>
      <c r="O427" s="137" t="str">
        <f>INDEX('Policy Characteristics'!I:I,MATCH(PolicyLevers!$C427,'Policy Characteristics'!$C:$C,0))</f>
        <v>% reduction in energy use</v>
      </c>
      <c r="P427" s="13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55" t="str">
        <f t="shared" si="59"/>
        <v>industry-ag-main.html#eff-stds</v>
      </c>
      <c r="R427" s="168" t="str">
        <f t="shared" si="59"/>
        <v>industry-energy-efficiency-standards.html</v>
      </c>
      <c r="S427" s="155" t="str">
        <f t="shared" si="59"/>
        <v>U.S. DOE, 2016, Industrial Energy Efficiency Potential Analysis, https://energy.gov/sites/prod/files/2017/04/f34/energy-savings-by-state-industrial-methodology.pdf</v>
      </c>
      <c r="T427" s="155" t="str">
        <f t="shared" si="59"/>
        <v>U.S. DOE, 2016, Industrial Energy Efficiency Potential Analysis, https://energy.gov/sites/prod/files/2017/04/f34/energy-savings-by-state-industrial-methodology.pdf</v>
      </c>
    </row>
    <row r="428" spans="1:20" s="144" customFormat="1" x14ac:dyDescent="0.25">
      <c r="A428" s="136" t="str">
        <f>INDEX('Policy Characteristics'!A:A,MATCH(PolicyLevers!$C428,'Policy Characteristics'!$C:$C,0))</f>
        <v>Industry</v>
      </c>
      <c r="B428" s="273" t="str">
        <f>INDEX('Policy Characteristics'!B:B,MATCH(PolicyLevers!$C428,'Policy Characteristics'!$C:$C,0))</f>
        <v>Industry Energy Efficiency Standards</v>
      </c>
      <c r="C428" s="152" t="str">
        <f t="shared" si="60"/>
        <v>Percentage Improvement in Eqpt Efficiency Standards above BAU</v>
      </c>
      <c r="D428" s="146" t="s">
        <v>145</v>
      </c>
      <c r="E428" s="139" t="s">
        <v>1111</v>
      </c>
      <c r="F428" s="146" t="s">
        <v>776</v>
      </c>
      <c r="G428" s="139" t="s">
        <v>1115</v>
      </c>
      <c r="H428" s="157">
        <v>814</v>
      </c>
      <c r="I428" s="266" t="s">
        <v>47</v>
      </c>
      <c r="J428" s="137" t="str">
        <f>INDEX('Policy Characteristics'!D:D,MATCH(PolicyLevers!$C428,'Policy Characteristics'!$C:$C,0))</f>
        <v>Industry Energy Efficiency Standards</v>
      </c>
      <c r="K428" s="137" t="str">
        <f>INDEX('Policy Characteristics'!E:E,MATCH(PolicyLevers!$C428,'Policy Characteristics'!$C:$C,0))</f>
        <v>indst efficiency standards</v>
      </c>
      <c r="L428" s="137">
        <f>INDEX('Policy Characteristics'!F:F,MATCH(PolicyLevers!$C428,'Policy Characteristics'!$C:$C,0))</f>
        <v>0</v>
      </c>
      <c r="M428" s="137">
        <f>INDEX('Policy Characteristics'!G:G,MATCH(PolicyLevers!$C428,'Policy Characteristics'!$C:$C,0))</f>
        <v>0.25</v>
      </c>
      <c r="N428" s="137">
        <f>INDEX('Policy Characteristics'!H:H,MATCH(PolicyLevers!$C428,'Policy Characteristics'!$C:$C,0))</f>
        <v>0.01</v>
      </c>
      <c r="O428" s="137" t="str">
        <f>INDEX('Policy Characteristics'!I:I,MATCH(PolicyLevers!$C428,'Policy Characteristics'!$C:$C,0))</f>
        <v>% reduction in energy use</v>
      </c>
      <c r="P428" s="13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55" t="str">
        <f t="shared" si="59"/>
        <v>industry-ag-main.html#eff-stds</v>
      </c>
      <c r="R428" s="168" t="str">
        <f t="shared" si="59"/>
        <v>industry-energy-efficiency-standards.html</v>
      </c>
      <c r="S428" s="155" t="str">
        <f t="shared" si="59"/>
        <v>U.S. DOE, 2016, Industrial Energy Efficiency Potential Analysis, https://energy.gov/sites/prod/files/2017/04/f34/energy-savings-by-state-industrial-methodology.pdf</v>
      </c>
      <c r="T428" s="155" t="str">
        <f t="shared" si="59"/>
        <v>U.S. DOE, 2016, Industrial Energy Efficiency Potential Analysis, https://energy.gov/sites/prod/files/2017/04/f34/energy-savings-by-state-industrial-methodology.pdf</v>
      </c>
    </row>
    <row r="429" spans="1:20" s="144" customFormat="1" x14ac:dyDescent="0.25">
      <c r="A429" s="136" t="str">
        <f>INDEX('Policy Characteristics'!A:A,MATCH(PolicyLevers!$C429,'Policy Characteristics'!$C:$C,0))</f>
        <v>Industry</v>
      </c>
      <c r="B429" s="273" t="str">
        <f>INDEX('Policy Characteristics'!B:B,MATCH(PolicyLevers!$C429,'Policy Characteristics'!$C:$C,0))</f>
        <v>Industry Energy Efficiency Standards</v>
      </c>
      <c r="C429" s="152" t="str">
        <f t="shared" si="60"/>
        <v>Percentage Improvement in Eqpt Efficiency Standards above BAU</v>
      </c>
      <c r="D429" s="146" t="s">
        <v>145</v>
      </c>
      <c r="E429" s="139" t="s">
        <v>1108</v>
      </c>
      <c r="F429" s="146" t="s">
        <v>776</v>
      </c>
      <c r="G429" s="139" t="s">
        <v>1113</v>
      </c>
      <c r="H429" s="157">
        <v>815</v>
      </c>
      <c r="I429" s="266" t="s">
        <v>47</v>
      </c>
      <c r="J429" s="137" t="str">
        <f>INDEX('Policy Characteristics'!D:D,MATCH(PolicyLevers!$C429,'Policy Characteristics'!$C:$C,0))</f>
        <v>Industry Energy Efficiency Standards</v>
      </c>
      <c r="K429" s="137" t="str">
        <f>INDEX('Policy Characteristics'!E:E,MATCH(PolicyLevers!$C429,'Policy Characteristics'!$C:$C,0))</f>
        <v>indst efficiency standards</v>
      </c>
      <c r="L429" s="137">
        <f>INDEX('Policy Characteristics'!F:F,MATCH(PolicyLevers!$C429,'Policy Characteristics'!$C:$C,0))</f>
        <v>0</v>
      </c>
      <c r="M429" s="137">
        <f>INDEX('Policy Characteristics'!G:G,MATCH(PolicyLevers!$C429,'Policy Characteristics'!$C:$C,0))</f>
        <v>0.25</v>
      </c>
      <c r="N429" s="137">
        <f>INDEX('Policy Characteristics'!H:H,MATCH(PolicyLevers!$C429,'Policy Characteristics'!$C:$C,0))</f>
        <v>0.01</v>
      </c>
      <c r="O429" s="137" t="str">
        <f>INDEX('Policy Characteristics'!I:I,MATCH(PolicyLevers!$C429,'Policy Characteristics'!$C:$C,0))</f>
        <v>% reduction in energy use</v>
      </c>
      <c r="P429" s="13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55" t="str">
        <f t="shared" si="59"/>
        <v>industry-ag-main.html#eff-stds</v>
      </c>
      <c r="R429" s="168" t="str">
        <f t="shared" si="59"/>
        <v>industry-energy-efficiency-standards.html</v>
      </c>
      <c r="S429" s="155" t="str">
        <f t="shared" si="59"/>
        <v>U.S. DOE, 2016, Industrial Energy Efficiency Potential Analysis, https://energy.gov/sites/prod/files/2017/04/f34/energy-savings-by-state-industrial-methodology.pdf</v>
      </c>
      <c r="T429" s="155" t="str">
        <f t="shared" si="59"/>
        <v>U.S. DOE, 2016, Industrial Energy Efficiency Potential Analysis, https://energy.gov/sites/prod/files/2017/04/f34/energy-savings-by-state-industrial-methodology.pdf</v>
      </c>
    </row>
    <row r="430" spans="1:20" s="144" customFormat="1" x14ac:dyDescent="0.25">
      <c r="A430" s="136" t="str">
        <f>INDEX('Policy Characteristics'!A:A,MATCH(PolicyLevers!$C430,'Policy Characteristics'!$C:$C,0))</f>
        <v>Industry</v>
      </c>
      <c r="B430" s="273" t="str">
        <f>INDEX('Policy Characteristics'!B:B,MATCH(PolicyLevers!$C430,'Policy Characteristics'!$C:$C,0))</f>
        <v>Industry Energy Efficiency Standards</v>
      </c>
      <c r="C430" s="152" t="str">
        <f t="shared" si="60"/>
        <v>Percentage Improvement in Eqpt Efficiency Standards above BAU</v>
      </c>
      <c r="D430" s="146" t="s">
        <v>146</v>
      </c>
      <c r="E430" s="139" t="s">
        <v>729</v>
      </c>
      <c r="F430" s="146" t="s">
        <v>148</v>
      </c>
      <c r="G430" s="139" t="s">
        <v>735</v>
      </c>
      <c r="H430" s="157">
        <v>816</v>
      </c>
      <c r="I430" s="266" t="s">
        <v>46</v>
      </c>
      <c r="J430" s="137" t="str">
        <f>INDEX('Policy Characteristics'!D:D,MATCH(PolicyLevers!$C430,'Policy Characteristics'!$C:$C,0))</f>
        <v>Industry Energy Efficiency Standards</v>
      </c>
      <c r="K430" s="137" t="str">
        <f>INDEX('Policy Characteristics'!E:E,MATCH(PolicyLevers!$C430,'Policy Characteristics'!$C:$C,0))</f>
        <v>indst efficiency standards</v>
      </c>
      <c r="L430" s="137">
        <f>INDEX('Policy Characteristics'!F:F,MATCH(PolicyLevers!$C430,'Policy Characteristics'!$C:$C,0))</f>
        <v>0</v>
      </c>
      <c r="M430" s="137">
        <f>INDEX('Policy Characteristics'!G:G,MATCH(PolicyLevers!$C430,'Policy Characteristics'!$C:$C,0))</f>
        <v>0.25</v>
      </c>
      <c r="N430" s="137">
        <f>INDEX('Policy Characteristics'!H:H,MATCH(PolicyLevers!$C430,'Policy Characteristics'!$C:$C,0))</f>
        <v>0.01</v>
      </c>
      <c r="O430" s="137" t="str">
        <f>INDEX('Policy Characteristics'!I:I,MATCH(PolicyLevers!$C430,'Policy Characteristics'!$C:$C,0))</f>
        <v>% reduction in energy use</v>
      </c>
      <c r="P430" s="13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55" t="str">
        <f t="shared" si="59"/>
        <v>industry-ag-main.html#eff-stds</v>
      </c>
      <c r="R430" s="168" t="str">
        <f t="shared" si="59"/>
        <v>industry-energy-efficiency-standards.html</v>
      </c>
      <c r="S430" s="155" t="str">
        <f t="shared" si="59"/>
        <v>U.S. DOE, 2016, Industrial Energy Efficiency Potential Analysis, https://energy.gov/sites/prod/files/2017/04/f34/energy-savings-by-state-industrial-methodology.pdf</v>
      </c>
      <c r="T430" s="155" t="str">
        <f t="shared" si="59"/>
        <v>U.S. DOE, 2016, Industrial Energy Efficiency Potential Analysis, https://energy.gov/sites/prod/files/2017/04/f34/energy-savings-by-state-industrial-methodology.pdf</v>
      </c>
    </row>
    <row r="431" spans="1:20" s="144" customFormat="1" x14ac:dyDescent="0.25">
      <c r="A431" s="136" t="str">
        <f>INDEX('Policy Characteristics'!A:A,MATCH(PolicyLevers!$C431,'Policy Characteristics'!$C:$C,0))</f>
        <v>Industry</v>
      </c>
      <c r="B431" s="273" t="str">
        <f>INDEX('Policy Characteristics'!B:B,MATCH(PolicyLevers!$C431,'Policy Characteristics'!$C:$C,0))</f>
        <v>Industry Energy Efficiency Standards</v>
      </c>
      <c r="C431" s="152" t="str">
        <f t="shared" si="60"/>
        <v>Percentage Improvement in Eqpt Efficiency Standards above BAU</v>
      </c>
      <c r="D431" s="146" t="s">
        <v>146</v>
      </c>
      <c r="E431" s="139" t="s">
        <v>730</v>
      </c>
      <c r="F431" s="146" t="s">
        <v>148</v>
      </c>
      <c r="G431" s="139" t="s">
        <v>738</v>
      </c>
      <c r="H431" s="157">
        <v>817</v>
      </c>
      <c r="I431" s="266" t="s">
        <v>46</v>
      </c>
      <c r="J431" s="137" t="str">
        <f>INDEX('Policy Characteristics'!D:D,MATCH(PolicyLevers!$C431,'Policy Characteristics'!$C:$C,0))</f>
        <v>Industry Energy Efficiency Standards</v>
      </c>
      <c r="K431" s="137" t="str">
        <f>INDEX('Policy Characteristics'!E:E,MATCH(PolicyLevers!$C431,'Policy Characteristics'!$C:$C,0))</f>
        <v>indst efficiency standards</v>
      </c>
      <c r="L431" s="137">
        <f>INDEX('Policy Characteristics'!F:F,MATCH(PolicyLevers!$C431,'Policy Characteristics'!$C:$C,0))</f>
        <v>0</v>
      </c>
      <c r="M431" s="137">
        <f>INDEX('Policy Characteristics'!G:G,MATCH(PolicyLevers!$C431,'Policy Characteristics'!$C:$C,0))</f>
        <v>0.25</v>
      </c>
      <c r="N431" s="137">
        <f>INDEX('Policy Characteristics'!H:H,MATCH(PolicyLevers!$C431,'Policy Characteristics'!$C:$C,0))</f>
        <v>0.01</v>
      </c>
      <c r="O431" s="137" t="str">
        <f>INDEX('Policy Characteristics'!I:I,MATCH(PolicyLevers!$C431,'Policy Characteristics'!$C:$C,0))</f>
        <v>% reduction in energy use</v>
      </c>
      <c r="P431" s="13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55" t="str">
        <f t="shared" si="59"/>
        <v>industry-ag-main.html#eff-stds</v>
      </c>
      <c r="R431" s="168" t="str">
        <f t="shared" si="59"/>
        <v>industry-energy-efficiency-standards.html</v>
      </c>
      <c r="S431" s="155" t="str">
        <f t="shared" si="59"/>
        <v>U.S. DOE, 2016, Industrial Energy Efficiency Potential Analysis, https://energy.gov/sites/prod/files/2017/04/f34/energy-savings-by-state-industrial-methodology.pdf</v>
      </c>
      <c r="T431" s="155" t="str">
        <f t="shared" si="59"/>
        <v>U.S. DOE, 2016, Industrial Energy Efficiency Potential Analysis, https://energy.gov/sites/prod/files/2017/04/f34/energy-savings-by-state-industrial-methodology.pdf</v>
      </c>
    </row>
    <row r="432" spans="1:20" s="144" customFormat="1" x14ac:dyDescent="0.25">
      <c r="A432" s="136" t="str">
        <f>INDEX('Policy Characteristics'!A:A,MATCH(PolicyLevers!$C432,'Policy Characteristics'!$C:$C,0))</f>
        <v>Industry</v>
      </c>
      <c r="B432" s="273" t="str">
        <f>INDEX('Policy Characteristics'!B:B,MATCH(PolicyLevers!$C432,'Policy Characteristics'!$C:$C,0))</f>
        <v>Industry Energy Efficiency Standards</v>
      </c>
      <c r="C432" s="152" t="str">
        <f t="shared" si="60"/>
        <v>Percentage Improvement in Eqpt Efficiency Standards above BAU</v>
      </c>
      <c r="D432" s="146" t="s">
        <v>146</v>
      </c>
      <c r="E432" s="139" t="s">
        <v>731</v>
      </c>
      <c r="F432" s="146" t="s">
        <v>148</v>
      </c>
      <c r="G432" s="139" t="s">
        <v>739</v>
      </c>
      <c r="H432" s="157">
        <v>818</v>
      </c>
      <c r="I432" s="266" t="s">
        <v>46</v>
      </c>
      <c r="J432" s="137" t="str">
        <f>INDEX('Policy Characteristics'!D:D,MATCH(PolicyLevers!$C432,'Policy Characteristics'!$C:$C,0))</f>
        <v>Industry Energy Efficiency Standards</v>
      </c>
      <c r="K432" s="137" t="str">
        <f>INDEX('Policy Characteristics'!E:E,MATCH(PolicyLevers!$C432,'Policy Characteristics'!$C:$C,0))</f>
        <v>indst efficiency standards</v>
      </c>
      <c r="L432" s="137">
        <f>INDEX('Policy Characteristics'!F:F,MATCH(PolicyLevers!$C432,'Policy Characteristics'!$C:$C,0))</f>
        <v>0</v>
      </c>
      <c r="M432" s="137">
        <f>INDEX('Policy Characteristics'!G:G,MATCH(PolicyLevers!$C432,'Policy Characteristics'!$C:$C,0))</f>
        <v>0.25</v>
      </c>
      <c r="N432" s="137">
        <f>INDEX('Policy Characteristics'!H:H,MATCH(PolicyLevers!$C432,'Policy Characteristics'!$C:$C,0))</f>
        <v>0.01</v>
      </c>
      <c r="O432" s="137" t="str">
        <f>INDEX('Policy Characteristics'!I:I,MATCH(PolicyLevers!$C432,'Policy Characteristics'!$C:$C,0))</f>
        <v>% reduction in energy use</v>
      </c>
      <c r="P432" s="13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55" t="str">
        <f t="shared" si="59"/>
        <v>industry-ag-main.html#eff-stds</v>
      </c>
      <c r="R432" s="168" t="str">
        <f t="shared" si="59"/>
        <v>industry-energy-efficiency-standards.html</v>
      </c>
      <c r="S432" s="155" t="str">
        <f t="shared" si="59"/>
        <v>U.S. DOE, 2016, Industrial Energy Efficiency Potential Analysis, https://energy.gov/sites/prod/files/2017/04/f34/energy-savings-by-state-industrial-methodology.pdf</v>
      </c>
      <c r="T432" s="155" t="str">
        <f t="shared" si="59"/>
        <v>U.S. DOE, 2016, Industrial Energy Efficiency Potential Analysis, https://energy.gov/sites/prod/files/2017/04/f34/energy-savings-by-state-industrial-methodology.pdf</v>
      </c>
    </row>
    <row r="433" spans="1:20" s="144" customFormat="1" x14ac:dyDescent="0.25">
      <c r="A433" s="136" t="str">
        <f>INDEX('Policy Characteristics'!A:A,MATCH(PolicyLevers!$C433,'Policy Characteristics'!$C:$C,0))</f>
        <v>Industry</v>
      </c>
      <c r="B433" s="273" t="str">
        <f>INDEX('Policy Characteristics'!B:B,MATCH(PolicyLevers!$C433,'Policy Characteristics'!$C:$C,0))</f>
        <v>Industry Energy Efficiency Standards</v>
      </c>
      <c r="C433" s="152" t="str">
        <f t="shared" si="60"/>
        <v>Percentage Improvement in Eqpt Efficiency Standards above BAU</v>
      </c>
      <c r="D433" s="146" t="s">
        <v>146</v>
      </c>
      <c r="E433" s="139" t="s">
        <v>732</v>
      </c>
      <c r="F433" s="146" t="s">
        <v>148</v>
      </c>
      <c r="G433" s="139" t="s">
        <v>736</v>
      </c>
      <c r="H433" s="157">
        <v>819</v>
      </c>
      <c r="I433" s="266" t="s">
        <v>46</v>
      </c>
      <c r="J433" s="137" t="str">
        <f>INDEX('Policy Characteristics'!D:D,MATCH(PolicyLevers!$C433,'Policy Characteristics'!$C:$C,0))</f>
        <v>Industry Energy Efficiency Standards</v>
      </c>
      <c r="K433" s="137" t="str">
        <f>INDEX('Policy Characteristics'!E:E,MATCH(PolicyLevers!$C433,'Policy Characteristics'!$C:$C,0))</f>
        <v>indst efficiency standards</v>
      </c>
      <c r="L433" s="137">
        <f>INDEX('Policy Characteristics'!F:F,MATCH(PolicyLevers!$C433,'Policy Characteristics'!$C:$C,0))</f>
        <v>0</v>
      </c>
      <c r="M433" s="137">
        <f>INDEX('Policy Characteristics'!G:G,MATCH(PolicyLevers!$C433,'Policy Characteristics'!$C:$C,0))</f>
        <v>0.25</v>
      </c>
      <c r="N433" s="137">
        <f>INDEX('Policy Characteristics'!H:H,MATCH(PolicyLevers!$C433,'Policy Characteristics'!$C:$C,0))</f>
        <v>0.01</v>
      </c>
      <c r="O433" s="137" t="str">
        <f>INDEX('Policy Characteristics'!I:I,MATCH(PolicyLevers!$C433,'Policy Characteristics'!$C:$C,0))</f>
        <v>% reduction in energy use</v>
      </c>
      <c r="P433" s="13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55" t="str">
        <f t="shared" si="59"/>
        <v>industry-ag-main.html#eff-stds</v>
      </c>
      <c r="R433" s="168" t="str">
        <f t="shared" si="59"/>
        <v>industry-energy-efficiency-standards.html</v>
      </c>
      <c r="S433" s="155" t="str">
        <f t="shared" si="59"/>
        <v>U.S. DOE, 2016, Industrial Energy Efficiency Potential Analysis, https://energy.gov/sites/prod/files/2017/04/f34/energy-savings-by-state-industrial-methodology.pdf</v>
      </c>
      <c r="T433" s="155" t="str">
        <f t="shared" si="59"/>
        <v>U.S. DOE, 2016, Industrial Energy Efficiency Potential Analysis, https://energy.gov/sites/prod/files/2017/04/f34/energy-savings-by-state-industrial-methodology.pdf</v>
      </c>
    </row>
    <row r="434" spans="1:20" s="144" customFormat="1" x14ac:dyDescent="0.25">
      <c r="A434" s="136" t="str">
        <f>INDEX('Policy Characteristics'!A:A,MATCH(PolicyLevers!$C434,'Policy Characteristics'!$C:$C,0))</f>
        <v>Industry</v>
      </c>
      <c r="B434" s="273" t="str">
        <f>INDEX('Policy Characteristics'!B:B,MATCH(PolicyLevers!$C434,'Policy Characteristics'!$C:$C,0))</f>
        <v>Industry Energy Efficiency Standards</v>
      </c>
      <c r="C434" s="152" t="str">
        <f t="shared" si="60"/>
        <v>Percentage Improvement in Eqpt Efficiency Standards above BAU</v>
      </c>
      <c r="D434" s="146" t="s">
        <v>146</v>
      </c>
      <c r="E434" s="139" t="s">
        <v>733</v>
      </c>
      <c r="F434" s="146" t="s">
        <v>148</v>
      </c>
      <c r="G434" s="139" t="s">
        <v>737</v>
      </c>
      <c r="H434" s="157">
        <v>820</v>
      </c>
      <c r="I434" s="266" t="s">
        <v>46</v>
      </c>
      <c r="J434" s="137" t="str">
        <f>INDEX('Policy Characteristics'!D:D,MATCH(PolicyLevers!$C434,'Policy Characteristics'!$C:$C,0))</f>
        <v>Industry Energy Efficiency Standards</v>
      </c>
      <c r="K434" s="137" t="str">
        <f>INDEX('Policy Characteristics'!E:E,MATCH(PolicyLevers!$C434,'Policy Characteristics'!$C:$C,0))</f>
        <v>indst efficiency standards</v>
      </c>
      <c r="L434" s="137">
        <f>INDEX('Policy Characteristics'!F:F,MATCH(PolicyLevers!$C434,'Policy Characteristics'!$C:$C,0))</f>
        <v>0</v>
      </c>
      <c r="M434" s="137">
        <f>INDEX('Policy Characteristics'!G:G,MATCH(PolicyLevers!$C434,'Policy Characteristics'!$C:$C,0))</f>
        <v>0.25</v>
      </c>
      <c r="N434" s="137">
        <f>INDEX('Policy Characteristics'!H:H,MATCH(PolicyLevers!$C434,'Policy Characteristics'!$C:$C,0))</f>
        <v>0.01</v>
      </c>
      <c r="O434" s="137" t="str">
        <f>INDEX('Policy Characteristics'!I:I,MATCH(PolicyLevers!$C434,'Policy Characteristics'!$C:$C,0))</f>
        <v>% reduction in energy use</v>
      </c>
      <c r="P434" s="13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55" t="str">
        <f t="shared" si="59"/>
        <v>industry-ag-main.html#eff-stds</v>
      </c>
      <c r="R434" s="168" t="str">
        <f t="shared" si="59"/>
        <v>industry-energy-efficiency-standards.html</v>
      </c>
      <c r="S434" s="155" t="str">
        <f t="shared" si="59"/>
        <v>U.S. DOE, 2016, Industrial Energy Efficiency Potential Analysis, https://energy.gov/sites/prod/files/2017/04/f34/energy-savings-by-state-industrial-methodology.pdf</v>
      </c>
      <c r="T434" s="155" t="str">
        <f t="shared" si="59"/>
        <v>U.S. DOE, 2016, Industrial Energy Efficiency Potential Analysis, https://energy.gov/sites/prod/files/2017/04/f34/energy-savings-by-state-industrial-methodology.pdf</v>
      </c>
    </row>
    <row r="435" spans="1:20" s="144" customFormat="1" x14ac:dyDescent="0.25">
      <c r="A435" s="136" t="str">
        <f>INDEX('Policy Characteristics'!A:A,MATCH(PolicyLevers!$C435,'Policy Characteristics'!$C:$C,0))</f>
        <v>Industry</v>
      </c>
      <c r="B435" s="273" t="str">
        <f>INDEX('Policy Characteristics'!B:B,MATCH(PolicyLevers!$C435,'Policy Characteristics'!$C:$C,0))</f>
        <v>Industry Energy Efficiency Standards</v>
      </c>
      <c r="C435" s="152" t="str">
        <f t="shared" si="60"/>
        <v>Percentage Improvement in Eqpt Efficiency Standards above BAU</v>
      </c>
      <c r="D435" s="146" t="s">
        <v>146</v>
      </c>
      <c r="E435" s="139" t="s">
        <v>734</v>
      </c>
      <c r="F435" s="146" t="s">
        <v>148</v>
      </c>
      <c r="G435" s="139" t="s">
        <v>740</v>
      </c>
      <c r="H435" s="157">
        <v>821</v>
      </c>
      <c r="I435" s="266" t="s">
        <v>47</v>
      </c>
      <c r="J435" s="137" t="str">
        <f>INDEX('Policy Characteristics'!D:D,MATCH(PolicyLevers!$C435,'Policy Characteristics'!$C:$C,0))</f>
        <v>Industry Energy Efficiency Standards</v>
      </c>
      <c r="K435" s="137" t="str">
        <f>INDEX('Policy Characteristics'!E:E,MATCH(PolicyLevers!$C435,'Policy Characteristics'!$C:$C,0))</f>
        <v>indst efficiency standards</v>
      </c>
      <c r="L435" s="137">
        <f>INDEX('Policy Characteristics'!F:F,MATCH(PolicyLevers!$C435,'Policy Characteristics'!$C:$C,0))</f>
        <v>0</v>
      </c>
      <c r="M435" s="137">
        <f>INDEX('Policy Characteristics'!G:G,MATCH(PolicyLevers!$C435,'Policy Characteristics'!$C:$C,0))</f>
        <v>0.25</v>
      </c>
      <c r="N435" s="137">
        <f>INDEX('Policy Characteristics'!H:H,MATCH(PolicyLevers!$C435,'Policy Characteristics'!$C:$C,0))</f>
        <v>0.01</v>
      </c>
      <c r="O435" s="137" t="str">
        <f>INDEX('Policy Characteristics'!I:I,MATCH(PolicyLevers!$C435,'Policy Characteristics'!$C:$C,0))</f>
        <v>% reduction in energy use</v>
      </c>
      <c r="P435" s="13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55" t="str">
        <f t="shared" si="59"/>
        <v>industry-ag-main.html#eff-stds</v>
      </c>
      <c r="R435" s="168" t="str">
        <f t="shared" si="59"/>
        <v>industry-energy-efficiency-standards.html</v>
      </c>
      <c r="S435" s="155" t="str">
        <f t="shared" si="59"/>
        <v>U.S. DOE, 2016, Industrial Energy Efficiency Potential Analysis, https://energy.gov/sites/prod/files/2017/04/f34/energy-savings-by-state-industrial-methodology.pdf</v>
      </c>
      <c r="T435" s="155" t="str">
        <f t="shared" si="59"/>
        <v>U.S. DOE, 2016, Industrial Energy Efficiency Potential Analysis, https://energy.gov/sites/prod/files/2017/04/f34/energy-savings-by-state-industrial-methodology.pdf</v>
      </c>
    </row>
    <row r="436" spans="1:20" s="144" customFormat="1" x14ac:dyDescent="0.25">
      <c r="A436" s="136" t="str">
        <f>INDEX('Policy Characteristics'!A:A,MATCH(PolicyLevers!$C436,'Policy Characteristics'!$C:$C,0))</f>
        <v>Industry</v>
      </c>
      <c r="B436" s="273" t="str">
        <f>INDEX('Policy Characteristics'!B:B,MATCH(PolicyLevers!$C436,'Policy Characteristics'!$C:$C,0))</f>
        <v>Industry Energy Efficiency Standards</v>
      </c>
      <c r="C436" s="152" t="str">
        <f t="shared" si="60"/>
        <v>Percentage Improvement in Eqpt Efficiency Standards above BAU</v>
      </c>
      <c r="D436" s="146" t="s">
        <v>146</v>
      </c>
      <c r="E436" s="139" t="s">
        <v>1109</v>
      </c>
      <c r="F436" s="146" t="s">
        <v>148</v>
      </c>
      <c r="G436" s="139" t="s">
        <v>1112</v>
      </c>
      <c r="H436" s="157">
        <v>822</v>
      </c>
      <c r="I436" s="266" t="s">
        <v>47</v>
      </c>
      <c r="J436" s="137" t="str">
        <f>INDEX('Policy Characteristics'!D:D,MATCH(PolicyLevers!$C436,'Policy Characteristics'!$C:$C,0))</f>
        <v>Industry Energy Efficiency Standards</v>
      </c>
      <c r="K436" s="137" t="str">
        <f>INDEX('Policy Characteristics'!E:E,MATCH(PolicyLevers!$C436,'Policy Characteristics'!$C:$C,0))</f>
        <v>indst efficiency standards</v>
      </c>
      <c r="L436" s="137">
        <f>INDEX('Policy Characteristics'!F:F,MATCH(PolicyLevers!$C436,'Policy Characteristics'!$C:$C,0))</f>
        <v>0</v>
      </c>
      <c r="M436" s="137">
        <f>INDEX('Policy Characteristics'!G:G,MATCH(PolicyLevers!$C436,'Policy Characteristics'!$C:$C,0))</f>
        <v>0.25</v>
      </c>
      <c r="N436" s="137">
        <f>INDEX('Policy Characteristics'!H:H,MATCH(PolicyLevers!$C436,'Policy Characteristics'!$C:$C,0))</f>
        <v>0.01</v>
      </c>
      <c r="O436" s="137" t="str">
        <f>INDEX('Policy Characteristics'!I:I,MATCH(PolicyLevers!$C436,'Policy Characteristics'!$C:$C,0))</f>
        <v>% reduction in energy use</v>
      </c>
      <c r="P436" s="13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55" t="str">
        <f t="shared" si="59"/>
        <v>industry-ag-main.html#eff-stds</v>
      </c>
      <c r="R436" s="168" t="str">
        <f t="shared" si="59"/>
        <v>industry-energy-efficiency-standards.html</v>
      </c>
      <c r="S436" s="155" t="str">
        <f t="shared" si="59"/>
        <v>U.S. DOE, 2016, Industrial Energy Efficiency Potential Analysis, https://energy.gov/sites/prod/files/2017/04/f34/energy-savings-by-state-industrial-methodology.pdf</v>
      </c>
      <c r="T436" s="155" t="str">
        <f t="shared" si="59"/>
        <v>U.S. DOE, 2016, Industrial Energy Efficiency Potential Analysis, https://energy.gov/sites/prod/files/2017/04/f34/energy-savings-by-state-industrial-methodology.pdf</v>
      </c>
    </row>
    <row r="437" spans="1:20" s="144" customFormat="1" x14ac:dyDescent="0.25">
      <c r="A437" s="136" t="str">
        <f>INDEX('Policy Characteristics'!A:A,MATCH(PolicyLevers!$C437,'Policy Characteristics'!$C:$C,0))</f>
        <v>Industry</v>
      </c>
      <c r="B437" s="273" t="str">
        <f>INDEX('Policy Characteristics'!B:B,MATCH(PolicyLevers!$C437,'Policy Characteristics'!$C:$C,0))</f>
        <v>Industry Energy Efficiency Standards</v>
      </c>
      <c r="C437" s="152" t="str">
        <f t="shared" si="60"/>
        <v>Percentage Improvement in Eqpt Efficiency Standards above BAU</v>
      </c>
      <c r="D437" s="146" t="s">
        <v>146</v>
      </c>
      <c r="E437" s="139" t="s">
        <v>1110</v>
      </c>
      <c r="F437" s="146" t="s">
        <v>148</v>
      </c>
      <c r="G437" s="139" t="s">
        <v>1114</v>
      </c>
      <c r="H437" s="157">
        <v>823</v>
      </c>
      <c r="I437" s="266" t="s">
        <v>46</v>
      </c>
      <c r="J437" s="137" t="str">
        <f>INDEX('Policy Characteristics'!D:D,MATCH(PolicyLevers!$C437,'Policy Characteristics'!$C:$C,0))</f>
        <v>Industry Energy Efficiency Standards</v>
      </c>
      <c r="K437" s="137" t="str">
        <f>INDEX('Policy Characteristics'!E:E,MATCH(PolicyLevers!$C437,'Policy Characteristics'!$C:$C,0))</f>
        <v>indst efficiency standards</v>
      </c>
      <c r="L437" s="137">
        <f>INDEX('Policy Characteristics'!F:F,MATCH(PolicyLevers!$C437,'Policy Characteristics'!$C:$C,0))</f>
        <v>0</v>
      </c>
      <c r="M437" s="137">
        <f>INDEX('Policy Characteristics'!G:G,MATCH(PolicyLevers!$C437,'Policy Characteristics'!$C:$C,0))</f>
        <v>0.25</v>
      </c>
      <c r="N437" s="137">
        <f>INDEX('Policy Characteristics'!H:H,MATCH(PolicyLevers!$C437,'Policy Characteristics'!$C:$C,0))</f>
        <v>0.01</v>
      </c>
      <c r="O437" s="137" t="str">
        <f>INDEX('Policy Characteristics'!I:I,MATCH(PolicyLevers!$C437,'Policy Characteristics'!$C:$C,0))</f>
        <v>% reduction in energy use</v>
      </c>
      <c r="P437" s="13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55" t="str">
        <f t="shared" si="59"/>
        <v>industry-ag-main.html#eff-stds</v>
      </c>
      <c r="R437" s="168" t="str">
        <f t="shared" si="59"/>
        <v>industry-energy-efficiency-standards.html</v>
      </c>
      <c r="S437" s="155" t="str">
        <f t="shared" si="59"/>
        <v>U.S. DOE, 2016, Industrial Energy Efficiency Potential Analysis, https://energy.gov/sites/prod/files/2017/04/f34/energy-savings-by-state-industrial-methodology.pdf</v>
      </c>
      <c r="T437" s="155" t="str">
        <f t="shared" si="59"/>
        <v>U.S. DOE, 2016, Industrial Energy Efficiency Potential Analysis, https://energy.gov/sites/prod/files/2017/04/f34/energy-savings-by-state-industrial-methodology.pdf</v>
      </c>
    </row>
    <row r="438" spans="1:20" s="144" customFormat="1" x14ac:dyDescent="0.25">
      <c r="A438" s="136" t="str">
        <f>INDEX('Policy Characteristics'!A:A,MATCH(PolicyLevers!$C438,'Policy Characteristics'!$C:$C,0))</f>
        <v>Industry</v>
      </c>
      <c r="B438" s="273" t="str">
        <f>INDEX('Policy Characteristics'!B:B,MATCH(PolicyLevers!$C438,'Policy Characteristics'!$C:$C,0))</f>
        <v>Industry Energy Efficiency Standards</v>
      </c>
      <c r="C438" s="152" t="str">
        <f t="shared" si="60"/>
        <v>Percentage Improvement in Eqpt Efficiency Standards above BAU</v>
      </c>
      <c r="D438" s="146" t="s">
        <v>146</v>
      </c>
      <c r="E438" s="139" t="s">
        <v>1111</v>
      </c>
      <c r="F438" s="146" t="s">
        <v>148</v>
      </c>
      <c r="G438" s="139" t="s">
        <v>1115</v>
      </c>
      <c r="H438" s="157">
        <v>824</v>
      </c>
      <c r="I438" s="266" t="s">
        <v>46</v>
      </c>
      <c r="J438" s="137" t="str">
        <f>INDEX('Policy Characteristics'!D:D,MATCH(PolicyLevers!$C438,'Policy Characteristics'!$C:$C,0))</f>
        <v>Industry Energy Efficiency Standards</v>
      </c>
      <c r="K438" s="137" t="str">
        <f>INDEX('Policy Characteristics'!E:E,MATCH(PolicyLevers!$C438,'Policy Characteristics'!$C:$C,0))</f>
        <v>indst efficiency standards</v>
      </c>
      <c r="L438" s="137">
        <f>INDEX('Policy Characteristics'!F:F,MATCH(PolicyLevers!$C438,'Policy Characteristics'!$C:$C,0))</f>
        <v>0</v>
      </c>
      <c r="M438" s="137">
        <f>INDEX('Policy Characteristics'!G:G,MATCH(PolicyLevers!$C438,'Policy Characteristics'!$C:$C,0))</f>
        <v>0.25</v>
      </c>
      <c r="N438" s="137">
        <f>INDEX('Policy Characteristics'!H:H,MATCH(PolicyLevers!$C438,'Policy Characteristics'!$C:$C,0))</f>
        <v>0.01</v>
      </c>
      <c r="O438" s="137" t="str">
        <f>INDEX('Policy Characteristics'!I:I,MATCH(PolicyLevers!$C438,'Policy Characteristics'!$C:$C,0))</f>
        <v>% reduction in energy use</v>
      </c>
      <c r="P438" s="13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55" t="str">
        <f t="shared" si="59"/>
        <v>industry-ag-main.html#eff-stds</v>
      </c>
      <c r="R438" s="168" t="str">
        <f t="shared" si="59"/>
        <v>industry-energy-efficiency-standards.html</v>
      </c>
      <c r="S438" s="155" t="str">
        <f t="shared" si="59"/>
        <v>U.S. DOE, 2016, Industrial Energy Efficiency Potential Analysis, https://energy.gov/sites/prod/files/2017/04/f34/energy-savings-by-state-industrial-methodology.pdf</v>
      </c>
      <c r="T438" s="155" t="str">
        <f t="shared" si="59"/>
        <v>U.S. DOE, 2016, Industrial Energy Efficiency Potential Analysis, https://energy.gov/sites/prod/files/2017/04/f34/energy-savings-by-state-industrial-methodology.pdf</v>
      </c>
    </row>
    <row r="439" spans="1:20" s="144" customFormat="1" x14ac:dyDescent="0.25">
      <c r="A439" s="136" t="str">
        <f>INDEX('Policy Characteristics'!A:A,MATCH(PolicyLevers!$C439,'Policy Characteristics'!$C:$C,0))</f>
        <v>Industry</v>
      </c>
      <c r="B439" s="273" t="str">
        <f>INDEX('Policy Characteristics'!B:B,MATCH(PolicyLevers!$C439,'Policy Characteristics'!$C:$C,0))</f>
        <v>Industry Energy Efficiency Standards</v>
      </c>
      <c r="C439" s="152" t="str">
        <f t="shared" si="60"/>
        <v>Percentage Improvement in Eqpt Efficiency Standards above BAU</v>
      </c>
      <c r="D439" s="146" t="s">
        <v>146</v>
      </c>
      <c r="E439" s="139" t="s">
        <v>1108</v>
      </c>
      <c r="F439" s="146" t="s">
        <v>148</v>
      </c>
      <c r="G439" s="139" t="s">
        <v>1113</v>
      </c>
      <c r="H439" s="157">
        <v>825</v>
      </c>
      <c r="I439" s="266" t="s">
        <v>47</v>
      </c>
      <c r="J439" s="137" t="str">
        <f>INDEX('Policy Characteristics'!D:D,MATCH(PolicyLevers!$C439,'Policy Characteristics'!$C:$C,0))</f>
        <v>Industry Energy Efficiency Standards</v>
      </c>
      <c r="K439" s="137" t="str">
        <f>INDEX('Policy Characteristics'!E:E,MATCH(PolicyLevers!$C439,'Policy Characteristics'!$C:$C,0))</f>
        <v>indst efficiency standards</v>
      </c>
      <c r="L439" s="137">
        <f>INDEX('Policy Characteristics'!F:F,MATCH(PolicyLevers!$C439,'Policy Characteristics'!$C:$C,0))</f>
        <v>0</v>
      </c>
      <c r="M439" s="137">
        <f>INDEX('Policy Characteristics'!G:G,MATCH(PolicyLevers!$C439,'Policy Characteristics'!$C:$C,0))</f>
        <v>0.25</v>
      </c>
      <c r="N439" s="137">
        <f>INDEX('Policy Characteristics'!H:H,MATCH(PolicyLevers!$C439,'Policy Characteristics'!$C:$C,0))</f>
        <v>0.01</v>
      </c>
      <c r="O439" s="137" t="str">
        <f>INDEX('Policy Characteristics'!I:I,MATCH(PolicyLevers!$C439,'Policy Characteristics'!$C:$C,0))</f>
        <v>% reduction in energy use</v>
      </c>
      <c r="P439" s="13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55" t="str">
        <f t="shared" si="59"/>
        <v>industry-ag-main.html#eff-stds</v>
      </c>
      <c r="R439" s="168" t="str">
        <f t="shared" si="59"/>
        <v>industry-energy-efficiency-standards.html</v>
      </c>
      <c r="S439" s="155" t="str">
        <f t="shared" si="59"/>
        <v>U.S. DOE, 2016, Industrial Energy Efficiency Potential Analysis, https://energy.gov/sites/prod/files/2017/04/f34/energy-savings-by-state-industrial-methodology.pdf</v>
      </c>
      <c r="T439" s="155" t="str">
        <f t="shared" si="59"/>
        <v>U.S. DOE, 2016, Industrial Energy Efficiency Potential Analysis, https://energy.gov/sites/prod/files/2017/04/f34/energy-savings-by-state-industrial-methodology.pdf</v>
      </c>
    </row>
    <row r="440" spans="1:20" s="144" customFormat="1" x14ac:dyDescent="0.25">
      <c r="A440" s="136" t="str">
        <f>INDEX('Policy Characteristics'!A:A,MATCH(PolicyLevers!$C440,'Policy Characteristics'!$C:$C,0))</f>
        <v>Industry</v>
      </c>
      <c r="B440" s="273" t="str">
        <f>INDEX('Policy Characteristics'!B:B,MATCH(PolicyLevers!$C440,'Policy Characteristics'!$C:$C,0))</f>
        <v>Industry Energy Efficiency Standards</v>
      </c>
      <c r="C440" s="152" t="str">
        <f t="shared" si="60"/>
        <v>Percentage Improvement in Eqpt Efficiency Standards above BAU</v>
      </c>
      <c r="D440" s="146" t="s">
        <v>147</v>
      </c>
      <c r="E440" s="139" t="s">
        <v>729</v>
      </c>
      <c r="F440" s="146" t="s">
        <v>149</v>
      </c>
      <c r="G440" s="139" t="s">
        <v>735</v>
      </c>
      <c r="H440" s="157">
        <v>826</v>
      </c>
      <c r="I440" s="266" t="s">
        <v>46</v>
      </c>
      <c r="J440" s="137" t="str">
        <f>INDEX('Policy Characteristics'!D:D,MATCH(PolicyLevers!$C440,'Policy Characteristics'!$C:$C,0))</f>
        <v>Industry Energy Efficiency Standards</v>
      </c>
      <c r="K440" s="137" t="str">
        <f>INDEX('Policy Characteristics'!E:E,MATCH(PolicyLevers!$C440,'Policy Characteristics'!$C:$C,0))</f>
        <v>indst efficiency standards</v>
      </c>
      <c r="L440" s="137">
        <f>INDEX('Policy Characteristics'!F:F,MATCH(PolicyLevers!$C440,'Policy Characteristics'!$C:$C,0))</f>
        <v>0</v>
      </c>
      <c r="M440" s="137">
        <f>INDEX('Policy Characteristics'!G:G,MATCH(PolicyLevers!$C440,'Policy Characteristics'!$C:$C,0))</f>
        <v>0.25</v>
      </c>
      <c r="N440" s="137">
        <f>INDEX('Policy Characteristics'!H:H,MATCH(PolicyLevers!$C440,'Policy Characteristics'!$C:$C,0))</f>
        <v>0.01</v>
      </c>
      <c r="O440" s="137" t="str">
        <f>INDEX('Policy Characteristics'!I:I,MATCH(PolicyLevers!$C440,'Policy Characteristics'!$C:$C,0))</f>
        <v>% reduction in energy use</v>
      </c>
      <c r="P440" s="13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55" t="str">
        <f t="shared" si="59"/>
        <v>industry-ag-main.html#eff-stds</v>
      </c>
      <c r="R440" s="168" t="str">
        <f t="shared" si="59"/>
        <v>industry-energy-efficiency-standards.html</v>
      </c>
      <c r="S440" s="155" t="str">
        <f t="shared" si="59"/>
        <v>U.S. DOE, 2016, Industrial Energy Efficiency Potential Analysis, https://energy.gov/sites/prod/files/2017/04/f34/energy-savings-by-state-industrial-methodology.pdf</v>
      </c>
      <c r="T440" s="155" t="str">
        <f t="shared" si="59"/>
        <v>U.S. DOE, 2016, Industrial Energy Efficiency Potential Analysis, https://energy.gov/sites/prod/files/2017/04/f34/energy-savings-by-state-industrial-methodology.pdf</v>
      </c>
    </row>
    <row r="441" spans="1:20" s="144" customFormat="1" x14ac:dyDescent="0.25">
      <c r="A441" s="136" t="str">
        <f>INDEX('Policy Characteristics'!A:A,MATCH(PolicyLevers!$C441,'Policy Characteristics'!$C:$C,0))</f>
        <v>Industry</v>
      </c>
      <c r="B441" s="273" t="str">
        <f>INDEX('Policy Characteristics'!B:B,MATCH(PolicyLevers!$C441,'Policy Characteristics'!$C:$C,0))</f>
        <v>Industry Energy Efficiency Standards</v>
      </c>
      <c r="C441" s="152" t="str">
        <f t="shared" si="60"/>
        <v>Percentage Improvement in Eqpt Efficiency Standards above BAU</v>
      </c>
      <c r="D441" s="146" t="s">
        <v>147</v>
      </c>
      <c r="E441" s="139" t="s">
        <v>730</v>
      </c>
      <c r="F441" s="146" t="s">
        <v>149</v>
      </c>
      <c r="G441" s="139" t="s">
        <v>738</v>
      </c>
      <c r="H441" s="157">
        <v>827</v>
      </c>
      <c r="I441" s="266" t="s">
        <v>46</v>
      </c>
      <c r="J441" s="137" t="str">
        <f>INDEX('Policy Characteristics'!D:D,MATCH(PolicyLevers!$C441,'Policy Characteristics'!$C:$C,0))</f>
        <v>Industry Energy Efficiency Standards</v>
      </c>
      <c r="K441" s="137" t="str">
        <f>INDEX('Policy Characteristics'!E:E,MATCH(PolicyLevers!$C441,'Policy Characteristics'!$C:$C,0))</f>
        <v>indst efficiency standards</v>
      </c>
      <c r="L441" s="137">
        <f>INDEX('Policy Characteristics'!F:F,MATCH(PolicyLevers!$C441,'Policy Characteristics'!$C:$C,0))</f>
        <v>0</v>
      </c>
      <c r="M441" s="137">
        <f>INDEX('Policy Characteristics'!G:G,MATCH(PolicyLevers!$C441,'Policy Characteristics'!$C:$C,0))</f>
        <v>0.25</v>
      </c>
      <c r="N441" s="137">
        <f>INDEX('Policy Characteristics'!H:H,MATCH(PolicyLevers!$C441,'Policy Characteristics'!$C:$C,0))</f>
        <v>0.01</v>
      </c>
      <c r="O441" s="137" t="str">
        <f>INDEX('Policy Characteristics'!I:I,MATCH(PolicyLevers!$C441,'Policy Characteristics'!$C:$C,0))</f>
        <v>% reduction in energy use</v>
      </c>
      <c r="P441" s="13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55" t="str">
        <f t="shared" si="59"/>
        <v>industry-ag-main.html#eff-stds</v>
      </c>
      <c r="R441" s="168" t="str">
        <f t="shared" si="59"/>
        <v>industry-energy-efficiency-standards.html</v>
      </c>
      <c r="S441" s="155" t="str">
        <f t="shared" si="59"/>
        <v>U.S. DOE, 2016, Industrial Energy Efficiency Potential Analysis, https://energy.gov/sites/prod/files/2017/04/f34/energy-savings-by-state-industrial-methodology.pdf</v>
      </c>
      <c r="T441" s="155" t="str">
        <f t="shared" si="59"/>
        <v>U.S. DOE, 2016, Industrial Energy Efficiency Potential Analysis, https://energy.gov/sites/prod/files/2017/04/f34/energy-savings-by-state-industrial-methodology.pdf</v>
      </c>
    </row>
    <row r="442" spans="1:20" s="144" customFormat="1" x14ac:dyDescent="0.25">
      <c r="A442" s="136" t="str">
        <f>INDEX('Policy Characteristics'!A:A,MATCH(PolicyLevers!$C442,'Policy Characteristics'!$C:$C,0))</f>
        <v>Industry</v>
      </c>
      <c r="B442" s="273" t="str">
        <f>INDEX('Policy Characteristics'!B:B,MATCH(PolicyLevers!$C442,'Policy Characteristics'!$C:$C,0))</f>
        <v>Industry Energy Efficiency Standards</v>
      </c>
      <c r="C442" s="152" t="str">
        <f t="shared" si="60"/>
        <v>Percentage Improvement in Eqpt Efficiency Standards above BAU</v>
      </c>
      <c r="D442" s="146" t="s">
        <v>147</v>
      </c>
      <c r="E442" s="139" t="s">
        <v>731</v>
      </c>
      <c r="F442" s="146" t="s">
        <v>149</v>
      </c>
      <c r="G442" s="139" t="s">
        <v>739</v>
      </c>
      <c r="H442" s="157">
        <v>828</v>
      </c>
      <c r="I442" s="266" t="s">
        <v>46</v>
      </c>
      <c r="J442" s="137" t="str">
        <f>INDEX('Policy Characteristics'!D:D,MATCH(PolicyLevers!$C442,'Policy Characteristics'!$C:$C,0))</f>
        <v>Industry Energy Efficiency Standards</v>
      </c>
      <c r="K442" s="137" t="str">
        <f>INDEX('Policy Characteristics'!E:E,MATCH(PolicyLevers!$C442,'Policy Characteristics'!$C:$C,0))</f>
        <v>indst efficiency standards</v>
      </c>
      <c r="L442" s="137">
        <f>INDEX('Policy Characteristics'!F:F,MATCH(PolicyLevers!$C442,'Policy Characteristics'!$C:$C,0))</f>
        <v>0</v>
      </c>
      <c r="M442" s="137">
        <f>INDEX('Policy Characteristics'!G:G,MATCH(PolicyLevers!$C442,'Policy Characteristics'!$C:$C,0))</f>
        <v>0.25</v>
      </c>
      <c r="N442" s="137">
        <f>INDEX('Policy Characteristics'!H:H,MATCH(PolicyLevers!$C442,'Policy Characteristics'!$C:$C,0))</f>
        <v>0.01</v>
      </c>
      <c r="O442" s="137" t="str">
        <f>INDEX('Policy Characteristics'!I:I,MATCH(PolicyLevers!$C442,'Policy Characteristics'!$C:$C,0))</f>
        <v>% reduction in energy use</v>
      </c>
      <c r="P442" s="13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55" t="str">
        <f t="shared" si="59"/>
        <v>industry-ag-main.html#eff-stds</v>
      </c>
      <c r="R442" s="168" t="str">
        <f t="shared" si="59"/>
        <v>industry-energy-efficiency-standards.html</v>
      </c>
      <c r="S442" s="155" t="str">
        <f t="shared" si="59"/>
        <v>U.S. DOE, 2016, Industrial Energy Efficiency Potential Analysis, https://energy.gov/sites/prod/files/2017/04/f34/energy-savings-by-state-industrial-methodology.pdf</v>
      </c>
      <c r="T442" s="155" t="str">
        <f t="shared" si="59"/>
        <v>U.S. DOE, 2016, Industrial Energy Efficiency Potential Analysis, https://energy.gov/sites/prod/files/2017/04/f34/energy-savings-by-state-industrial-methodology.pdf</v>
      </c>
    </row>
    <row r="443" spans="1:20" s="144" customFormat="1" x14ac:dyDescent="0.25">
      <c r="A443" s="136" t="str">
        <f>INDEX('Policy Characteristics'!A:A,MATCH(PolicyLevers!$C443,'Policy Characteristics'!$C:$C,0))</f>
        <v>Industry</v>
      </c>
      <c r="B443" s="273" t="str">
        <f>INDEX('Policy Characteristics'!B:B,MATCH(PolicyLevers!$C443,'Policy Characteristics'!$C:$C,0))</f>
        <v>Industry Energy Efficiency Standards</v>
      </c>
      <c r="C443" s="152" t="str">
        <f t="shared" si="60"/>
        <v>Percentage Improvement in Eqpt Efficiency Standards above BAU</v>
      </c>
      <c r="D443" s="146" t="s">
        <v>147</v>
      </c>
      <c r="E443" s="139" t="s">
        <v>732</v>
      </c>
      <c r="F443" s="146" t="s">
        <v>149</v>
      </c>
      <c r="G443" s="139" t="s">
        <v>736</v>
      </c>
      <c r="H443" s="157">
        <v>829</v>
      </c>
      <c r="I443" s="266" t="s">
        <v>47</v>
      </c>
      <c r="J443" s="137" t="str">
        <f>INDEX('Policy Characteristics'!D:D,MATCH(PolicyLevers!$C443,'Policy Characteristics'!$C:$C,0))</f>
        <v>Industry Energy Efficiency Standards</v>
      </c>
      <c r="K443" s="137" t="str">
        <f>INDEX('Policy Characteristics'!E:E,MATCH(PolicyLevers!$C443,'Policy Characteristics'!$C:$C,0))</f>
        <v>indst efficiency standards</v>
      </c>
      <c r="L443" s="137">
        <f>INDEX('Policy Characteristics'!F:F,MATCH(PolicyLevers!$C443,'Policy Characteristics'!$C:$C,0))</f>
        <v>0</v>
      </c>
      <c r="M443" s="137">
        <f>INDEX('Policy Characteristics'!G:G,MATCH(PolicyLevers!$C443,'Policy Characteristics'!$C:$C,0))</f>
        <v>0.25</v>
      </c>
      <c r="N443" s="137">
        <f>INDEX('Policy Characteristics'!H:H,MATCH(PolicyLevers!$C443,'Policy Characteristics'!$C:$C,0))</f>
        <v>0.01</v>
      </c>
      <c r="O443" s="137" t="str">
        <f>INDEX('Policy Characteristics'!I:I,MATCH(PolicyLevers!$C443,'Policy Characteristics'!$C:$C,0))</f>
        <v>% reduction in energy use</v>
      </c>
      <c r="P443" s="13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55" t="str">
        <f t="shared" si="59"/>
        <v>industry-ag-main.html#eff-stds</v>
      </c>
      <c r="R443" s="168" t="str">
        <f t="shared" si="59"/>
        <v>industry-energy-efficiency-standards.html</v>
      </c>
      <c r="S443" s="155" t="str">
        <f t="shared" si="59"/>
        <v>U.S. DOE, 2016, Industrial Energy Efficiency Potential Analysis, https://energy.gov/sites/prod/files/2017/04/f34/energy-savings-by-state-industrial-methodology.pdf</v>
      </c>
      <c r="T443" s="155" t="str">
        <f t="shared" si="59"/>
        <v>U.S. DOE, 2016, Industrial Energy Efficiency Potential Analysis, https://energy.gov/sites/prod/files/2017/04/f34/energy-savings-by-state-industrial-methodology.pdf</v>
      </c>
    </row>
    <row r="444" spans="1:20" s="144" customFormat="1" x14ac:dyDescent="0.25">
      <c r="A444" s="136" t="str">
        <f>INDEX('Policy Characteristics'!A:A,MATCH(PolicyLevers!$C444,'Policy Characteristics'!$C:$C,0))</f>
        <v>Industry</v>
      </c>
      <c r="B444" s="273" t="str">
        <f>INDEX('Policy Characteristics'!B:B,MATCH(PolicyLevers!$C444,'Policy Characteristics'!$C:$C,0))</f>
        <v>Industry Energy Efficiency Standards</v>
      </c>
      <c r="C444" s="152" t="str">
        <f t="shared" si="60"/>
        <v>Percentage Improvement in Eqpt Efficiency Standards above BAU</v>
      </c>
      <c r="D444" s="146" t="s">
        <v>147</v>
      </c>
      <c r="E444" s="139" t="s">
        <v>733</v>
      </c>
      <c r="F444" s="146" t="s">
        <v>149</v>
      </c>
      <c r="G444" s="139" t="s">
        <v>737</v>
      </c>
      <c r="H444" s="157">
        <v>830</v>
      </c>
      <c r="I444" s="266" t="s">
        <v>46</v>
      </c>
      <c r="J444" s="137" t="str">
        <f>INDEX('Policy Characteristics'!D:D,MATCH(PolicyLevers!$C444,'Policy Characteristics'!$C:$C,0))</f>
        <v>Industry Energy Efficiency Standards</v>
      </c>
      <c r="K444" s="137" t="str">
        <f>INDEX('Policy Characteristics'!E:E,MATCH(PolicyLevers!$C444,'Policy Characteristics'!$C:$C,0))</f>
        <v>indst efficiency standards</v>
      </c>
      <c r="L444" s="137">
        <f>INDEX('Policy Characteristics'!F:F,MATCH(PolicyLevers!$C444,'Policy Characteristics'!$C:$C,0))</f>
        <v>0</v>
      </c>
      <c r="M444" s="137">
        <f>INDEX('Policy Characteristics'!G:G,MATCH(PolicyLevers!$C444,'Policy Characteristics'!$C:$C,0))</f>
        <v>0.25</v>
      </c>
      <c r="N444" s="137">
        <f>INDEX('Policy Characteristics'!H:H,MATCH(PolicyLevers!$C444,'Policy Characteristics'!$C:$C,0))</f>
        <v>0.01</v>
      </c>
      <c r="O444" s="137" t="str">
        <f>INDEX('Policy Characteristics'!I:I,MATCH(PolicyLevers!$C444,'Policy Characteristics'!$C:$C,0))</f>
        <v>% reduction in energy use</v>
      </c>
      <c r="P444" s="13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55" t="str">
        <f t="shared" si="59"/>
        <v>industry-ag-main.html#eff-stds</v>
      </c>
      <c r="R444" s="168" t="str">
        <f t="shared" si="59"/>
        <v>industry-energy-efficiency-standards.html</v>
      </c>
      <c r="S444" s="155" t="str">
        <f t="shared" si="59"/>
        <v>U.S. DOE, 2016, Industrial Energy Efficiency Potential Analysis, https://energy.gov/sites/prod/files/2017/04/f34/energy-savings-by-state-industrial-methodology.pdf</v>
      </c>
      <c r="T444" s="155" t="str">
        <f t="shared" si="59"/>
        <v>U.S. DOE, 2016, Industrial Energy Efficiency Potential Analysis, https://energy.gov/sites/prod/files/2017/04/f34/energy-savings-by-state-industrial-methodology.pdf</v>
      </c>
    </row>
    <row r="445" spans="1:20" s="144" customFormat="1" x14ac:dyDescent="0.25">
      <c r="A445" s="136" t="str">
        <f>INDEX('Policy Characteristics'!A:A,MATCH(PolicyLevers!$C445,'Policy Characteristics'!$C:$C,0))</f>
        <v>Industry</v>
      </c>
      <c r="B445" s="273" t="str">
        <f>INDEX('Policy Characteristics'!B:B,MATCH(PolicyLevers!$C445,'Policy Characteristics'!$C:$C,0))</f>
        <v>Industry Energy Efficiency Standards</v>
      </c>
      <c r="C445" s="152" t="str">
        <f t="shared" si="60"/>
        <v>Percentage Improvement in Eqpt Efficiency Standards above BAU</v>
      </c>
      <c r="D445" s="146" t="s">
        <v>147</v>
      </c>
      <c r="E445" s="139" t="s">
        <v>734</v>
      </c>
      <c r="F445" s="146" t="s">
        <v>149</v>
      </c>
      <c r="G445" s="139" t="s">
        <v>740</v>
      </c>
      <c r="H445" s="157">
        <v>831</v>
      </c>
      <c r="I445" s="266" t="s">
        <v>47</v>
      </c>
      <c r="J445" s="137" t="str">
        <f>INDEX('Policy Characteristics'!D:D,MATCH(PolicyLevers!$C445,'Policy Characteristics'!$C:$C,0))</f>
        <v>Industry Energy Efficiency Standards</v>
      </c>
      <c r="K445" s="137" t="str">
        <f>INDEX('Policy Characteristics'!E:E,MATCH(PolicyLevers!$C445,'Policy Characteristics'!$C:$C,0))</f>
        <v>indst efficiency standards</v>
      </c>
      <c r="L445" s="137">
        <f>INDEX('Policy Characteristics'!F:F,MATCH(PolicyLevers!$C445,'Policy Characteristics'!$C:$C,0))</f>
        <v>0</v>
      </c>
      <c r="M445" s="137">
        <f>INDEX('Policy Characteristics'!G:G,MATCH(PolicyLevers!$C445,'Policy Characteristics'!$C:$C,0))</f>
        <v>0.25</v>
      </c>
      <c r="N445" s="137">
        <f>INDEX('Policy Characteristics'!H:H,MATCH(PolicyLevers!$C445,'Policy Characteristics'!$C:$C,0))</f>
        <v>0.01</v>
      </c>
      <c r="O445" s="137" t="str">
        <f>INDEX('Policy Characteristics'!I:I,MATCH(PolicyLevers!$C445,'Policy Characteristics'!$C:$C,0))</f>
        <v>% reduction in energy use</v>
      </c>
      <c r="P445" s="13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55" t="str">
        <f t="shared" si="59"/>
        <v>industry-ag-main.html#eff-stds</v>
      </c>
      <c r="R445" s="168" t="str">
        <f t="shared" si="59"/>
        <v>industry-energy-efficiency-standards.html</v>
      </c>
      <c r="S445" s="155" t="str">
        <f t="shared" si="59"/>
        <v>U.S. DOE, 2016, Industrial Energy Efficiency Potential Analysis, https://energy.gov/sites/prod/files/2017/04/f34/energy-savings-by-state-industrial-methodology.pdf</v>
      </c>
      <c r="T445" s="155" t="str">
        <f t="shared" si="59"/>
        <v>U.S. DOE, 2016, Industrial Energy Efficiency Potential Analysis, https://energy.gov/sites/prod/files/2017/04/f34/energy-savings-by-state-industrial-methodology.pdf</v>
      </c>
    </row>
    <row r="446" spans="1:20" s="144" customFormat="1" x14ac:dyDescent="0.25">
      <c r="A446" s="136" t="str">
        <f>INDEX('Policy Characteristics'!A:A,MATCH(PolicyLevers!$C446,'Policy Characteristics'!$C:$C,0))</f>
        <v>Industry</v>
      </c>
      <c r="B446" s="273" t="str">
        <f>INDEX('Policy Characteristics'!B:B,MATCH(PolicyLevers!$C446,'Policy Characteristics'!$C:$C,0))</f>
        <v>Industry Energy Efficiency Standards</v>
      </c>
      <c r="C446" s="152" t="str">
        <f t="shared" si="60"/>
        <v>Percentage Improvement in Eqpt Efficiency Standards above BAU</v>
      </c>
      <c r="D446" s="146" t="s">
        <v>147</v>
      </c>
      <c r="E446" s="139" t="s">
        <v>1109</v>
      </c>
      <c r="F446" s="146" t="s">
        <v>149</v>
      </c>
      <c r="G446" s="139" t="s">
        <v>1112</v>
      </c>
      <c r="H446" s="157">
        <v>832</v>
      </c>
      <c r="I446" s="266" t="s">
        <v>47</v>
      </c>
      <c r="J446" s="137" t="str">
        <f>INDEX('Policy Characteristics'!D:D,MATCH(PolicyLevers!$C446,'Policy Characteristics'!$C:$C,0))</f>
        <v>Industry Energy Efficiency Standards</v>
      </c>
      <c r="K446" s="137" t="str">
        <f>INDEX('Policy Characteristics'!E:E,MATCH(PolicyLevers!$C446,'Policy Characteristics'!$C:$C,0))</f>
        <v>indst efficiency standards</v>
      </c>
      <c r="L446" s="137">
        <f>INDEX('Policy Characteristics'!F:F,MATCH(PolicyLevers!$C446,'Policy Characteristics'!$C:$C,0))</f>
        <v>0</v>
      </c>
      <c r="M446" s="137">
        <f>INDEX('Policy Characteristics'!G:G,MATCH(PolicyLevers!$C446,'Policy Characteristics'!$C:$C,0))</f>
        <v>0.25</v>
      </c>
      <c r="N446" s="137">
        <f>INDEX('Policy Characteristics'!H:H,MATCH(PolicyLevers!$C446,'Policy Characteristics'!$C:$C,0))</f>
        <v>0.01</v>
      </c>
      <c r="O446" s="137" t="str">
        <f>INDEX('Policy Characteristics'!I:I,MATCH(PolicyLevers!$C446,'Policy Characteristics'!$C:$C,0))</f>
        <v>% reduction in energy use</v>
      </c>
      <c r="P446" s="13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55" t="str">
        <f t="shared" si="59"/>
        <v>industry-ag-main.html#eff-stds</v>
      </c>
      <c r="R446" s="168" t="str">
        <f t="shared" si="59"/>
        <v>industry-energy-efficiency-standards.html</v>
      </c>
      <c r="S446" s="155" t="str">
        <f t="shared" si="59"/>
        <v>U.S. DOE, 2016, Industrial Energy Efficiency Potential Analysis, https://energy.gov/sites/prod/files/2017/04/f34/energy-savings-by-state-industrial-methodology.pdf</v>
      </c>
      <c r="T446" s="155" t="str">
        <f t="shared" si="59"/>
        <v>U.S. DOE, 2016, Industrial Energy Efficiency Potential Analysis, https://energy.gov/sites/prod/files/2017/04/f34/energy-savings-by-state-industrial-methodology.pdf</v>
      </c>
    </row>
    <row r="447" spans="1:20" s="144" customFormat="1" x14ac:dyDescent="0.25">
      <c r="A447" s="136" t="str">
        <f>INDEX('Policy Characteristics'!A:A,MATCH(PolicyLevers!$C447,'Policy Characteristics'!$C:$C,0))</f>
        <v>Industry</v>
      </c>
      <c r="B447" s="273" t="str">
        <f>INDEX('Policy Characteristics'!B:B,MATCH(PolicyLevers!$C447,'Policy Characteristics'!$C:$C,0))</f>
        <v>Industry Energy Efficiency Standards</v>
      </c>
      <c r="C447" s="152" t="str">
        <f t="shared" si="60"/>
        <v>Percentage Improvement in Eqpt Efficiency Standards above BAU</v>
      </c>
      <c r="D447" s="146" t="s">
        <v>147</v>
      </c>
      <c r="E447" s="139" t="s">
        <v>1110</v>
      </c>
      <c r="F447" s="146" t="s">
        <v>149</v>
      </c>
      <c r="G447" s="139" t="s">
        <v>1114</v>
      </c>
      <c r="H447" s="157">
        <v>833</v>
      </c>
      <c r="I447" s="266" t="s">
        <v>46</v>
      </c>
      <c r="J447" s="137" t="str">
        <f>INDEX('Policy Characteristics'!D:D,MATCH(PolicyLevers!$C447,'Policy Characteristics'!$C:$C,0))</f>
        <v>Industry Energy Efficiency Standards</v>
      </c>
      <c r="K447" s="137" t="str">
        <f>INDEX('Policy Characteristics'!E:E,MATCH(PolicyLevers!$C447,'Policy Characteristics'!$C:$C,0))</f>
        <v>indst efficiency standards</v>
      </c>
      <c r="L447" s="137">
        <f>INDEX('Policy Characteristics'!F:F,MATCH(PolicyLevers!$C447,'Policy Characteristics'!$C:$C,0))</f>
        <v>0</v>
      </c>
      <c r="M447" s="137">
        <f>INDEX('Policy Characteristics'!G:G,MATCH(PolicyLevers!$C447,'Policy Characteristics'!$C:$C,0))</f>
        <v>0.25</v>
      </c>
      <c r="N447" s="137">
        <f>INDEX('Policy Characteristics'!H:H,MATCH(PolicyLevers!$C447,'Policy Characteristics'!$C:$C,0))</f>
        <v>0.01</v>
      </c>
      <c r="O447" s="137" t="str">
        <f>INDEX('Policy Characteristics'!I:I,MATCH(PolicyLevers!$C447,'Policy Characteristics'!$C:$C,0))</f>
        <v>% reduction in energy use</v>
      </c>
      <c r="P447" s="13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55" t="str">
        <f t="shared" si="59"/>
        <v>industry-ag-main.html#eff-stds</v>
      </c>
      <c r="R447" s="168" t="str">
        <f t="shared" si="59"/>
        <v>industry-energy-efficiency-standards.html</v>
      </c>
      <c r="S447" s="155" t="str">
        <f t="shared" si="59"/>
        <v>U.S. DOE, 2016, Industrial Energy Efficiency Potential Analysis, https://energy.gov/sites/prod/files/2017/04/f34/energy-savings-by-state-industrial-methodology.pdf</v>
      </c>
      <c r="T447" s="155" t="str">
        <f t="shared" si="59"/>
        <v>U.S. DOE, 2016, Industrial Energy Efficiency Potential Analysis, https://energy.gov/sites/prod/files/2017/04/f34/energy-savings-by-state-industrial-methodology.pdf</v>
      </c>
    </row>
    <row r="448" spans="1:20" s="144" customFormat="1" x14ac:dyDescent="0.25">
      <c r="A448" s="136" t="str">
        <f>INDEX('Policy Characteristics'!A:A,MATCH(PolicyLevers!$C448,'Policy Characteristics'!$C:$C,0))</f>
        <v>Industry</v>
      </c>
      <c r="B448" s="273" t="str">
        <f>INDEX('Policy Characteristics'!B:B,MATCH(PolicyLevers!$C448,'Policy Characteristics'!$C:$C,0))</f>
        <v>Industry Energy Efficiency Standards</v>
      </c>
      <c r="C448" s="152" t="str">
        <f t="shared" si="60"/>
        <v>Percentage Improvement in Eqpt Efficiency Standards above BAU</v>
      </c>
      <c r="D448" s="146" t="s">
        <v>147</v>
      </c>
      <c r="E448" s="139" t="s">
        <v>1111</v>
      </c>
      <c r="F448" s="146" t="s">
        <v>149</v>
      </c>
      <c r="G448" s="139" t="s">
        <v>1115</v>
      </c>
      <c r="H448" s="157">
        <v>834</v>
      </c>
      <c r="I448" s="266" t="s">
        <v>46</v>
      </c>
      <c r="J448" s="137" t="str">
        <f>INDEX('Policy Characteristics'!D:D,MATCH(PolicyLevers!$C448,'Policy Characteristics'!$C:$C,0))</f>
        <v>Industry Energy Efficiency Standards</v>
      </c>
      <c r="K448" s="137" t="str">
        <f>INDEX('Policy Characteristics'!E:E,MATCH(PolicyLevers!$C448,'Policy Characteristics'!$C:$C,0))</f>
        <v>indst efficiency standards</v>
      </c>
      <c r="L448" s="137">
        <f>INDEX('Policy Characteristics'!F:F,MATCH(PolicyLevers!$C448,'Policy Characteristics'!$C:$C,0))</f>
        <v>0</v>
      </c>
      <c r="M448" s="137">
        <f>INDEX('Policy Characteristics'!G:G,MATCH(PolicyLevers!$C448,'Policy Characteristics'!$C:$C,0))</f>
        <v>0.25</v>
      </c>
      <c r="N448" s="137">
        <f>INDEX('Policy Characteristics'!H:H,MATCH(PolicyLevers!$C448,'Policy Characteristics'!$C:$C,0))</f>
        <v>0.01</v>
      </c>
      <c r="O448" s="137" t="str">
        <f>INDEX('Policy Characteristics'!I:I,MATCH(PolicyLevers!$C448,'Policy Characteristics'!$C:$C,0))</f>
        <v>% reduction in energy use</v>
      </c>
      <c r="P448" s="13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55" t="str">
        <f t="shared" si="59"/>
        <v>industry-ag-main.html#eff-stds</v>
      </c>
      <c r="R448" s="168" t="str">
        <f t="shared" si="59"/>
        <v>industry-energy-efficiency-standards.html</v>
      </c>
      <c r="S448" s="155" t="str">
        <f t="shared" si="59"/>
        <v>U.S. DOE, 2016, Industrial Energy Efficiency Potential Analysis, https://energy.gov/sites/prod/files/2017/04/f34/energy-savings-by-state-industrial-methodology.pdf</v>
      </c>
      <c r="T448" s="155" t="str">
        <f t="shared" si="59"/>
        <v>U.S. DOE, 2016, Industrial Energy Efficiency Potential Analysis, https://energy.gov/sites/prod/files/2017/04/f34/energy-savings-by-state-industrial-methodology.pdf</v>
      </c>
    </row>
    <row r="449" spans="1:20" s="144" customFormat="1" x14ac:dyDescent="0.25">
      <c r="A449" s="136" t="str">
        <f>INDEX('Policy Characteristics'!A:A,MATCH(PolicyLevers!$C449,'Policy Characteristics'!$C:$C,0))</f>
        <v>Industry</v>
      </c>
      <c r="B449" s="273" t="str">
        <f>INDEX('Policy Characteristics'!B:B,MATCH(PolicyLevers!$C449,'Policy Characteristics'!$C:$C,0))</f>
        <v>Industry Energy Efficiency Standards</v>
      </c>
      <c r="C449" s="152" t="str">
        <f t="shared" si="60"/>
        <v>Percentage Improvement in Eqpt Efficiency Standards above BAU</v>
      </c>
      <c r="D449" s="146" t="s">
        <v>147</v>
      </c>
      <c r="E449" s="139" t="s">
        <v>1108</v>
      </c>
      <c r="F449" s="146" t="s">
        <v>149</v>
      </c>
      <c r="G449" s="139" t="s">
        <v>1113</v>
      </c>
      <c r="H449" s="157">
        <v>835</v>
      </c>
      <c r="I449" s="266" t="s">
        <v>47</v>
      </c>
      <c r="J449" s="137" t="str">
        <f>INDEX('Policy Characteristics'!D:D,MATCH(PolicyLevers!$C449,'Policy Characteristics'!$C:$C,0))</f>
        <v>Industry Energy Efficiency Standards</v>
      </c>
      <c r="K449" s="137" t="str">
        <f>INDEX('Policy Characteristics'!E:E,MATCH(PolicyLevers!$C449,'Policy Characteristics'!$C:$C,0))</f>
        <v>indst efficiency standards</v>
      </c>
      <c r="L449" s="137">
        <f>INDEX('Policy Characteristics'!F:F,MATCH(PolicyLevers!$C449,'Policy Characteristics'!$C:$C,0))</f>
        <v>0</v>
      </c>
      <c r="M449" s="137">
        <f>INDEX('Policy Characteristics'!G:G,MATCH(PolicyLevers!$C449,'Policy Characteristics'!$C:$C,0))</f>
        <v>0.25</v>
      </c>
      <c r="N449" s="137">
        <f>INDEX('Policy Characteristics'!H:H,MATCH(PolicyLevers!$C449,'Policy Characteristics'!$C:$C,0))</f>
        <v>0.01</v>
      </c>
      <c r="O449" s="137" t="str">
        <f>INDEX('Policy Characteristics'!I:I,MATCH(PolicyLevers!$C449,'Policy Characteristics'!$C:$C,0))</f>
        <v>% reduction in energy use</v>
      </c>
      <c r="P449" s="13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55" t="str">
        <f t="shared" si="59"/>
        <v>industry-ag-main.html#eff-stds</v>
      </c>
      <c r="R449" s="168" t="str">
        <f t="shared" si="59"/>
        <v>industry-energy-efficiency-standards.html</v>
      </c>
      <c r="S449" s="155" t="str">
        <f t="shared" si="59"/>
        <v>U.S. DOE, 2016, Industrial Energy Efficiency Potential Analysis, https://energy.gov/sites/prod/files/2017/04/f34/energy-savings-by-state-industrial-methodology.pdf</v>
      </c>
      <c r="T449" s="155" t="str">
        <f t="shared" si="59"/>
        <v>U.S. DOE, 2016, Industrial Energy Efficiency Potential Analysis, https://energy.gov/sites/prod/files/2017/04/f34/energy-savings-by-state-industrial-methodology.pdf</v>
      </c>
    </row>
    <row r="450" spans="1:20" s="144" customFormat="1" x14ac:dyDescent="0.25">
      <c r="A450" s="136" t="str">
        <f>INDEX('Policy Characteristics'!A:A,MATCH(PolicyLevers!$C450,'Policy Characteristics'!$C:$C,0))</f>
        <v>Industry</v>
      </c>
      <c r="B450" s="273" t="str">
        <f>INDEX('Policy Characteristics'!B:B,MATCH(PolicyLevers!$C450,'Policy Characteristics'!$C:$C,0))</f>
        <v>Improved System Design</v>
      </c>
      <c r="C450" s="148" t="s">
        <v>313</v>
      </c>
      <c r="D450" s="139"/>
      <c r="E450" s="139"/>
      <c r="F450" s="139"/>
      <c r="G450" s="139"/>
      <c r="H450" s="157">
        <v>54</v>
      </c>
      <c r="I450" s="266" t="s">
        <v>46</v>
      </c>
      <c r="J450" s="137" t="str">
        <f>INDEX('Policy Characteristics'!D:D,MATCH(PolicyLevers!$C450,'Policy Characteristics'!$C:$C,0))</f>
        <v>Improved System Design</v>
      </c>
      <c r="K450" s="137" t="str">
        <f>INDEX('Policy Characteristics'!E:E,MATCH(PolicyLevers!$C450,'Policy Characteristics'!$C:$C,0))</f>
        <v>indst system integration</v>
      </c>
      <c r="L450" s="137">
        <f>INDEX('Policy Characteristics'!F:F,MATCH(PolicyLevers!$C450,'Policy Characteristics'!$C:$C,0))</f>
        <v>0</v>
      </c>
      <c r="M450" s="137">
        <f>INDEX('Policy Characteristics'!G:G,MATCH(PolicyLevers!$C450,'Policy Characteristics'!$C:$C,0))</f>
        <v>1</v>
      </c>
      <c r="N450" s="137">
        <f>INDEX('Policy Characteristics'!H:H,MATCH(PolicyLevers!$C450,'Policy Characteristics'!$C:$C,0))</f>
        <v>0.01</v>
      </c>
      <c r="O450" s="137" t="str">
        <f>INDEX('Policy Characteristics'!I:I,MATCH(PolicyLevers!$C450,'Policy Characteristics'!$C:$C,0))</f>
        <v>% of potential achieved</v>
      </c>
      <c r="P450" s="13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39" t="s">
        <v>247</v>
      </c>
      <c r="R450" s="161" t="s">
        <v>248</v>
      </c>
      <c r="S450" s="139" t="s">
        <v>170</v>
      </c>
      <c r="T450" s="155"/>
    </row>
    <row r="451" spans="1:20" x14ac:dyDescent="0.25">
      <c r="A451" s="136" t="str">
        <f>INDEX('Policy Characteristics'!A:A,MATCH(PolicyLevers!$C451,'Policy Characteristics'!$C:$C,0))</f>
        <v>Industry</v>
      </c>
      <c r="B451" s="273" t="str">
        <f>INDEX('Policy Characteristics'!B:B,MATCH(PolicyLevers!$C451,'Policy Characteristics'!$C:$C,0))</f>
        <v>Electrification + Hydrogen</v>
      </c>
      <c r="C451" s="148" t="s">
        <v>728</v>
      </c>
      <c r="D451" s="139" t="s">
        <v>141</v>
      </c>
      <c r="E451" s="139" t="s">
        <v>729</v>
      </c>
      <c r="F451" s="146" t="s">
        <v>743</v>
      </c>
      <c r="G451" s="139" t="s">
        <v>735</v>
      </c>
      <c r="H451" s="157">
        <v>381</v>
      </c>
      <c r="I451" s="266" t="s">
        <v>47</v>
      </c>
      <c r="J451" s="137" t="str">
        <f>INDEX('Policy Characteristics'!D:D,MATCH(PolicyLevers!$C451,'Policy Characteristics'!$C:$C,0))</f>
        <v>Electrification + Hydrogen</v>
      </c>
      <c r="K451" s="137" t="str">
        <f>INDEX('Policy Characteristics'!E:E,MATCH(PolicyLevers!$C451,'Policy Characteristics'!$C:$C,0))</f>
        <v>indst fuel type shifting</v>
      </c>
      <c r="L451" s="137">
        <f>INDEX('Policy Characteristics'!F:F,MATCH(PolicyLevers!$C451,'Policy Characteristics'!$C:$C,0))</f>
        <v>0</v>
      </c>
      <c r="M451" s="137">
        <f>INDEX('Policy Characteristics'!G:G,MATCH(PolicyLevers!$C451,'Policy Characteristics'!$C:$C,0))</f>
        <v>1</v>
      </c>
      <c r="N451" s="137">
        <f>INDEX('Policy Characteristics'!H:H,MATCH(PolicyLevers!$C451,'Policy Characteristics'!$C:$C,0))</f>
        <v>0.01</v>
      </c>
      <c r="O451" s="137" t="str">
        <f>INDEX('Policy Characteristics'!I:I,MATCH(PolicyLevers!$C451,'Policy Characteristics'!$C:$C,0))</f>
        <v>% of fuel shifted</v>
      </c>
      <c r="P451" s="13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39" t="s">
        <v>249</v>
      </c>
      <c r="R451" s="161" t="s">
        <v>1105</v>
      </c>
      <c r="S451" s="139"/>
      <c r="T451" s="139"/>
    </row>
    <row r="452" spans="1:20" x14ac:dyDescent="0.25">
      <c r="A452" s="136" t="str">
        <f>INDEX('Policy Characteristics'!A:A,MATCH(PolicyLevers!$C452,'Policy Characteristics'!$C:$C,0))</f>
        <v>Industry</v>
      </c>
      <c r="B452" s="273" t="str">
        <f>INDEX('Policy Characteristics'!B:B,MATCH(PolicyLevers!$C452,'Policy Characteristics'!$C:$C,0))</f>
        <v>Electrification + Hydrogen</v>
      </c>
      <c r="C452" s="152" t="str">
        <f t="shared" ref="A452:C483" si="61">C$451</f>
        <v>Fraction of Industrial Fuel Use Shifted to Other Fuels</v>
      </c>
      <c r="D452" s="139" t="s">
        <v>141</v>
      </c>
      <c r="E452" s="139" t="s">
        <v>730</v>
      </c>
      <c r="F452" s="146" t="s">
        <v>743</v>
      </c>
      <c r="G452" s="139" t="s">
        <v>738</v>
      </c>
      <c r="H452" s="157">
        <v>382</v>
      </c>
      <c r="I452" s="266" t="s">
        <v>46</v>
      </c>
      <c r="J452" s="137" t="str">
        <f>INDEX('Policy Characteristics'!D:D,MATCH(PolicyLevers!$C452,'Policy Characteristics'!$C:$C,0))</f>
        <v>Electrification + Hydrogen</v>
      </c>
      <c r="K452" s="137" t="str">
        <f>INDEX('Policy Characteristics'!E:E,MATCH(PolicyLevers!$C452,'Policy Characteristics'!$C:$C,0))</f>
        <v>indst fuel type shifting</v>
      </c>
      <c r="L452" s="137">
        <f>INDEX('Policy Characteristics'!F:F,MATCH(PolicyLevers!$C452,'Policy Characteristics'!$C:$C,0))</f>
        <v>0</v>
      </c>
      <c r="M452" s="137">
        <f>INDEX('Policy Characteristics'!G:G,MATCH(PolicyLevers!$C452,'Policy Characteristics'!$C:$C,0))</f>
        <v>1</v>
      </c>
      <c r="N452" s="137">
        <f>INDEX('Policy Characteristics'!H:H,MATCH(PolicyLevers!$C452,'Policy Characteristics'!$C:$C,0))</f>
        <v>0.01</v>
      </c>
      <c r="O452" s="137" t="str">
        <f>INDEX('Policy Characteristics'!I:I,MATCH(PolicyLevers!$C452,'Policy Characteristics'!$C:$C,0))</f>
        <v>% of fuel shifted</v>
      </c>
      <c r="P452" s="13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52" t="str">
        <f t="shared" ref="Q452:R526" si="62">Q$451</f>
        <v>industry-ag-main.html#fuel-switching</v>
      </c>
      <c r="R452" s="165" t="str">
        <f t="shared" si="62"/>
        <v>industry-elec-and-hydrogen.html</v>
      </c>
      <c r="S452" s="139"/>
      <c r="T452" s="139"/>
    </row>
    <row r="453" spans="1:20" x14ac:dyDescent="0.25">
      <c r="A453" s="136" t="str">
        <f>INDEX('Policy Characteristics'!A:A,MATCH(PolicyLevers!$C453,'Policy Characteristics'!$C:$C,0))</f>
        <v>Industry</v>
      </c>
      <c r="B453" s="273" t="str">
        <f>INDEX('Policy Characteristics'!B:B,MATCH(PolicyLevers!$C453,'Policy Characteristics'!$C:$C,0))</f>
        <v>Electrification + Hydrogen</v>
      </c>
      <c r="C453" s="152" t="str">
        <f t="shared" si="61"/>
        <v>Fraction of Industrial Fuel Use Shifted to Other Fuels</v>
      </c>
      <c r="D453" s="139" t="s">
        <v>141</v>
      </c>
      <c r="E453" s="139" t="s">
        <v>731</v>
      </c>
      <c r="F453" s="146" t="s">
        <v>743</v>
      </c>
      <c r="G453" s="139" t="s">
        <v>739</v>
      </c>
      <c r="H453" s="157">
        <v>383</v>
      </c>
      <c r="I453" s="266" t="s">
        <v>46</v>
      </c>
      <c r="J453" s="137" t="str">
        <f>INDEX('Policy Characteristics'!D:D,MATCH(PolicyLevers!$C453,'Policy Characteristics'!$C:$C,0))</f>
        <v>Electrification + Hydrogen</v>
      </c>
      <c r="K453" s="137" t="str">
        <f>INDEX('Policy Characteristics'!E:E,MATCH(PolicyLevers!$C453,'Policy Characteristics'!$C:$C,0))</f>
        <v>indst fuel type shifting</v>
      </c>
      <c r="L453" s="137">
        <f>INDEX('Policy Characteristics'!F:F,MATCH(PolicyLevers!$C453,'Policy Characteristics'!$C:$C,0))</f>
        <v>0</v>
      </c>
      <c r="M453" s="137">
        <f>INDEX('Policy Characteristics'!G:G,MATCH(PolicyLevers!$C453,'Policy Characteristics'!$C:$C,0))</f>
        <v>1</v>
      </c>
      <c r="N453" s="137">
        <f>INDEX('Policy Characteristics'!H:H,MATCH(PolicyLevers!$C453,'Policy Characteristics'!$C:$C,0))</f>
        <v>0.01</v>
      </c>
      <c r="O453" s="137" t="str">
        <f>INDEX('Policy Characteristics'!I:I,MATCH(PolicyLevers!$C453,'Policy Characteristics'!$C:$C,0))</f>
        <v>% of fuel shifted</v>
      </c>
      <c r="P453" s="13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52" t="str">
        <f t="shared" si="62"/>
        <v>industry-ag-main.html#fuel-switching</v>
      </c>
      <c r="R453" s="165" t="str">
        <f t="shared" si="62"/>
        <v>industry-elec-and-hydrogen.html</v>
      </c>
      <c r="S453" s="139"/>
      <c r="T453" s="139"/>
    </row>
    <row r="454" spans="1:20" x14ac:dyDescent="0.25">
      <c r="A454" s="136" t="str">
        <f>INDEX('Policy Characteristics'!A:A,MATCH(PolicyLevers!$C454,'Policy Characteristics'!$C:$C,0))</f>
        <v>Industry</v>
      </c>
      <c r="B454" s="273" t="str">
        <f>INDEX('Policy Characteristics'!B:B,MATCH(PolicyLevers!$C454,'Policy Characteristics'!$C:$C,0))</f>
        <v>Electrification + Hydrogen</v>
      </c>
      <c r="C454" s="152" t="str">
        <f t="shared" si="61"/>
        <v>Fraction of Industrial Fuel Use Shifted to Other Fuels</v>
      </c>
      <c r="D454" s="139" t="s">
        <v>141</v>
      </c>
      <c r="E454" s="139" t="s">
        <v>732</v>
      </c>
      <c r="F454" s="146" t="s">
        <v>743</v>
      </c>
      <c r="G454" s="139" t="s">
        <v>736</v>
      </c>
      <c r="H454" s="157">
        <v>384</v>
      </c>
      <c r="I454" s="266" t="s">
        <v>46</v>
      </c>
      <c r="J454" s="137" t="str">
        <f>INDEX('Policy Characteristics'!D:D,MATCH(PolicyLevers!$C454,'Policy Characteristics'!$C:$C,0))</f>
        <v>Electrification + Hydrogen</v>
      </c>
      <c r="K454" s="137" t="str">
        <f>INDEX('Policy Characteristics'!E:E,MATCH(PolicyLevers!$C454,'Policy Characteristics'!$C:$C,0))</f>
        <v>indst fuel type shifting</v>
      </c>
      <c r="L454" s="137">
        <f>INDEX('Policy Characteristics'!F:F,MATCH(PolicyLevers!$C454,'Policy Characteristics'!$C:$C,0))</f>
        <v>0</v>
      </c>
      <c r="M454" s="137">
        <f>INDEX('Policy Characteristics'!G:G,MATCH(PolicyLevers!$C454,'Policy Characteristics'!$C:$C,0))</f>
        <v>1</v>
      </c>
      <c r="N454" s="137">
        <f>INDEX('Policy Characteristics'!H:H,MATCH(PolicyLevers!$C454,'Policy Characteristics'!$C:$C,0))</f>
        <v>0.01</v>
      </c>
      <c r="O454" s="137" t="str">
        <f>INDEX('Policy Characteristics'!I:I,MATCH(PolicyLevers!$C454,'Policy Characteristics'!$C:$C,0))</f>
        <v>% of fuel shifted</v>
      </c>
      <c r="P454" s="13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52" t="str">
        <f t="shared" si="62"/>
        <v>industry-ag-main.html#fuel-switching</v>
      </c>
      <c r="R454" s="165" t="str">
        <f t="shared" si="62"/>
        <v>industry-elec-and-hydrogen.html</v>
      </c>
      <c r="S454" s="139"/>
      <c r="T454" s="139"/>
    </row>
    <row r="455" spans="1:20" x14ac:dyDescent="0.25">
      <c r="A455" s="136" t="str">
        <f>INDEX('Policy Characteristics'!A:A,MATCH(PolicyLevers!$C455,'Policy Characteristics'!$C:$C,0))</f>
        <v>Industry</v>
      </c>
      <c r="B455" s="273" t="str">
        <f>INDEX('Policy Characteristics'!B:B,MATCH(PolicyLevers!$C455,'Policy Characteristics'!$C:$C,0))</f>
        <v>Electrification + Hydrogen</v>
      </c>
      <c r="C455" s="152" t="str">
        <f t="shared" si="61"/>
        <v>Fraction of Industrial Fuel Use Shifted to Other Fuels</v>
      </c>
      <c r="D455" s="139" t="s">
        <v>141</v>
      </c>
      <c r="E455" s="139" t="s">
        <v>733</v>
      </c>
      <c r="F455" s="146" t="s">
        <v>743</v>
      </c>
      <c r="G455" s="139" t="s">
        <v>737</v>
      </c>
      <c r="H455" s="157">
        <v>385</v>
      </c>
      <c r="I455" s="266" t="s">
        <v>46</v>
      </c>
      <c r="J455" s="137" t="str">
        <f>INDEX('Policy Characteristics'!D:D,MATCH(PolicyLevers!$C455,'Policy Characteristics'!$C:$C,0))</f>
        <v>Electrification + Hydrogen</v>
      </c>
      <c r="K455" s="137" t="str">
        <f>INDEX('Policy Characteristics'!E:E,MATCH(PolicyLevers!$C455,'Policy Characteristics'!$C:$C,0))</f>
        <v>indst fuel type shifting</v>
      </c>
      <c r="L455" s="137">
        <f>INDEX('Policy Characteristics'!F:F,MATCH(PolicyLevers!$C455,'Policy Characteristics'!$C:$C,0))</f>
        <v>0</v>
      </c>
      <c r="M455" s="137">
        <f>INDEX('Policy Characteristics'!G:G,MATCH(PolicyLevers!$C455,'Policy Characteristics'!$C:$C,0))</f>
        <v>1</v>
      </c>
      <c r="N455" s="137">
        <f>INDEX('Policy Characteristics'!H:H,MATCH(PolicyLevers!$C455,'Policy Characteristics'!$C:$C,0))</f>
        <v>0.01</v>
      </c>
      <c r="O455" s="137" t="str">
        <f>INDEX('Policy Characteristics'!I:I,MATCH(PolicyLevers!$C455,'Policy Characteristics'!$C:$C,0))</f>
        <v>% of fuel shifted</v>
      </c>
      <c r="P455" s="13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52" t="str">
        <f t="shared" si="62"/>
        <v>industry-ag-main.html#fuel-switching</v>
      </c>
      <c r="R455" s="165" t="str">
        <f t="shared" si="62"/>
        <v>industry-elec-and-hydrogen.html</v>
      </c>
      <c r="S455" s="139"/>
      <c r="T455" s="139"/>
    </row>
    <row r="456" spans="1:20" x14ac:dyDescent="0.25">
      <c r="A456" s="136" t="str">
        <f>INDEX('Policy Characteristics'!A:A,MATCH(PolicyLevers!$C456,'Policy Characteristics'!$C:$C,0))</f>
        <v>Industry</v>
      </c>
      <c r="B456" s="273" t="str">
        <f>INDEX('Policy Characteristics'!B:B,MATCH(PolicyLevers!$C456,'Policy Characteristics'!$C:$C,0))</f>
        <v>Electrification + Hydrogen</v>
      </c>
      <c r="C456" s="152" t="str">
        <f t="shared" si="61"/>
        <v>Fraction of Industrial Fuel Use Shifted to Other Fuels</v>
      </c>
      <c r="D456" s="139" t="s">
        <v>141</v>
      </c>
      <c r="E456" s="139" t="s">
        <v>734</v>
      </c>
      <c r="F456" s="146" t="s">
        <v>743</v>
      </c>
      <c r="G456" s="139" t="s">
        <v>740</v>
      </c>
      <c r="H456" s="157">
        <v>386</v>
      </c>
      <c r="I456" s="266" t="s">
        <v>47</v>
      </c>
      <c r="J456" s="137" t="str">
        <f>INDEX('Policy Characteristics'!D:D,MATCH(PolicyLevers!$C456,'Policy Characteristics'!$C:$C,0))</f>
        <v>Electrification + Hydrogen</v>
      </c>
      <c r="K456" s="137" t="str">
        <f>INDEX('Policy Characteristics'!E:E,MATCH(PolicyLevers!$C456,'Policy Characteristics'!$C:$C,0))</f>
        <v>indst fuel type shifting</v>
      </c>
      <c r="L456" s="137">
        <f>INDEX('Policy Characteristics'!F:F,MATCH(PolicyLevers!$C456,'Policy Characteristics'!$C:$C,0))</f>
        <v>0</v>
      </c>
      <c r="M456" s="137">
        <f>INDEX('Policy Characteristics'!G:G,MATCH(PolicyLevers!$C456,'Policy Characteristics'!$C:$C,0))</f>
        <v>1</v>
      </c>
      <c r="N456" s="137">
        <f>INDEX('Policy Characteristics'!H:H,MATCH(PolicyLevers!$C456,'Policy Characteristics'!$C:$C,0))</f>
        <v>0.01</v>
      </c>
      <c r="O456" s="137" t="str">
        <f>INDEX('Policy Characteristics'!I:I,MATCH(PolicyLevers!$C456,'Policy Characteristics'!$C:$C,0))</f>
        <v>% of fuel shifted</v>
      </c>
      <c r="P456" s="13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52" t="str">
        <f t="shared" si="62"/>
        <v>industry-ag-main.html#fuel-switching</v>
      </c>
      <c r="R456" s="165" t="str">
        <f t="shared" si="62"/>
        <v>industry-elec-and-hydrogen.html</v>
      </c>
      <c r="S456" s="139"/>
      <c r="T456" s="139"/>
    </row>
    <row r="457" spans="1:20" x14ac:dyDescent="0.25">
      <c r="A457" s="136" t="str">
        <f>INDEX('Policy Characteristics'!A:A,MATCH(PolicyLevers!$C457,'Policy Characteristics'!$C:$C,0))</f>
        <v>Industry</v>
      </c>
      <c r="B457" s="273" t="str">
        <f>INDEX('Policy Characteristics'!B:B,MATCH(PolicyLevers!$C457,'Policy Characteristics'!$C:$C,0))</f>
        <v>Electrification + Hydrogen</v>
      </c>
      <c r="C457" s="152" t="str">
        <f t="shared" si="61"/>
        <v>Fraction of Industrial Fuel Use Shifted to Other Fuels</v>
      </c>
      <c r="D457" s="139" t="s">
        <v>141</v>
      </c>
      <c r="E457" s="139" t="s">
        <v>1109</v>
      </c>
      <c r="F457" s="146" t="s">
        <v>743</v>
      </c>
      <c r="G457" s="139" t="s">
        <v>1112</v>
      </c>
      <c r="H457" s="157">
        <v>387</v>
      </c>
      <c r="I457" s="266" t="s">
        <v>47</v>
      </c>
      <c r="J457" s="137" t="str">
        <f>INDEX('Policy Characteristics'!D:D,MATCH(PolicyLevers!$C457,'Policy Characteristics'!$C:$C,0))</f>
        <v>Electrification + Hydrogen</v>
      </c>
      <c r="K457" s="137" t="str">
        <f>INDEX('Policy Characteristics'!E:E,MATCH(PolicyLevers!$C457,'Policy Characteristics'!$C:$C,0))</f>
        <v>indst fuel type shifting</v>
      </c>
      <c r="L457" s="137">
        <f>INDEX('Policy Characteristics'!F:F,MATCH(PolicyLevers!$C457,'Policy Characteristics'!$C:$C,0))</f>
        <v>0</v>
      </c>
      <c r="M457" s="137">
        <f>INDEX('Policy Characteristics'!G:G,MATCH(PolicyLevers!$C457,'Policy Characteristics'!$C:$C,0))</f>
        <v>1</v>
      </c>
      <c r="N457" s="137">
        <f>INDEX('Policy Characteristics'!H:H,MATCH(PolicyLevers!$C457,'Policy Characteristics'!$C:$C,0))</f>
        <v>0.01</v>
      </c>
      <c r="O457" s="137" t="str">
        <f>INDEX('Policy Characteristics'!I:I,MATCH(PolicyLevers!$C457,'Policy Characteristics'!$C:$C,0))</f>
        <v>% of fuel shifted</v>
      </c>
      <c r="P457" s="13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52" t="str">
        <f t="shared" si="62"/>
        <v>industry-ag-main.html#fuel-switching</v>
      </c>
      <c r="R457" s="165" t="str">
        <f t="shared" si="62"/>
        <v>industry-elec-and-hydrogen.html</v>
      </c>
      <c r="S457" s="139"/>
      <c r="T457" s="139"/>
    </row>
    <row r="458" spans="1:20" x14ac:dyDescent="0.25">
      <c r="A458" s="136" t="str">
        <f>INDEX('Policy Characteristics'!A:A,MATCH(PolicyLevers!$C458,'Policy Characteristics'!$C:$C,0))</f>
        <v>Industry</v>
      </c>
      <c r="B458" s="273" t="str">
        <f>INDEX('Policy Characteristics'!B:B,MATCH(PolicyLevers!$C458,'Policy Characteristics'!$C:$C,0))</f>
        <v>Electrification + Hydrogen</v>
      </c>
      <c r="C458" s="152" t="str">
        <f t="shared" si="61"/>
        <v>Fraction of Industrial Fuel Use Shifted to Other Fuels</v>
      </c>
      <c r="D458" s="139" t="s">
        <v>141</v>
      </c>
      <c r="E458" s="139" t="s">
        <v>1110</v>
      </c>
      <c r="F458" s="146" t="s">
        <v>743</v>
      </c>
      <c r="G458" s="139" t="s">
        <v>1114</v>
      </c>
      <c r="H458" s="157">
        <v>388</v>
      </c>
      <c r="I458" s="266" t="s">
        <v>46</v>
      </c>
      <c r="J458" s="137" t="str">
        <f>INDEX('Policy Characteristics'!D:D,MATCH(PolicyLevers!$C458,'Policy Characteristics'!$C:$C,0))</f>
        <v>Electrification + Hydrogen</v>
      </c>
      <c r="K458" s="137" t="str">
        <f>INDEX('Policy Characteristics'!E:E,MATCH(PolicyLevers!$C458,'Policy Characteristics'!$C:$C,0))</f>
        <v>indst fuel type shifting</v>
      </c>
      <c r="L458" s="137">
        <f>INDEX('Policy Characteristics'!F:F,MATCH(PolicyLevers!$C458,'Policy Characteristics'!$C:$C,0))</f>
        <v>0</v>
      </c>
      <c r="M458" s="137">
        <f>INDEX('Policy Characteristics'!G:G,MATCH(PolicyLevers!$C458,'Policy Characteristics'!$C:$C,0))</f>
        <v>1</v>
      </c>
      <c r="N458" s="137">
        <f>INDEX('Policy Characteristics'!H:H,MATCH(PolicyLevers!$C458,'Policy Characteristics'!$C:$C,0))</f>
        <v>0.01</v>
      </c>
      <c r="O458" s="137" t="str">
        <f>INDEX('Policy Characteristics'!I:I,MATCH(PolicyLevers!$C458,'Policy Characteristics'!$C:$C,0))</f>
        <v>% of fuel shifted</v>
      </c>
      <c r="P458" s="13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52" t="str">
        <f t="shared" si="62"/>
        <v>industry-ag-main.html#fuel-switching</v>
      </c>
      <c r="R458" s="165" t="str">
        <f t="shared" si="62"/>
        <v>industry-elec-and-hydrogen.html</v>
      </c>
      <c r="S458" s="139"/>
      <c r="T458" s="139"/>
    </row>
    <row r="459" spans="1:20" x14ac:dyDescent="0.25">
      <c r="A459" s="136" t="str">
        <f>INDEX('Policy Characteristics'!A:A,MATCH(PolicyLevers!$C459,'Policy Characteristics'!$C:$C,0))</f>
        <v>Industry</v>
      </c>
      <c r="B459" s="273" t="str">
        <f>INDEX('Policy Characteristics'!B:B,MATCH(PolicyLevers!$C459,'Policy Characteristics'!$C:$C,0))</f>
        <v>Electrification + Hydrogen</v>
      </c>
      <c r="C459" s="152" t="str">
        <f t="shared" si="61"/>
        <v>Fraction of Industrial Fuel Use Shifted to Other Fuels</v>
      </c>
      <c r="D459" s="139" t="s">
        <v>141</v>
      </c>
      <c r="E459" s="139" t="s">
        <v>1111</v>
      </c>
      <c r="F459" s="146" t="s">
        <v>743</v>
      </c>
      <c r="G459" s="139" t="s">
        <v>1115</v>
      </c>
      <c r="H459" s="157">
        <v>389</v>
      </c>
      <c r="I459" s="266" t="s">
        <v>46</v>
      </c>
      <c r="J459" s="137" t="str">
        <f>INDEX('Policy Characteristics'!D:D,MATCH(PolicyLevers!$C459,'Policy Characteristics'!$C:$C,0))</f>
        <v>Electrification + Hydrogen</v>
      </c>
      <c r="K459" s="137" t="str">
        <f>INDEX('Policy Characteristics'!E:E,MATCH(PolicyLevers!$C459,'Policy Characteristics'!$C:$C,0))</f>
        <v>indst fuel type shifting</v>
      </c>
      <c r="L459" s="137">
        <f>INDEX('Policy Characteristics'!F:F,MATCH(PolicyLevers!$C459,'Policy Characteristics'!$C:$C,0))</f>
        <v>0</v>
      </c>
      <c r="M459" s="137">
        <f>INDEX('Policy Characteristics'!G:G,MATCH(PolicyLevers!$C459,'Policy Characteristics'!$C:$C,0))</f>
        <v>1</v>
      </c>
      <c r="N459" s="137">
        <f>INDEX('Policy Characteristics'!H:H,MATCH(PolicyLevers!$C459,'Policy Characteristics'!$C:$C,0))</f>
        <v>0.01</v>
      </c>
      <c r="O459" s="137" t="str">
        <f>INDEX('Policy Characteristics'!I:I,MATCH(PolicyLevers!$C459,'Policy Characteristics'!$C:$C,0))</f>
        <v>% of fuel shifted</v>
      </c>
      <c r="P459" s="13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52" t="str">
        <f t="shared" si="62"/>
        <v>industry-ag-main.html#fuel-switching</v>
      </c>
      <c r="R459" s="165" t="str">
        <f t="shared" si="62"/>
        <v>industry-elec-and-hydrogen.html</v>
      </c>
      <c r="S459" s="139"/>
      <c r="T459" s="139"/>
    </row>
    <row r="460" spans="1:20" x14ac:dyDescent="0.25">
      <c r="A460" s="136" t="str">
        <f>INDEX('Policy Characteristics'!A:A,MATCH(PolicyLevers!$C460,'Policy Characteristics'!$C:$C,0))</f>
        <v>Industry</v>
      </c>
      <c r="B460" s="273" t="str">
        <f>INDEX('Policy Characteristics'!B:B,MATCH(PolicyLevers!$C460,'Policy Characteristics'!$C:$C,0))</f>
        <v>Electrification + Hydrogen</v>
      </c>
      <c r="C460" s="152" t="str">
        <f t="shared" si="61"/>
        <v>Fraction of Industrial Fuel Use Shifted to Other Fuels</v>
      </c>
      <c r="D460" s="139" t="s">
        <v>141</v>
      </c>
      <c r="E460" s="139" t="s">
        <v>1108</v>
      </c>
      <c r="F460" s="146" t="s">
        <v>743</v>
      </c>
      <c r="G460" s="139" t="s">
        <v>1113</v>
      </c>
      <c r="H460" s="157">
        <v>390</v>
      </c>
      <c r="I460" s="266" t="s">
        <v>47</v>
      </c>
      <c r="J460" s="137" t="str">
        <f>INDEX('Policy Characteristics'!D:D,MATCH(PolicyLevers!$C460,'Policy Characteristics'!$C:$C,0))</f>
        <v>Electrification + Hydrogen</v>
      </c>
      <c r="K460" s="137" t="str">
        <f>INDEX('Policy Characteristics'!E:E,MATCH(PolicyLevers!$C460,'Policy Characteristics'!$C:$C,0))</f>
        <v>indst fuel type shifting</v>
      </c>
      <c r="L460" s="137">
        <f>INDEX('Policy Characteristics'!F:F,MATCH(PolicyLevers!$C460,'Policy Characteristics'!$C:$C,0))</f>
        <v>0</v>
      </c>
      <c r="M460" s="137">
        <f>INDEX('Policy Characteristics'!G:G,MATCH(PolicyLevers!$C460,'Policy Characteristics'!$C:$C,0))</f>
        <v>1</v>
      </c>
      <c r="N460" s="137">
        <f>INDEX('Policy Characteristics'!H:H,MATCH(PolicyLevers!$C460,'Policy Characteristics'!$C:$C,0))</f>
        <v>0.01</v>
      </c>
      <c r="O460" s="137" t="str">
        <f>INDEX('Policy Characteristics'!I:I,MATCH(PolicyLevers!$C460,'Policy Characteristics'!$C:$C,0))</f>
        <v>% of fuel shifted</v>
      </c>
      <c r="P460" s="13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52" t="str">
        <f t="shared" si="62"/>
        <v>industry-ag-main.html#fuel-switching</v>
      </c>
      <c r="R460" s="165" t="str">
        <f t="shared" si="62"/>
        <v>industry-elec-and-hydrogen.html</v>
      </c>
      <c r="S460" s="139"/>
      <c r="T460" s="139"/>
    </row>
    <row r="461" spans="1:20" x14ac:dyDescent="0.25">
      <c r="A461" s="136" t="str">
        <f>INDEX('Policy Characteristics'!A:A,MATCH(PolicyLevers!$C461,'Policy Characteristics'!$C:$C,0))</f>
        <v>Industry</v>
      </c>
      <c r="B461" s="273" t="str">
        <f>INDEX('Policy Characteristics'!B:B,MATCH(PolicyLevers!$C461,'Policy Characteristics'!$C:$C,0))</f>
        <v>Electrification + Hydrogen</v>
      </c>
      <c r="C461" s="152" t="str">
        <f t="shared" si="61"/>
        <v>Fraction of Industrial Fuel Use Shifted to Other Fuels</v>
      </c>
      <c r="D461" s="146" t="s">
        <v>142</v>
      </c>
      <c r="E461" s="139" t="s">
        <v>729</v>
      </c>
      <c r="F461" s="146" t="s">
        <v>744</v>
      </c>
      <c r="G461" s="139" t="s">
        <v>735</v>
      </c>
      <c r="H461" s="157">
        <v>391</v>
      </c>
      <c r="I461" s="266" t="s">
        <v>47</v>
      </c>
      <c r="J461" s="137" t="str">
        <f>INDEX('Policy Characteristics'!D:D,MATCH(PolicyLevers!$C461,'Policy Characteristics'!$C:$C,0))</f>
        <v>Electrification + Hydrogen</v>
      </c>
      <c r="K461" s="137" t="str">
        <f>INDEX('Policy Characteristics'!E:E,MATCH(PolicyLevers!$C461,'Policy Characteristics'!$C:$C,0))</f>
        <v>indst fuel type shifting</v>
      </c>
      <c r="L461" s="137">
        <f>INDEX('Policy Characteristics'!F:F,MATCH(PolicyLevers!$C461,'Policy Characteristics'!$C:$C,0))</f>
        <v>0</v>
      </c>
      <c r="M461" s="137">
        <f>INDEX('Policy Characteristics'!G:G,MATCH(PolicyLevers!$C461,'Policy Characteristics'!$C:$C,0))</f>
        <v>1</v>
      </c>
      <c r="N461" s="137">
        <f>INDEX('Policy Characteristics'!H:H,MATCH(PolicyLevers!$C461,'Policy Characteristics'!$C:$C,0))</f>
        <v>0.01</v>
      </c>
      <c r="O461" s="137" t="str">
        <f>INDEX('Policy Characteristics'!I:I,MATCH(PolicyLevers!$C461,'Policy Characteristics'!$C:$C,0))</f>
        <v>% of fuel shifted</v>
      </c>
      <c r="P461" s="13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52" t="str">
        <f t="shared" si="62"/>
        <v>industry-ag-main.html#fuel-switching</v>
      </c>
      <c r="R461" s="165" t="str">
        <f t="shared" si="62"/>
        <v>industry-elec-and-hydrogen.html</v>
      </c>
      <c r="S461" s="139"/>
      <c r="T461" s="139"/>
    </row>
    <row r="462" spans="1:20" x14ac:dyDescent="0.25">
      <c r="A462" s="136" t="str">
        <f>INDEX('Policy Characteristics'!A:A,MATCH(PolicyLevers!$C462,'Policy Characteristics'!$C:$C,0))</f>
        <v>Industry</v>
      </c>
      <c r="B462" s="273" t="str">
        <f>INDEX('Policy Characteristics'!B:B,MATCH(PolicyLevers!$C462,'Policy Characteristics'!$C:$C,0))</f>
        <v>Electrification + Hydrogen</v>
      </c>
      <c r="C462" s="152" t="str">
        <f t="shared" si="61"/>
        <v>Fraction of Industrial Fuel Use Shifted to Other Fuels</v>
      </c>
      <c r="D462" s="146" t="s">
        <v>142</v>
      </c>
      <c r="E462" s="139" t="s">
        <v>730</v>
      </c>
      <c r="F462" s="146" t="s">
        <v>744</v>
      </c>
      <c r="G462" s="139" t="s">
        <v>738</v>
      </c>
      <c r="H462" s="157">
        <v>392</v>
      </c>
      <c r="I462" s="266" t="s">
        <v>46</v>
      </c>
      <c r="J462" s="137" t="str">
        <f>INDEX('Policy Characteristics'!D:D,MATCH(PolicyLevers!$C462,'Policy Characteristics'!$C:$C,0))</f>
        <v>Electrification + Hydrogen</v>
      </c>
      <c r="K462" s="137" t="str">
        <f>INDEX('Policy Characteristics'!E:E,MATCH(PolicyLevers!$C462,'Policy Characteristics'!$C:$C,0))</f>
        <v>indst fuel type shifting</v>
      </c>
      <c r="L462" s="137">
        <f>INDEX('Policy Characteristics'!F:F,MATCH(PolicyLevers!$C462,'Policy Characteristics'!$C:$C,0))</f>
        <v>0</v>
      </c>
      <c r="M462" s="137">
        <f>INDEX('Policy Characteristics'!G:G,MATCH(PolicyLevers!$C462,'Policy Characteristics'!$C:$C,0))</f>
        <v>1</v>
      </c>
      <c r="N462" s="137">
        <f>INDEX('Policy Characteristics'!H:H,MATCH(PolicyLevers!$C462,'Policy Characteristics'!$C:$C,0))</f>
        <v>0.01</v>
      </c>
      <c r="O462" s="137" t="str">
        <f>INDEX('Policy Characteristics'!I:I,MATCH(PolicyLevers!$C462,'Policy Characteristics'!$C:$C,0))</f>
        <v>% of fuel shifted</v>
      </c>
      <c r="P462" s="13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52" t="str">
        <f t="shared" si="62"/>
        <v>industry-ag-main.html#fuel-switching</v>
      </c>
      <c r="R462" s="165" t="str">
        <f t="shared" si="62"/>
        <v>industry-elec-and-hydrogen.html</v>
      </c>
      <c r="S462" s="139"/>
      <c r="T462" s="139"/>
    </row>
    <row r="463" spans="1:20" x14ac:dyDescent="0.25">
      <c r="A463" s="136" t="str">
        <f>INDEX('Policy Characteristics'!A:A,MATCH(PolicyLevers!$C463,'Policy Characteristics'!$C:$C,0))</f>
        <v>Industry</v>
      </c>
      <c r="B463" s="273" t="str">
        <f>INDEX('Policy Characteristics'!B:B,MATCH(PolicyLevers!$C463,'Policy Characteristics'!$C:$C,0))</f>
        <v>Electrification + Hydrogen</v>
      </c>
      <c r="C463" s="152" t="str">
        <f t="shared" si="61"/>
        <v>Fraction of Industrial Fuel Use Shifted to Other Fuels</v>
      </c>
      <c r="D463" s="146" t="s">
        <v>142</v>
      </c>
      <c r="E463" s="139" t="s">
        <v>731</v>
      </c>
      <c r="F463" s="146" t="s">
        <v>744</v>
      </c>
      <c r="G463" s="139" t="s">
        <v>739</v>
      </c>
      <c r="H463" s="157">
        <v>393</v>
      </c>
      <c r="I463" s="266" t="s">
        <v>46</v>
      </c>
      <c r="J463" s="137" t="str">
        <f>INDEX('Policy Characteristics'!D:D,MATCH(PolicyLevers!$C463,'Policy Characteristics'!$C:$C,0))</f>
        <v>Electrification + Hydrogen</v>
      </c>
      <c r="K463" s="137" t="str">
        <f>INDEX('Policy Characteristics'!E:E,MATCH(PolicyLevers!$C463,'Policy Characteristics'!$C:$C,0))</f>
        <v>indst fuel type shifting</v>
      </c>
      <c r="L463" s="137">
        <f>INDEX('Policy Characteristics'!F:F,MATCH(PolicyLevers!$C463,'Policy Characteristics'!$C:$C,0))</f>
        <v>0</v>
      </c>
      <c r="M463" s="137">
        <f>INDEX('Policy Characteristics'!G:G,MATCH(PolicyLevers!$C463,'Policy Characteristics'!$C:$C,0))</f>
        <v>1</v>
      </c>
      <c r="N463" s="137">
        <f>INDEX('Policy Characteristics'!H:H,MATCH(PolicyLevers!$C463,'Policy Characteristics'!$C:$C,0))</f>
        <v>0.01</v>
      </c>
      <c r="O463" s="137" t="str">
        <f>INDEX('Policy Characteristics'!I:I,MATCH(PolicyLevers!$C463,'Policy Characteristics'!$C:$C,0))</f>
        <v>% of fuel shifted</v>
      </c>
      <c r="P463" s="13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52" t="str">
        <f t="shared" si="62"/>
        <v>industry-ag-main.html#fuel-switching</v>
      </c>
      <c r="R463" s="165" t="str">
        <f t="shared" si="62"/>
        <v>industry-elec-and-hydrogen.html</v>
      </c>
      <c r="S463" s="139"/>
      <c r="T463" s="139"/>
    </row>
    <row r="464" spans="1:20" x14ac:dyDescent="0.25">
      <c r="A464" s="136" t="str">
        <f>INDEX('Policy Characteristics'!A:A,MATCH(PolicyLevers!$C464,'Policy Characteristics'!$C:$C,0))</f>
        <v>Industry</v>
      </c>
      <c r="B464" s="273" t="str">
        <f>INDEX('Policy Characteristics'!B:B,MATCH(PolicyLevers!$C464,'Policy Characteristics'!$C:$C,0))</f>
        <v>Electrification + Hydrogen</v>
      </c>
      <c r="C464" s="152" t="str">
        <f t="shared" si="61"/>
        <v>Fraction of Industrial Fuel Use Shifted to Other Fuels</v>
      </c>
      <c r="D464" s="146" t="s">
        <v>142</v>
      </c>
      <c r="E464" s="139" t="s">
        <v>732</v>
      </c>
      <c r="F464" s="146" t="s">
        <v>744</v>
      </c>
      <c r="G464" s="139" t="s">
        <v>736</v>
      </c>
      <c r="H464" s="157">
        <v>394</v>
      </c>
      <c r="I464" s="266" t="s">
        <v>46</v>
      </c>
      <c r="J464" s="137" t="str">
        <f>INDEX('Policy Characteristics'!D:D,MATCH(PolicyLevers!$C464,'Policy Characteristics'!$C:$C,0))</f>
        <v>Electrification + Hydrogen</v>
      </c>
      <c r="K464" s="137" t="str">
        <f>INDEX('Policy Characteristics'!E:E,MATCH(PolicyLevers!$C464,'Policy Characteristics'!$C:$C,0))</f>
        <v>indst fuel type shifting</v>
      </c>
      <c r="L464" s="137">
        <f>INDEX('Policy Characteristics'!F:F,MATCH(PolicyLevers!$C464,'Policy Characteristics'!$C:$C,0))</f>
        <v>0</v>
      </c>
      <c r="M464" s="137">
        <f>INDEX('Policy Characteristics'!G:G,MATCH(PolicyLevers!$C464,'Policy Characteristics'!$C:$C,0))</f>
        <v>1</v>
      </c>
      <c r="N464" s="137">
        <f>INDEX('Policy Characteristics'!H:H,MATCH(PolicyLevers!$C464,'Policy Characteristics'!$C:$C,0))</f>
        <v>0.01</v>
      </c>
      <c r="O464" s="137" t="str">
        <f>INDEX('Policy Characteristics'!I:I,MATCH(PolicyLevers!$C464,'Policy Characteristics'!$C:$C,0))</f>
        <v>% of fuel shifted</v>
      </c>
      <c r="P464" s="13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52" t="str">
        <f t="shared" si="62"/>
        <v>industry-ag-main.html#fuel-switching</v>
      </c>
      <c r="R464" s="165" t="str">
        <f t="shared" si="62"/>
        <v>industry-elec-and-hydrogen.html</v>
      </c>
      <c r="S464" s="139"/>
      <c r="T464" s="139"/>
    </row>
    <row r="465" spans="1:20" x14ac:dyDescent="0.25">
      <c r="A465" s="136" t="str">
        <f>INDEX('Policy Characteristics'!A:A,MATCH(PolicyLevers!$C465,'Policy Characteristics'!$C:$C,0))</f>
        <v>Industry</v>
      </c>
      <c r="B465" s="273" t="str">
        <f>INDEX('Policy Characteristics'!B:B,MATCH(PolicyLevers!$C465,'Policy Characteristics'!$C:$C,0))</f>
        <v>Electrification + Hydrogen</v>
      </c>
      <c r="C465" s="152" t="str">
        <f t="shared" si="61"/>
        <v>Fraction of Industrial Fuel Use Shifted to Other Fuels</v>
      </c>
      <c r="D465" s="146" t="s">
        <v>142</v>
      </c>
      <c r="E465" s="139" t="s">
        <v>733</v>
      </c>
      <c r="F465" s="146" t="s">
        <v>744</v>
      </c>
      <c r="G465" s="139" t="s">
        <v>737</v>
      </c>
      <c r="H465" s="157">
        <v>395</v>
      </c>
      <c r="I465" s="266" t="s">
        <v>47</v>
      </c>
      <c r="J465" s="137" t="str">
        <f>INDEX('Policy Characteristics'!D:D,MATCH(PolicyLevers!$C465,'Policy Characteristics'!$C:$C,0))</f>
        <v>Electrification + Hydrogen</v>
      </c>
      <c r="K465" s="137" t="str">
        <f>INDEX('Policy Characteristics'!E:E,MATCH(PolicyLevers!$C465,'Policy Characteristics'!$C:$C,0))</f>
        <v>indst fuel type shifting</v>
      </c>
      <c r="L465" s="137">
        <f>INDEX('Policy Characteristics'!F:F,MATCH(PolicyLevers!$C465,'Policy Characteristics'!$C:$C,0))</f>
        <v>0</v>
      </c>
      <c r="M465" s="137">
        <f>INDEX('Policy Characteristics'!G:G,MATCH(PolicyLevers!$C465,'Policy Characteristics'!$C:$C,0))</f>
        <v>1</v>
      </c>
      <c r="N465" s="137">
        <f>INDEX('Policy Characteristics'!H:H,MATCH(PolicyLevers!$C465,'Policy Characteristics'!$C:$C,0))</f>
        <v>0.01</v>
      </c>
      <c r="O465" s="137" t="str">
        <f>INDEX('Policy Characteristics'!I:I,MATCH(PolicyLevers!$C465,'Policy Characteristics'!$C:$C,0))</f>
        <v>% of fuel shifted</v>
      </c>
      <c r="P465" s="13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52" t="str">
        <f t="shared" si="62"/>
        <v>industry-ag-main.html#fuel-switching</v>
      </c>
      <c r="R465" s="165" t="str">
        <f t="shared" si="62"/>
        <v>industry-elec-and-hydrogen.html</v>
      </c>
      <c r="S465" s="139"/>
      <c r="T465" s="139"/>
    </row>
    <row r="466" spans="1:20" x14ac:dyDescent="0.25">
      <c r="A466" s="136" t="str">
        <f>INDEX('Policy Characteristics'!A:A,MATCH(PolicyLevers!$C466,'Policy Characteristics'!$C:$C,0))</f>
        <v>Industry</v>
      </c>
      <c r="B466" s="273" t="str">
        <f>INDEX('Policy Characteristics'!B:B,MATCH(PolicyLevers!$C466,'Policy Characteristics'!$C:$C,0))</f>
        <v>Electrification + Hydrogen</v>
      </c>
      <c r="C466" s="152" t="str">
        <f t="shared" si="61"/>
        <v>Fraction of Industrial Fuel Use Shifted to Other Fuels</v>
      </c>
      <c r="D466" s="146" t="s">
        <v>142</v>
      </c>
      <c r="E466" s="139" t="s">
        <v>734</v>
      </c>
      <c r="F466" s="146" t="s">
        <v>744</v>
      </c>
      <c r="G466" s="139" t="s">
        <v>740</v>
      </c>
      <c r="H466" s="157">
        <v>396</v>
      </c>
      <c r="I466" s="266" t="s">
        <v>47</v>
      </c>
      <c r="J466" s="137" t="str">
        <f>INDEX('Policy Characteristics'!D:D,MATCH(PolicyLevers!$C466,'Policy Characteristics'!$C:$C,0))</f>
        <v>Electrification + Hydrogen</v>
      </c>
      <c r="K466" s="137" t="str">
        <f>INDEX('Policy Characteristics'!E:E,MATCH(PolicyLevers!$C466,'Policy Characteristics'!$C:$C,0))</f>
        <v>indst fuel type shifting</v>
      </c>
      <c r="L466" s="137">
        <f>INDEX('Policy Characteristics'!F:F,MATCH(PolicyLevers!$C466,'Policy Characteristics'!$C:$C,0))</f>
        <v>0</v>
      </c>
      <c r="M466" s="137">
        <f>INDEX('Policy Characteristics'!G:G,MATCH(PolicyLevers!$C466,'Policy Characteristics'!$C:$C,0))</f>
        <v>1</v>
      </c>
      <c r="N466" s="137">
        <f>INDEX('Policy Characteristics'!H:H,MATCH(PolicyLevers!$C466,'Policy Characteristics'!$C:$C,0))</f>
        <v>0.01</v>
      </c>
      <c r="O466" s="137" t="str">
        <f>INDEX('Policy Characteristics'!I:I,MATCH(PolicyLevers!$C466,'Policy Characteristics'!$C:$C,0))</f>
        <v>% of fuel shifted</v>
      </c>
      <c r="P466" s="13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52" t="str">
        <f t="shared" si="62"/>
        <v>industry-ag-main.html#fuel-switching</v>
      </c>
      <c r="R466" s="165" t="str">
        <f t="shared" si="62"/>
        <v>industry-elec-and-hydrogen.html</v>
      </c>
      <c r="S466" s="139"/>
      <c r="T466" s="139"/>
    </row>
    <row r="467" spans="1:20" x14ac:dyDescent="0.25">
      <c r="A467" s="136" t="str">
        <f>INDEX('Policy Characteristics'!A:A,MATCH(PolicyLevers!$C467,'Policy Characteristics'!$C:$C,0))</f>
        <v>Industry</v>
      </c>
      <c r="B467" s="273" t="str">
        <f>INDEX('Policy Characteristics'!B:B,MATCH(PolicyLevers!$C467,'Policy Characteristics'!$C:$C,0))</f>
        <v>Electrification + Hydrogen</v>
      </c>
      <c r="C467" s="152" t="str">
        <f t="shared" si="61"/>
        <v>Fraction of Industrial Fuel Use Shifted to Other Fuels</v>
      </c>
      <c r="D467" s="146" t="s">
        <v>142</v>
      </c>
      <c r="E467" s="139" t="s">
        <v>1109</v>
      </c>
      <c r="F467" s="146" t="s">
        <v>744</v>
      </c>
      <c r="G467" s="139" t="s">
        <v>1112</v>
      </c>
      <c r="H467" s="157">
        <v>397</v>
      </c>
      <c r="I467" s="266" t="s">
        <v>46</v>
      </c>
      <c r="J467" s="137" t="str">
        <f>INDEX('Policy Characteristics'!D:D,MATCH(PolicyLevers!$C467,'Policy Characteristics'!$C:$C,0))</f>
        <v>Electrification + Hydrogen</v>
      </c>
      <c r="K467" s="137" t="str">
        <f>INDEX('Policy Characteristics'!E:E,MATCH(PolicyLevers!$C467,'Policy Characteristics'!$C:$C,0))</f>
        <v>indst fuel type shifting</v>
      </c>
      <c r="L467" s="137">
        <f>INDEX('Policy Characteristics'!F:F,MATCH(PolicyLevers!$C467,'Policy Characteristics'!$C:$C,0))</f>
        <v>0</v>
      </c>
      <c r="M467" s="137">
        <f>INDEX('Policy Characteristics'!G:G,MATCH(PolicyLevers!$C467,'Policy Characteristics'!$C:$C,0))</f>
        <v>1</v>
      </c>
      <c r="N467" s="137">
        <f>INDEX('Policy Characteristics'!H:H,MATCH(PolicyLevers!$C467,'Policy Characteristics'!$C:$C,0))</f>
        <v>0.01</v>
      </c>
      <c r="O467" s="137" t="str">
        <f>INDEX('Policy Characteristics'!I:I,MATCH(PolicyLevers!$C467,'Policy Characteristics'!$C:$C,0))</f>
        <v>% of fuel shifted</v>
      </c>
      <c r="P467" s="13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52" t="str">
        <f t="shared" si="62"/>
        <v>industry-ag-main.html#fuel-switching</v>
      </c>
      <c r="R467" s="165" t="str">
        <f t="shared" si="62"/>
        <v>industry-elec-and-hydrogen.html</v>
      </c>
      <c r="S467" s="139"/>
      <c r="T467" s="139"/>
    </row>
    <row r="468" spans="1:20" x14ac:dyDescent="0.25">
      <c r="A468" s="136" t="str">
        <f>INDEX('Policy Characteristics'!A:A,MATCH(PolicyLevers!$C468,'Policy Characteristics'!$C:$C,0))</f>
        <v>Industry</v>
      </c>
      <c r="B468" s="273" t="str">
        <f>INDEX('Policy Characteristics'!B:B,MATCH(PolicyLevers!$C468,'Policy Characteristics'!$C:$C,0))</f>
        <v>Electrification + Hydrogen</v>
      </c>
      <c r="C468" s="152" t="str">
        <f t="shared" si="61"/>
        <v>Fraction of Industrial Fuel Use Shifted to Other Fuels</v>
      </c>
      <c r="D468" s="146" t="s">
        <v>142</v>
      </c>
      <c r="E468" s="139" t="s">
        <v>1110</v>
      </c>
      <c r="F468" s="146" t="s">
        <v>744</v>
      </c>
      <c r="G468" s="139" t="s">
        <v>1114</v>
      </c>
      <c r="H468" s="157">
        <v>398</v>
      </c>
      <c r="I468" s="266" t="s">
        <v>47</v>
      </c>
      <c r="J468" s="137" t="str">
        <f>INDEX('Policy Characteristics'!D:D,MATCH(PolicyLevers!$C468,'Policy Characteristics'!$C:$C,0))</f>
        <v>Electrification + Hydrogen</v>
      </c>
      <c r="K468" s="137" t="str">
        <f>INDEX('Policy Characteristics'!E:E,MATCH(PolicyLevers!$C468,'Policy Characteristics'!$C:$C,0))</f>
        <v>indst fuel type shifting</v>
      </c>
      <c r="L468" s="137">
        <f>INDEX('Policy Characteristics'!F:F,MATCH(PolicyLevers!$C468,'Policy Characteristics'!$C:$C,0))</f>
        <v>0</v>
      </c>
      <c r="M468" s="137">
        <f>INDEX('Policy Characteristics'!G:G,MATCH(PolicyLevers!$C468,'Policy Characteristics'!$C:$C,0))</f>
        <v>1</v>
      </c>
      <c r="N468" s="137">
        <f>INDEX('Policy Characteristics'!H:H,MATCH(PolicyLevers!$C468,'Policy Characteristics'!$C:$C,0))</f>
        <v>0.01</v>
      </c>
      <c r="O468" s="137" t="str">
        <f>INDEX('Policy Characteristics'!I:I,MATCH(PolicyLevers!$C468,'Policy Characteristics'!$C:$C,0))</f>
        <v>% of fuel shifted</v>
      </c>
      <c r="P468" s="13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52" t="str">
        <f t="shared" si="62"/>
        <v>industry-ag-main.html#fuel-switching</v>
      </c>
      <c r="R468" s="165" t="str">
        <f t="shared" si="62"/>
        <v>industry-elec-and-hydrogen.html</v>
      </c>
      <c r="S468" s="139"/>
      <c r="T468" s="139"/>
    </row>
    <row r="469" spans="1:20" x14ac:dyDescent="0.25">
      <c r="A469" s="136" t="str">
        <f>INDEX('Policy Characteristics'!A:A,MATCH(PolicyLevers!$C469,'Policy Characteristics'!$C:$C,0))</f>
        <v>Industry</v>
      </c>
      <c r="B469" s="273" t="str">
        <f>INDEX('Policy Characteristics'!B:B,MATCH(PolicyLevers!$C469,'Policy Characteristics'!$C:$C,0))</f>
        <v>Electrification + Hydrogen</v>
      </c>
      <c r="C469" s="152" t="str">
        <f t="shared" si="61"/>
        <v>Fraction of Industrial Fuel Use Shifted to Other Fuels</v>
      </c>
      <c r="D469" s="146" t="s">
        <v>142</v>
      </c>
      <c r="E469" s="139" t="s">
        <v>1111</v>
      </c>
      <c r="F469" s="146" t="s">
        <v>744</v>
      </c>
      <c r="G469" s="139" t="s">
        <v>1115</v>
      </c>
      <c r="H469" s="157">
        <v>399</v>
      </c>
      <c r="I469" s="266" t="s">
        <v>47</v>
      </c>
      <c r="J469" s="137" t="str">
        <f>INDEX('Policy Characteristics'!D:D,MATCH(PolicyLevers!$C469,'Policy Characteristics'!$C:$C,0))</f>
        <v>Electrification + Hydrogen</v>
      </c>
      <c r="K469" s="137" t="str">
        <f>INDEX('Policy Characteristics'!E:E,MATCH(PolicyLevers!$C469,'Policy Characteristics'!$C:$C,0))</f>
        <v>indst fuel type shifting</v>
      </c>
      <c r="L469" s="137">
        <f>INDEX('Policy Characteristics'!F:F,MATCH(PolicyLevers!$C469,'Policy Characteristics'!$C:$C,0))</f>
        <v>0</v>
      </c>
      <c r="M469" s="137">
        <f>INDEX('Policy Characteristics'!G:G,MATCH(PolicyLevers!$C469,'Policy Characteristics'!$C:$C,0))</f>
        <v>1</v>
      </c>
      <c r="N469" s="137">
        <f>INDEX('Policy Characteristics'!H:H,MATCH(PolicyLevers!$C469,'Policy Characteristics'!$C:$C,0))</f>
        <v>0.01</v>
      </c>
      <c r="O469" s="137" t="str">
        <f>INDEX('Policy Characteristics'!I:I,MATCH(PolicyLevers!$C469,'Policy Characteristics'!$C:$C,0))</f>
        <v>% of fuel shifted</v>
      </c>
      <c r="P469" s="13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52" t="str">
        <f t="shared" si="62"/>
        <v>industry-ag-main.html#fuel-switching</v>
      </c>
      <c r="R469" s="165" t="str">
        <f t="shared" si="62"/>
        <v>industry-elec-and-hydrogen.html</v>
      </c>
      <c r="S469" s="139"/>
      <c r="T469" s="139"/>
    </row>
    <row r="470" spans="1:20" x14ac:dyDescent="0.25">
      <c r="A470" s="136" t="str">
        <f>INDEX('Policy Characteristics'!A:A,MATCH(PolicyLevers!$C470,'Policy Characteristics'!$C:$C,0))</f>
        <v>Industry</v>
      </c>
      <c r="B470" s="273" t="str">
        <f>INDEX('Policy Characteristics'!B:B,MATCH(PolicyLevers!$C470,'Policy Characteristics'!$C:$C,0))</f>
        <v>Electrification + Hydrogen</v>
      </c>
      <c r="C470" s="152" t="str">
        <f t="shared" si="61"/>
        <v>Fraction of Industrial Fuel Use Shifted to Other Fuels</v>
      </c>
      <c r="D470" s="146" t="s">
        <v>142</v>
      </c>
      <c r="E470" s="139" t="s">
        <v>1108</v>
      </c>
      <c r="F470" s="146" t="s">
        <v>744</v>
      </c>
      <c r="G470" s="139" t="s">
        <v>1113</v>
      </c>
      <c r="H470" s="157">
        <v>400</v>
      </c>
      <c r="I470" s="266" t="s">
        <v>47</v>
      </c>
      <c r="J470" s="137" t="str">
        <f>INDEX('Policy Characteristics'!D:D,MATCH(PolicyLevers!$C470,'Policy Characteristics'!$C:$C,0))</f>
        <v>Electrification + Hydrogen</v>
      </c>
      <c r="K470" s="137" t="str">
        <f>INDEX('Policy Characteristics'!E:E,MATCH(PolicyLevers!$C470,'Policy Characteristics'!$C:$C,0))</f>
        <v>indst fuel type shifting</v>
      </c>
      <c r="L470" s="137">
        <f>INDEX('Policy Characteristics'!F:F,MATCH(PolicyLevers!$C470,'Policy Characteristics'!$C:$C,0))</f>
        <v>0</v>
      </c>
      <c r="M470" s="137">
        <f>INDEX('Policy Characteristics'!G:G,MATCH(PolicyLevers!$C470,'Policy Characteristics'!$C:$C,0))</f>
        <v>1</v>
      </c>
      <c r="N470" s="137">
        <f>INDEX('Policy Characteristics'!H:H,MATCH(PolicyLevers!$C470,'Policy Characteristics'!$C:$C,0))</f>
        <v>0.01</v>
      </c>
      <c r="O470" s="137" t="str">
        <f>INDEX('Policy Characteristics'!I:I,MATCH(PolicyLevers!$C470,'Policy Characteristics'!$C:$C,0))</f>
        <v>% of fuel shifted</v>
      </c>
      <c r="P470" s="13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52" t="str">
        <f t="shared" si="62"/>
        <v>industry-ag-main.html#fuel-switching</v>
      </c>
      <c r="R470" s="165" t="str">
        <f t="shared" si="62"/>
        <v>industry-elec-and-hydrogen.html</v>
      </c>
      <c r="S470" s="139"/>
      <c r="T470" s="139"/>
    </row>
    <row r="471" spans="1:20" x14ac:dyDescent="0.25">
      <c r="A471" s="136" t="str">
        <f>INDEX('Policy Characteristics'!A:A,MATCH(PolicyLevers!$C471,'Policy Characteristics'!$C:$C,0))</f>
        <v>Industry</v>
      </c>
      <c r="B471" s="273" t="str">
        <f>INDEX('Policy Characteristics'!B:B,MATCH(PolicyLevers!$C471,'Policy Characteristics'!$C:$C,0))</f>
        <v>Electrification + Hydrogen</v>
      </c>
      <c r="C471" s="152" t="str">
        <f t="shared" si="61"/>
        <v>Fraction of Industrial Fuel Use Shifted to Other Fuels</v>
      </c>
      <c r="D471" s="146" t="s">
        <v>143</v>
      </c>
      <c r="E471" s="139" t="s">
        <v>729</v>
      </c>
      <c r="F471" s="146" t="s">
        <v>745</v>
      </c>
      <c r="G471" s="139" t="s">
        <v>735</v>
      </c>
      <c r="H471" s="157">
        <v>401</v>
      </c>
      <c r="I471" s="266" t="s">
        <v>47</v>
      </c>
      <c r="J471" s="137" t="str">
        <f>INDEX('Policy Characteristics'!D:D,MATCH(PolicyLevers!$C471,'Policy Characteristics'!$C:$C,0))</f>
        <v>Electrification + Hydrogen</v>
      </c>
      <c r="K471" s="137" t="str">
        <f>INDEX('Policy Characteristics'!E:E,MATCH(PolicyLevers!$C471,'Policy Characteristics'!$C:$C,0))</f>
        <v>indst fuel type shifting</v>
      </c>
      <c r="L471" s="137">
        <f>INDEX('Policy Characteristics'!F:F,MATCH(PolicyLevers!$C471,'Policy Characteristics'!$C:$C,0))</f>
        <v>0</v>
      </c>
      <c r="M471" s="137">
        <f>INDEX('Policy Characteristics'!G:G,MATCH(PolicyLevers!$C471,'Policy Characteristics'!$C:$C,0))</f>
        <v>1</v>
      </c>
      <c r="N471" s="137">
        <f>INDEX('Policy Characteristics'!H:H,MATCH(PolicyLevers!$C471,'Policy Characteristics'!$C:$C,0))</f>
        <v>0.01</v>
      </c>
      <c r="O471" s="137" t="str">
        <f>INDEX('Policy Characteristics'!I:I,MATCH(PolicyLevers!$C471,'Policy Characteristics'!$C:$C,0))</f>
        <v>% of fuel shifted</v>
      </c>
      <c r="P471" s="13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52" t="str">
        <f t="shared" si="62"/>
        <v>industry-ag-main.html#fuel-switching</v>
      </c>
      <c r="R471" s="165" t="str">
        <f t="shared" si="62"/>
        <v>industry-elec-and-hydrogen.html</v>
      </c>
      <c r="S471" s="139"/>
      <c r="T471" s="139"/>
    </row>
    <row r="472" spans="1:20" x14ac:dyDescent="0.25">
      <c r="A472" s="136" t="str">
        <f>INDEX('Policy Characteristics'!A:A,MATCH(PolicyLevers!$C472,'Policy Characteristics'!$C:$C,0))</f>
        <v>Industry</v>
      </c>
      <c r="B472" s="273" t="str">
        <f>INDEX('Policy Characteristics'!B:B,MATCH(PolicyLevers!$C472,'Policy Characteristics'!$C:$C,0))</f>
        <v>Electrification + Hydrogen</v>
      </c>
      <c r="C472" s="152" t="str">
        <f t="shared" si="61"/>
        <v>Fraction of Industrial Fuel Use Shifted to Other Fuels</v>
      </c>
      <c r="D472" s="146" t="s">
        <v>143</v>
      </c>
      <c r="E472" s="139" t="s">
        <v>730</v>
      </c>
      <c r="F472" s="146" t="s">
        <v>745</v>
      </c>
      <c r="G472" s="139" t="s">
        <v>738</v>
      </c>
      <c r="H472" s="157">
        <v>402</v>
      </c>
      <c r="I472" s="266" t="s">
        <v>46</v>
      </c>
      <c r="J472" s="137" t="str">
        <f>INDEX('Policy Characteristics'!D:D,MATCH(PolicyLevers!$C472,'Policy Characteristics'!$C:$C,0))</f>
        <v>Electrification + Hydrogen</v>
      </c>
      <c r="K472" s="137" t="str">
        <f>INDEX('Policy Characteristics'!E:E,MATCH(PolicyLevers!$C472,'Policy Characteristics'!$C:$C,0))</f>
        <v>indst fuel type shifting</v>
      </c>
      <c r="L472" s="137">
        <f>INDEX('Policy Characteristics'!F:F,MATCH(PolicyLevers!$C472,'Policy Characteristics'!$C:$C,0))</f>
        <v>0</v>
      </c>
      <c r="M472" s="137">
        <f>INDEX('Policy Characteristics'!G:G,MATCH(PolicyLevers!$C472,'Policy Characteristics'!$C:$C,0))</f>
        <v>1</v>
      </c>
      <c r="N472" s="137">
        <f>INDEX('Policy Characteristics'!H:H,MATCH(PolicyLevers!$C472,'Policy Characteristics'!$C:$C,0))</f>
        <v>0.01</v>
      </c>
      <c r="O472" s="137" t="str">
        <f>INDEX('Policy Characteristics'!I:I,MATCH(PolicyLevers!$C472,'Policy Characteristics'!$C:$C,0))</f>
        <v>% of fuel shifted</v>
      </c>
      <c r="P472" s="13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52" t="str">
        <f t="shared" si="62"/>
        <v>industry-ag-main.html#fuel-switching</v>
      </c>
      <c r="R472" s="165" t="str">
        <f t="shared" si="62"/>
        <v>industry-elec-and-hydrogen.html</v>
      </c>
      <c r="S472" s="139"/>
      <c r="T472" s="139"/>
    </row>
    <row r="473" spans="1:20" x14ac:dyDescent="0.25">
      <c r="A473" s="136" t="str">
        <f>INDEX('Policy Characteristics'!A:A,MATCH(PolicyLevers!$C473,'Policy Characteristics'!$C:$C,0))</f>
        <v>Industry</v>
      </c>
      <c r="B473" s="273" t="str">
        <f>INDEX('Policy Characteristics'!B:B,MATCH(PolicyLevers!$C473,'Policy Characteristics'!$C:$C,0))</f>
        <v>Electrification + Hydrogen</v>
      </c>
      <c r="C473" s="152" t="str">
        <f t="shared" si="61"/>
        <v>Fraction of Industrial Fuel Use Shifted to Other Fuels</v>
      </c>
      <c r="D473" s="146" t="s">
        <v>143</v>
      </c>
      <c r="E473" s="139" t="s">
        <v>731</v>
      </c>
      <c r="F473" s="146" t="s">
        <v>745</v>
      </c>
      <c r="G473" s="139" t="s">
        <v>739</v>
      </c>
      <c r="H473" s="157">
        <v>403</v>
      </c>
      <c r="I473" s="266" t="s">
        <v>46</v>
      </c>
      <c r="J473" s="137" t="str">
        <f>INDEX('Policy Characteristics'!D:D,MATCH(PolicyLevers!$C473,'Policy Characteristics'!$C:$C,0))</f>
        <v>Electrification + Hydrogen</v>
      </c>
      <c r="K473" s="137" t="str">
        <f>INDEX('Policy Characteristics'!E:E,MATCH(PolicyLevers!$C473,'Policy Characteristics'!$C:$C,0))</f>
        <v>indst fuel type shifting</v>
      </c>
      <c r="L473" s="137">
        <f>INDEX('Policy Characteristics'!F:F,MATCH(PolicyLevers!$C473,'Policy Characteristics'!$C:$C,0))</f>
        <v>0</v>
      </c>
      <c r="M473" s="137">
        <f>INDEX('Policy Characteristics'!G:G,MATCH(PolicyLevers!$C473,'Policy Characteristics'!$C:$C,0))</f>
        <v>1</v>
      </c>
      <c r="N473" s="137">
        <f>INDEX('Policy Characteristics'!H:H,MATCH(PolicyLevers!$C473,'Policy Characteristics'!$C:$C,0))</f>
        <v>0.01</v>
      </c>
      <c r="O473" s="137" t="str">
        <f>INDEX('Policy Characteristics'!I:I,MATCH(PolicyLevers!$C473,'Policy Characteristics'!$C:$C,0))</f>
        <v>% of fuel shifted</v>
      </c>
      <c r="P473" s="13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52" t="str">
        <f t="shared" si="62"/>
        <v>industry-ag-main.html#fuel-switching</v>
      </c>
      <c r="R473" s="165" t="str">
        <f t="shared" si="62"/>
        <v>industry-elec-and-hydrogen.html</v>
      </c>
      <c r="S473" s="139"/>
      <c r="T473" s="139"/>
    </row>
    <row r="474" spans="1:20" x14ac:dyDescent="0.25">
      <c r="A474" s="136" t="str">
        <f>INDEX('Policy Characteristics'!A:A,MATCH(PolicyLevers!$C474,'Policy Characteristics'!$C:$C,0))</f>
        <v>Industry</v>
      </c>
      <c r="B474" s="273" t="str">
        <f>INDEX('Policy Characteristics'!B:B,MATCH(PolicyLevers!$C474,'Policy Characteristics'!$C:$C,0))</f>
        <v>Electrification + Hydrogen</v>
      </c>
      <c r="C474" s="152" t="str">
        <f t="shared" si="61"/>
        <v>Fraction of Industrial Fuel Use Shifted to Other Fuels</v>
      </c>
      <c r="D474" s="146" t="s">
        <v>143</v>
      </c>
      <c r="E474" s="139" t="s">
        <v>732</v>
      </c>
      <c r="F474" s="146" t="s">
        <v>745</v>
      </c>
      <c r="G474" s="139" t="s">
        <v>736</v>
      </c>
      <c r="H474" s="157">
        <v>404</v>
      </c>
      <c r="I474" s="266" t="s">
        <v>47</v>
      </c>
      <c r="J474" s="137" t="str">
        <f>INDEX('Policy Characteristics'!D:D,MATCH(PolicyLevers!$C474,'Policy Characteristics'!$C:$C,0))</f>
        <v>Electrification + Hydrogen</v>
      </c>
      <c r="K474" s="137" t="str">
        <f>INDEX('Policy Characteristics'!E:E,MATCH(PolicyLevers!$C474,'Policy Characteristics'!$C:$C,0))</f>
        <v>indst fuel type shifting</v>
      </c>
      <c r="L474" s="137">
        <f>INDEX('Policy Characteristics'!F:F,MATCH(PolicyLevers!$C474,'Policy Characteristics'!$C:$C,0))</f>
        <v>0</v>
      </c>
      <c r="M474" s="137">
        <f>INDEX('Policy Characteristics'!G:G,MATCH(PolicyLevers!$C474,'Policy Characteristics'!$C:$C,0))</f>
        <v>1</v>
      </c>
      <c r="N474" s="137">
        <f>INDEX('Policy Characteristics'!H:H,MATCH(PolicyLevers!$C474,'Policy Characteristics'!$C:$C,0))</f>
        <v>0.01</v>
      </c>
      <c r="O474" s="137" t="str">
        <f>INDEX('Policy Characteristics'!I:I,MATCH(PolicyLevers!$C474,'Policy Characteristics'!$C:$C,0))</f>
        <v>% of fuel shifted</v>
      </c>
      <c r="P474" s="13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52" t="str">
        <f t="shared" si="62"/>
        <v>industry-ag-main.html#fuel-switching</v>
      </c>
      <c r="R474" s="165" t="str">
        <f t="shared" si="62"/>
        <v>industry-elec-and-hydrogen.html</v>
      </c>
      <c r="S474" s="139"/>
      <c r="T474" s="139"/>
    </row>
    <row r="475" spans="1:20" x14ac:dyDescent="0.25">
      <c r="A475" s="136" t="str">
        <f>INDEX('Policy Characteristics'!A:A,MATCH(PolicyLevers!$C475,'Policy Characteristics'!$C:$C,0))</f>
        <v>Industry</v>
      </c>
      <c r="B475" s="273" t="str">
        <f>INDEX('Policy Characteristics'!B:B,MATCH(PolicyLevers!$C475,'Policy Characteristics'!$C:$C,0))</f>
        <v>Electrification + Hydrogen</v>
      </c>
      <c r="C475" s="152" t="str">
        <f t="shared" si="61"/>
        <v>Fraction of Industrial Fuel Use Shifted to Other Fuels</v>
      </c>
      <c r="D475" s="146" t="s">
        <v>143</v>
      </c>
      <c r="E475" s="139" t="s">
        <v>733</v>
      </c>
      <c r="F475" s="146" t="s">
        <v>745</v>
      </c>
      <c r="G475" s="139" t="s">
        <v>737</v>
      </c>
      <c r="H475" s="157">
        <v>405</v>
      </c>
      <c r="I475" s="266" t="s">
        <v>46</v>
      </c>
      <c r="J475" s="137" t="str">
        <f>INDEX('Policy Characteristics'!D:D,MATCH(PolicyLevers!$C475,'Policy Characteristics'!$C:$C,0))</f>
        <v>Electrification + Hydrogen</v>
      </c>
      <c r="K475" s="137" t="str">
        <f>INDEX('Policy Characteristics'!E:E,MATCH(PolicyLevers!$C475,'Policy Characteristics'!$C:$C,0))</f>
        <v>indst fuel type shifting</v>
      </c>
      <c r="L475" s="137">
        <f>INDEX('Policy Characteristics'!F:F,MATCH(PolicyLevers!$C475,'Policy Characteristics'!$C:$C,0))</f>
        <v>0</v>
      </c>
      <c r="M475" s="137">
        <f>INDEX('Policy Characteristics'!G:G,MATCH(PolicyLevers!$C475,'Policy Characteristics'!$C:$C,0))</f>
        <v>1</v>
      </c>
      <c r="N475" s="137">
        <f>INDEX('Policy Characteristics'!H:H,MATCH(PolicyLevers!$C475,'Policy Characteristics'!$C:$C,0))</f>
        <v>0.01</v>
      </c>
      <c r="O475" s="137" t="str">
        <f>INDEX('Policy Characteristics'!I:I,MATCH(PolicyLevers!$C475,'Policy Characteristics'!$C:$C,0))</f>
        <v>% of fuel shifted</v>
      </c>
      <c r="P475" s="13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52" t="str">
        <f t="shared" si="62"/>
        <v>industry-ag-main.html#fuel-switching</v>
      </c>
      <c r="R475" s="165" t="str">
        <f t="shared" si="62"/>
        <v>industry-elec-and-hydrogen.html</v>
      </c>
      <c r="S475" s="139"/>
      <c r="T475" s="139"/>
    </row>
    <row r="476" spans="1:20" x14ac:dyDescent="0.25">
      <c r="A476" s="136" t="str">
        <f>INDEX('Policy Characteristics'!A:A,MATCH(PolicyLevers!$C476,'Policy Characteristics'!$C:$C,0))</f>
        <v>Industry</v>
      </c>
      <c r="B476" s="273" t="str">
        <f>INDEX('Policy Characteristics'!B:B,MATCH(PolicyLevers!$C476,'Policy Characteristics'!$C:$C,0))</f>
        <v>Electrification + Hydrogen</v>
      </c>
      <c r="C476" s="152" t="str">
        <f t="shared" si="61"/>
        <v>Fraction of Industrial Fuel Use Shifted to Other Fuels</v>
      </c>
      <c r="D476" s="146" t="s">
        <v>143</v>
      </c>
      <c r="E476" s="139" t="s">
        <v>734</v>
      </c>
      <c r="F476" s="146" t="s">
        <v>745</v>
      </c>
      <c r="G476" s="139" t="s">
        <v>740</v>
      </c>
      <c r="H476" s="157">
        <v>406</v>
      </c>
      <c r="I476" s="266" t="s">
        <v>47</v>
      </c>
      <c r="J476" s="137" t="str">
        <f>INDEX('Policy Characteristics'!D:D,MATCH(PolicyLevers!$C476,'Policy Characteristics'!$C:$C,0))</f>
        <v>Electrification + Hydrogen</v>
      </c>
      <c r="K476" s="137" t="str">
        <f>INDEX('Policy Characteristics'!E:E,MATCH(PolicyLevers!$C476,'Policy Characteristics'!$C:$C,0))</f>
        <v>indst fuel type shifting</v>
      </c>
      <c r="L476" s="137">
        <f>INDEX('Policy Characteristics'!F:F,MATCH(PolicyLevers!$C476,'Policy Characteristics'!$C:$C,0))</f>
        <v>0</v>
      </c>
      <c r="M476" s="137">
        <f>INDEX('Policy Characteristics'!G:G,MATCH(PolicyLevers!$C476,'Policy Characteristics'!$C:$C,0))</f>
        <v>1</v>
      </c>
      <c r="N476" s="137">
        <f>INDEX('Policy Characteristics'!H:H,MATCH(PolicyLevers!$C476,'Policy Characteristics'!$C:$C,0))</f>
        <v>0.01</v>
      </c>
      <c r="O476" s="137" t="str">
        <f>INDEX('Policy Characteristics'!I:I,MATCH(PolicyLevers!$C476,'Policy Characteristics'!$C:$C,0))</f>
        <v>% of fuel shifted</v>
      </c>
      <c r="P476" s="13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52" t="str">
        <f t="shared" si="62"/>
        <v>industry-ag-main.html#fuel-switching</v>
      </c>
      <c r="R476" s="165" t="str">
        <f t="shared" si="62"/>
        <v>industry-elec-and-hydrogen.html</v>
      </c>
      <c r="S476" s="139"/>
      <c r="T476" s="139"/>
    </row>
    <row r="477" spans="1:20" x14ac:dyDescent="0.25">
      <c r="A477" s="136" t="str">
        <f>INDEX('Policy Characteristics'!A:A,MATCH(PolicyLevers!$C477,'Policy Characteristics'!$C:$C,0))</f>
        <v>Industry</v>
      </c>
      <c r="B477" s="273" t="str">
        <f>INDEX('Policy Characteristics'!B:B,MATCH(PolicyLevers!$C477,'Policy Characteristics'!$C:$C,0))</f>
        <v>Electrification + Hydrogen</v>
      </c>
      <c r="C477" s="152" t="str">
        <f t="shared" si="61"/>
        <v>Fraction of Industrial Fuel Use Shifted to Other Fuels</v>
      </c>
      <c r="D477" s="146" t="s">
        <v>143</v>
      </c>
      <c r="E477" s="139" t="s">
        <v>1109</v>
      </c>
      <c r="F477" s="146" t="s">
        <v>745</v>
      </c>
      <c r="G477" s="139" t="s">
        <v>1112</v>
      </c>
      <c r="H477" s="157">
        <v>407</v>
      </c>
      <c r="I477" s="266" t="s">
        <v>47</v>
      </c>
      <c r="J477" s="137" t="str">
        <f>INDEX('Policy Characteristics'!D:D,MATCH(PolicyLevers!$C477,'Policy Characteristics'!$C:$C,0))</f>
        <v>Electrification + Hydrogen</v>
      </c>
      <c r="K477" s="137" t="str">
        <f>INDEX('Policy Characteristics'!E:E,MATCH(PolicyLevers!$C477,'Policy Characteristics'!$C:$C,0))</f>
        <v>indst fuel type shifting</v>
      </c>
      <c r="L477" s="137">
        <f>INDEX('Policy Characteristics'!F:F,MATCH(PolicyLevers!$C477,'Policy Characteristics'!$C:$C,0))</f>
        <v>0</v>
      </c>
      <c r="M477" s="137">
        <f>INDEX('Policy Characteristics'!G:G,MATCH(PolicyLevers!$C477,'Policy Characteristics'!$C:$C,0))</f>
        <v>1</v>
      </c>
      <c r="N477" s="137">
        <f>INDEX('Policy Characteristics'!H:H,MATCH(PolicyLevers!$C477,'Policy Characteristics'!$C:$C,0))</f>
        <v>0.01</v>
      </c>
      <c r="O477" s="137" t="str">
        <f>INDEX('Policy Characteristics'!I:I,MATCH(PolicyLevers!$C477,'Policy Characteristics'!$C:$C,0))</f>
        <v>% of fuel shifted</v>
      </c>
      <c r="P477" s="13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52" t="str">
        <f t="shared" si="62"/>
        <v>industry-ag-main.html#fuel-switching</v>
      </c>
      <c r="R477" s="165" t="str">
        <f t="shared" si="62"/>
        <v>industry-elec-and-hydrogen.html</v>
      </c>
      <c r="S477" s="139"/>
      <c r="T477" s="139"/>
    </row>
    <row r="478" spans="1:20" x14ac:dyDescent="0.25">
      <c r="A478" s="136" t="str">
        <f>INDEX('Policy Characteristics'!A:A,MATCH(PolicyLevers!$C478,'Policy Characteristics'!$C:$C,0))</f>
        <v>Industry</v>
      </c>
      <c r="B478" s="273" t="str">
        <f>INDEX('Policy Characteristics'!B:B,MATCH(PolicyLevers!$C478,'Policy Characteristics'!$C:$C,0))</f>
        <v>Electrification + Hydrogen</v>
      </c>
      <c r="C478" s="152" t="str">
        <f t="shared" si="61"/>
        <v>Fraction of Industrial Fuel Use Shifted to Other Fuels</v>
      </c>
      <c r="D478" s="146" t="s">
        <v>143</v>
      </c>
      <c r="E478" s="139" t="s">
        <v>1110</v>
      </c>
      <c r="F478" s="146" t="s">
        <v>745</v>
      </c>
      <c r="G478" s="139" t="s">
        <v>1114</v>
      </c>
      <c r="H478" s="157">
        <v>408</v>
      </c>
      <c r="I478" s="266" t="s">
        <v>46</v>
      </c>
      <c r="J478" s="137" t="str">
        <f>INDEX('Policy Characteristics'!D:D,MATCH(PolicyLevers!$C478,'Policy Characteristics'!$C:$C,0))</f>
        <v>Electrification + Hydrogen</v>
      </c>
      <c r="K478" s="137" t="str">
        <f>INDEX('Policy Characteristics'!E:E,MATCH(PolicyLevers!$C478,'Policy Characteristics'!$C:$C,0))</f>
        <v>indst fuel type shifting</v>
      </c>
      <c r="L478" s="137">
        <f>INDEX('Policy Characteristics'!F:F,MATCH(PolicyLevers!$C478,'Policy Characteristics'!$C:$C,0))</f>
        <v>0</v>
      </c>
      <c r="M478" s="137">
        <f>INDEX('Policy Characteristics'!G:G,MATCH(PolicyLevers!$C478,'Policy Characteristics'!$C:$C,0))</f>
        <v>1</v>
      </c>
      <c r="N478" s="137">
        <f>INDEX('Policy Characteristics'!H:H,MATCH(PolicyLevers!$C478,'Policy Characteristics'!$C:$C,0))</f>
        <v>0.01</v>
      </c>
      <c r="O478" s="137" t="str">
        <f>INDEX('Policy Characteristics'!I:I,MATCH(PolicyLevers!$C478,'Policy Characteristics'!$C:$C,0))</f>
        <v>% of fuel shifted</v>
      </c>
      <c r="P478" s="13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52" t="str">
        <f t="shared" si="62"/>
        <v>industry-ag-main.html#fuel-switching</v>
      </c>
      <c r="R478" s="165" t="str">
        <f t="shared" si="62"/>
        <v>industry-elec-and-hydrogen.html</v>
      </c>
      <c r="S478" s="139"/>
      <c r="T478" s="139"/>
    </row>
    <row r="479" spans="1:20" x14ac:dyDescent="0.25">
      <c r="A479" s="136" t="str">
        <f>INDEX('Policy Characteristics'!A:A,MATCH(PolicyLevers!$C479,'Policy Characteristics'!$C:$C,0))</f>
        <v>Industry</v>
      </c>
      <c r="B479" s="273" t="str">
        <f>INDEX('Policy Characteristics'!B:B,MATCH(PolicyLevers!$C479,'Policy Characteristics'!$C:$C,0))</f>
        <v>Electrification + Hydrogen</v>
      </c>
      <c r="C479" s="152" t="str">
        <f t="shared" si="61"/>
        <v>Fraction of Industrial Fuel Use Shifted to Other Fuels</v>
      </c>
      <c r="D479" s="146" t="s">
        <v>143</v>
      </c>
      <c r="E479" s="139" t="s">
        <v>1111</v>
      </c>
      <c r="F479" s="146" t="s">
        <v>745</v>
      </c>
      <c r="G479" s="139" t="s">
        <v>1115</v>
      </c>
      <c r="H479" s="157">
        <v>409</v>
      </c>
      <c r="I479" s="266" t="s">
        <v>46</v>
      </c>
      <c r="J479" s="137" t="str">
        <f>INDEX('Policy Characteristics'!D:D,MATCH(PolicyLevers!$C479,'Policy Characteristics'!$C:$C,0))</f>
        <v>Electrification + Hydrogen</v>
      </c>
      <c r="K479" s="137" t="str">
        <f>INDEX('Policy Characteristics'!E:E,MATCH(PolicyLevers!$C479,'Policy Characteristics'!$C:$C,0))</f>
        <v>indst fuel type shifting</v>
      </c>
      <c r="L479" s="137">
        <f>INDEX('Policy Characteristics'!F:F,MATCH(PolicyLevers!$C479,'Policy Characteristics'!$C:$C,0))</f>
        <v>0</v>
      </c>
      <c r="M479" s="137">
        <f>INDEX('Policy Characteristics'!G:G,MATCH(PolicyLevers!$C479,'Policy Characteristics'!$C:$C,0))</f>
        <v>1</v>
      </c>
      <c r="N479" s="137">
        <f>INDEX('Policy Characteristics'!H:H,MATCH(PolicyLevers!$C479,'Policy Characteristics'!$C:$C,0))</f>
        <v>0.01</v>
      </c>
      <c r="O479" s="137" t="str">
        <f>INDEX('Policy Characteristics'!I:I,MATCH(PolicyLevers!$C479,'Policy Characteristics'!$C:$C,0))</f>
        <v>% of fuel shifted</v>
      </c>
      <c r="P479" s="13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52" t="str">
        <f t="shared" si="62"/>
        <v>industry-ag-main.html#fuel-switching</v>
      </c>
      <c r="R479" s="165" t="str">
        <f t="shared" si="62"/>
        <v>industry-elec-and-hydrogen.html</v>
      </c>
      <c r="S479" s="139"/>
      <c r="T479" s="139"/>
    </row>
    <row r="480" spans="1:20" x14ac:dyDescent="0.25">
      <c r="A480" s="136" t="str">
        <f>INDEX('Policy Characteristics'!A:A,MATCH(PolicyLevers!$C480,'Policy Characteristics'!$C:$C,0))</f>
        <v>Industry</v>
      </c>
      <c r="B480" s="273" t="str">
        <f>INDEX('Policy Characteristics'!B:B,MATCH(PolicyLevers!$C480,'Policy Characteristics'!$C:$C,0))</f>
        <v>Electrification + Hydrogen</v>
      </c>
      <c r="C480" s="152" t="str">
        <f t="shared" si="61"/>
        <v>Fraction of Industrial Fuel Use Shifted to Other Fuels</v>
      </c>
      <c r="D480" s="146" t="s">
        <v>143</v>
      </c>
      <c r="E480" s="139" t="s">
        <v>1108</v>
      </c>
      <c r="F480" s="146" t="s">
        <v>745</v>
      </c>
      <c r="G480" s="139" t="s">
        <v>1113</v>
      </c>
      <c r="H480" s="157">
        <v>410</v>
      </c>
      <c r="I480" s="266" t="s">
        <v>47</v>
      </c>
      <c r="J480" s="137" t="str">
        <f>INDEX('Policy Characteristics'!D:D,MATCH(PolicyLevers!$C480,'Policy Characteristics'!$C:$C,0))</f>
        <v>Electrification + Hydrogen</v>
      </c>
      <c r="K480" s="137" t="str">
        <f>INDEX('Policy Characteristics'!E:E,MATCH(PolicyLevers!$C480,'Policy Characteristics'!$C:$C,0))</f>
        <v>indst fuel type shifting</v>
      </c>
      <c r="L480" s="137">
        <f>INDEX('Policy Characteristics'!F:F,MATCH(PolicyLevers!$C480,'Policy Characteristics'!$C:$C,0))</f>
        <v>0</v>
      </c>
      <c r="M480" s="137">
        <f>INDEX('Policy Characteristics'!G:G,MATCH(PolicyLevers!$C480,'Policy Characteristics'!$C:$C,0))</f>
        <v>1</v>
      </c>
      <c r="N480" s="137">
        <f>INDEX('Policy Characteristics'!H:H,MATCH(PolicyLevers!$C480,'Policy Characteristics'!$C:$C,0))</f>
        <v>0.01</v>
      </c>
      <c r="O480" s="137" t="str">
        <f>INDEX('Policy Characteristics'!I:I,MATCH(PolicyLevers!$C480,'Policy Characteristics'!$C:$C,0))</f>
        <v>% of fuel shifted</v>
      </c>
      <c r="P480" s="13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52" t="str">
        <f t="shared" si="62"/>
        <v>industry-ag-main.html#fuel-switching</v>
      </c>
      <c r="R480" s="165" t="str">
        <f t="shared" si="62"/>
        <v>industry-elec-and-hydrogen.html</v>
      </c>
      <c r="S480" s="139"/>
      <c r="T480" s="139"/>
    </row>
    <row r="481" spans="1:20" x14ac:dyDescent="0.25">
      <c r="A481" s="136" t="str">
        <f>INDEX('Policy Characteristics'!A:A,MATCH(PolicyLevers!$C481,'Policy Characteristics'!$C:$C,0))</f>
        <v>Industry</v>
      </c>
      <c r="B481" s="273" t="str">
        <f>INDEX('Policy Characteristics'!B:B,MATCH(PolicyLevers!$C481,'Policy Characteristics'!$C:$C,0))</f>
        <v>Electrification + Hydrogen</v>
      </c>
      <c r="C481" s="152" t="str">
        <f t="shared" si="61"/>
        <v>Fraction of Industrial Fuel Use Shifted to Other Fuels</v>
      </c>
      <c r="D481" s="146" t="s">
        <v>144</v>
      </c>
      <c r="E481" s="139" t="s">
        <v>729</v>
      </c>
      <c r="F481" s="146" t="s">
        <v>746</v>
      </c>
      <c r="G481" s="139" t="s">
        <v>735</v>
      </c>
      <c r="H481" s="157">
        <v>411</v>
      </c>
      <c r="I481" s="266" t="s">
        <v>47</v>
      </c>
      <c r="J481" s="137" t="str">
        <f>INDEX('Policy Characteristics'!D:D,MATCH(PolicyLevers!$C481,'Policy Characteristics'!$C:$C,0))</f>
        <v>Electrification + Hydrogen</v>
      </c>
      <c r="K481" s="137" t="str">
        <f>INDEX('Policy Characteristics'!E:E,MATCH(PolicyLevers!$C481,'Policy Characteristics'!$C:$C,0))</f>
        <v>indst fuel type shifting</v>
      </c>
      <c r="L481" s="137">
        <f>INDEX('Policy Characteristics'!F:F,MATCH(PolicyLevers!$C481,'Policy Characteristics'!$C:$C,0))</f>
        <v>0</v>
      </c>
      <c r="M481" s="137">
        <f>INDEX('Policy Characteristics'!G:G,MATCH(PolicyLevers!$C481,'Policy Characteristics'!$C:$C,0))</f>
        <v>1</v>
      </c>
      <c r="N481" s="137">
        <f>INDEX('Policy Characteristics'!H:H,MATCH(PolicyLevers!$C481,'Policy Characteristics'!$C:$C,0))</f>
        <v>0.01</v>
      </c>
      <c r="O481" s="137" t="str">
        <f>INDEX('Policy Characteristics'!I:I,MATCH(PolicyLevers!$C481,'Policy Characteristics'!$C:$C,0))</f>
        <v>% of fuel shifted</v>
      </c>
      <c r="P481" s="13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52" t="str">
        <f t="shared" si="62"/>
        <v>industry-ag-main.html#fuel-switching</v>
      </c>
      <c r="R481" s="165" t="str">
        <f t="shared" si="62"/>
        <v>industry-elec-and-hydrogen.html</v>
      </c>
      <c r="S481" s="139"/>
      <c r="T481" s="139"/>
    </row>
    <row r="482" spans="1:20" x14ac:dyDescent="0.25">
      <c r="A482" s="136" t="str">
        <f>INDEX('Policy Characteristics'!A:A,MATCH(PolicyLevers!$C482,'Policy Characteristics'!$C:$C,0))</f>
        <v>Industry</v>
      </c>
      <c r="B482" s="273" t="str">
        <f>INDEX('Policy Characteristics'!B:B,MATCH(PolicyLevers!$C482,'Policy Characteristics'!$C:$C,0))</f>
        <v>Electrification + Hydrogen</v>
      </c>
      <c r="C482" s="152" t="str">
        <f t="shared" si="61"/>
        <v>Fraction of Industrial Fuel Use Shifted to Other Fuels</v>
      </c>
      <c r="D482" s="146" t="s">
        <v>144</v>
      </c>
      <c r="E482" s="139" t="s">
        <v>730</v>
      </c>
      <c r="F482" s="146" t="s">
        <v>746</v>
      </c>
      <c r="G482" s="139" t="s">
        <v>738</v>
      </c>
      <c r="H482" s="157">
        <v>412</v>
      </c>
      <c r="I482" s="266" t="s">
        <v>46</v>
      </c>
      <c r="J482" s="137" t="str">
        <f>INDEX('Policy Characteristics'!D:D,MATCH(PolicyLevers!$C482,'Policy Characteristics'!$C:$C,0))</f>
        <v>Electrification + Hydrogen</v>
      </c>
      <c r="K482" s="137" t="str">
        <f>INDEX('Policy Characteristics'!E:E,MATCH(PolicyLevers!$C482,'Policy Characteristics'!$C:$C,0))</f>
        <v>indst fuel type shifting</v>
      </c>
      <c r="L482" s="137">
        <f>INDEX('Policy Characteristics'!F:F,MATCH(PolicyLevers!$C482,'Policy Characteristics'!$C:$C,0))</f>
        <v>0</v>
      </c>
      <c r="M482" s="137">
        <f>INDEX('Policy Characteristics'!G:G,MATCH(PolicyLevers!$C482,'Policy Characteristics'!$C:$C,0))</f>
        <v>1</v>
      </c>
      <c r="N482" s="137">
        <f>INDEX('Policy Characteristics'!H:H,MATCH(PolicyLevers!$C482,'Policy Characteristics'!$C:$C,0))</f>
        <v>0.01</v>
      </c>
      <c r="O482" s="137" t="str">
        <f>INDEX('Policy Characteristics'!I:I,MATCH(PolicyLevers!$C482,'Policy Characteristics'!$C:$C,0))</f>
        <v>% of fuel shifted</v>
      </c>
      <c r="P482" s="13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52" t="str">
        <f t="shared" si="62"/>
        <v>industry-ag-main.html#fuel-switching</v>
      </c>
      <c r="R482" s="165" t="str">
        <f t="shared" si="62"/>
        <v>industry-elec-and-hydrogen.html</v>
      </c>
      <c r="S482" s="139"/>
      <c r="T482" s="139"/>
    </row>
    <row r="483" spans="1:20" x14ac:dyDescent="0.25">
      <c r="A483" s="136" t="str">
        <f>INDEX('Policy Characteristics'!A:A,MATCH(PolicyLevers!$C483,'Policy Characteristics'!$C:$C,0))</f>
        <v>Industry</v>
      </c>
      <c r="B483" s="273" t="str">
        <f>INDEX('Policy Characteristics'!B:B,MATCH(PolicyLevers!$C483,'Policy Characteristics'!$C:$C,0))</f>
        <v>Electrification + Hydrogen</v>
      </c>
      <c r="C483" s="152" t="str">
        <f t="shared" si="61"/>
        <v>Fraction of Industrial Fuel Use Shifted to Other Fuels</v>
      </c>
      <c r="D483" s="146" t="s">
        <v>144</v>
      </c>
      <c r="E483" s="139" t="s">
        <v>731</v>
      </c>
      <c r="F483" s="146" t="s">
        <v>746</v>
      </c>
      <c r="G483" s="139" t="s">
        <v>739</v>
      </c>
      <c r="H483" s="157">
        <v>413</v>
      </c>
      <c r="I483" s="266" t="s">
        <v>46</v>
      </c>
      <c r="J483" s="137" t="str">
        <f>INDEX('Policy Characteristics'!D:D,MATCH(PolicyLevers!$C483,'Policy Characteristics'!$C:$C,0))</f>
        <v>Electrification + Hydrogen</v>
      </c>
      <c r="K483" s="137" t="str">
        <f>INDEX('Policy Characteristics'!E:E,MATCH(PolicyLevers!$C483,'Policy Characteristics'!$C:$C,0))</f>
        <v>indst fuel type shifting</v>
      </c>
      <c r="L483" s="137">
        <f>INDEX('Policy Characteristics'!F:F,MATCH(PolicyLevers!$C483,'Policy Characteristics'!$C:$C,0))</f>
        <v>0</v>
      </c>
      <c r="M483" s="137">
        <f>INDEX('Policy Characteristics'!G:G,MATCH(PolicyLevers!$C483,'Policy Characteristics'!$C:$C,0))</f>
        <v>1</v>
      </c>
      <c r="N483" s="137">
        <f>INDEX('Policy Characteristics'!H:H,MATCH(PolicyLevers!$C483,'Policy Characteristics'!$C:$C,0))</f>
        <v>0.01</v>
      </c>
      <c r="O483" s="137" t="str">
        <f>INDEX('Policy Characteristics'!I:I,MATCH(PolicyLevers!$C483,'Policy Characteristics'!$C:$C,0))</f>
        <v>% of fuel shifted</v>
      </c>
      <c r="P483" s="13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52" t="str">
        <f t="shared" si="62"/>
        <v>industry-ag-main.html#fuel-switching</v>
      </c>
      <c r="R483" s="165" t="str">
        <f t="shared" si="62"/>
        <v>industry-elec-and-hydrogen.html</v>
      </c>
      <c r="S483" s="139"/>
      <c r="T483" s="139"/>
    </row>
    <row r="484" spans="1:20" x14ac:dyDescent="0.25">
      <c r="A484" s="136" t="str">
        <f>INDEX('Policy Characteristics'!A:A,MATCH(PolicyLevers!$C484,'Policy Characteristics'!$C:$C,0))</f>
        <v>Industry</v>
      </c>
      <c r="B484" s="273" t="str">
        <f>INDEX('Policy Characteristics'!B:B,MATCH(PolicyLevers!$C484,'Policy Characteristics'!$C:$C,0))</f>
        <v>Electrification + Hydrogen</v>
      </c>
      <c r="C484" s="152" t="str">
        <f t="shared" ref="A454:C485" si="63">C$451</f>
        <v>Fraction of Industrial Fuel Use Shifted to Other Fuels</v>
      </c>
      <c r="D484" s="146" t="s">
        <v>144</v>
      </c>
      <c r="E484" s="139" t="s">
        <v>732</v>
      </c>
      <c r="F484" s="146" t="s">
        <v>746</v>
      </c>
      <c r="G484" s="139" t="s">
        <v>736</v>
      </c>
      <c r="H484" s="157">
        <v>414</v>
      </c>
      <c r="I484" s="266" t="s">
        <v>47</v>
      </c>
      <c r="J484" s="137" t="str">
        <f>INDEX('Policy Characteristics'!D:D,MATCH(PolicyLevers!$C484,'Policy Characteristics'!$C:$C,0))</f>
        <v>Electrification + Hydrogen</v>
      </c>
      <c r="K484" s="137" t="str">
        <f>INDEX('Policy Characteristics'!E:E,MATCH(PolicyLevers!$C484,'Policy Characteristics'!$C:$C,0))</f>
        <v>indst fuel type shifting</v>
      </c>
      <c r="L484" s="137">
        <f>INDEX('Policy Characteristics'!F:F,MATCH(PolicyLevers!$C484,'Policy Characteristics'!$C:$C,0))</f>
        <v>0</v>
      </c>
      <c r="M484" s="137">
        <f>INDEX('Policy Characteristics'!G:G,MATCH(PolicyLevers!$C484,'Policy Characteristics'!$C:$C,0))</f>
        <v>1</v>
      </c>
      <c r="N484" s="137">
        <f>INDEX('Policy Characteristics'!H:H,MATCH(PolicyLevers!$C484,'Policy Characteristics'!$C:$C,0))</f>
        <v>0.01</v>
      </c>
      <c r="O484" s="137" t="str">
        <f>INDEX('Policy Characteristics'!I:I,MATCH(PolicyLevers!$C484,'Policy Characteristics'!$C:$C,0))</f>
        <v>% of fuel shifted</v>
      </c>
      <c r="P484" s="13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52" t="str">
        <f t="shared" si="62"/>
        <v>industry-ag-main.html#fuel-switching</v>
      </c>
      <c r="R484" s="165" t="str">
        <f t="shared" si="62"/>
        <v>industry-elec-and-hydrogen.html</v>
      </c>
      <c r="S484" s="139"/>
      <c r="T484" s="139"/>
    </row>
    <row r="485" spans="1:20" x14ac:dyDescent="0.25">
      <c r="A485" s="136" t="str">
        <f>INDEX('Policy Characteristics'!A:A,MATCH(PolicyLevers!$C485,'Policy Characteristics'!$C:$C,0))</f>
        <v>Industry</v>
      </c>
      <c r="B485" s="273" t="str">
        <f>INDEX('Policy Characteristics'!B:B,MATCH(PolicyLevers!$C485,'Policy Characteristics'!$C:$C,0))</f>
        <v>Electrification + Hydrogen</v>
      </c>
      <c r="C485" s="152" t="str">
        <f t="shared" si="63"/>
        <v>Fraction of Industrial Fuel Use Shifted to Other Fuels</v>
      </c>
      <c r="D485" s="146" t="s">
        <v>144</v>
      </c>
      <c r="E485" s="139" t="s">
        <v>733</v>
      </c>
      <c r="F485" s="146" t="s">
        <v>746</v>
      </c>
      <c r="G485" s="139" t="s">
        <v>737</v>
      </c>
      <c r="H485" s="157">
        <v>415</v>
      </c>
      <c r="I485" s="266" t="s">
        <v>46</v>
      </c>
      <c r="J485" s="137" t="str">
        <f>INDEX('Policy Characteristics'!D:D,MATCH(PolicyLevers!$C485,'Policy Characteristics'!$C:$C,0))</f>
        <v>Electrification + Hydrogen</v>
      </c>
      <c r="K485" s="137" t="str">
        <f>INDEX('Policy Characteristics'!E:E,MATCH(PolicyLevers!$C485,'Policy Characteristics'!$C:$C,0))</f>
        <v>indst fuel type shifting</v>
      </c>
      <c r="L485" s="137">
        <f>INDEX('Policy Characteristics'!F:F,MATCH(PolicyLevers!$C485,'Policy Characteristics'!$C:$C,0))</f>
        <v>0</v>
      </c>
      <c r="M485" s="137">
        <f>INDEX('Policy Characteristics'!G:G,MATCH(PolicyLevers!$C485,'Policy Characteristics'!$C:$C,0))</f>
        <v>1</v>
      </c>
      <c r="N485" s="137">
        <f>INDEX('Policy Characteristics'!H:H,MATCH(PolicyLevers!$C485,'Policy Characteristics'!$C:$C,0))</f>
        <v>0.01</v>
      </c>
      <c r="O485" s="137" t="str">
        <f>INDEX('Policy Characteristics'!I:I,MATCH(PolicyLevers!$C485,'Policy Characteristics'!$C:$C,0))</f>
        <v>% of fuel shifted</v>
      </c>
      <c r="P485" s="13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52" t="str">
        <f t="shared" si="62"/>
        <v>industry-ag-main.html#fuel-switching</v>
      </c>
      <c r="R485" s="165" t="str">
        <f t="shared" si="62"/>
        <v>industry-elec-and-hydrogen.html</v>
      </c>
      <c r="S485" s="139"/>
      <c r="T485" s="139"/>
    </row>
    <row r="486" spans="1:20" x14ac:dyDescent="0.25">
      <c r="A486" s="136" t="str">
        <f>INDEX('Policy Characteristics'!A:A,MATCH(PolicyLevers!$C486,'Policy Characteristics'!$C:$C,0))</f>
        <v>Industry</v>
      </c>
      <c r="B486" s="273" t="str">
        <f>INDEX('Policy Characteristics'!B:B,MATCH(PolicyLevers!$C486,'Policy Characteristics'!$C:$C,0))</f>
        <v>Electrification + Hydrogen</v>
      </c>
      <c r="C486" s="152" t="str">
        <f t="shared" ref="A486:C530" si="64">C$451</f>
        <v>Fraction of Industrial Fuel Use Shifted to Other Fuels</v>
      </c>
      <c r="D486" s="146" t="s">
        <v>144</v>
      </c>
      <c r="E486" s="139" t="s">
        <v>734</v>
      </c>
      <c r="F486" s="146" t="s">
        <v>746</v>
      </c>
      <c r="G486" s="139" t="s">
        <v>740</v>
      </c>
      <c r="H486" s="157">
        <v>416</v>
      </c>
      <c r="I486" s="266" t="s">
        <v>47</v>
      </c>
      <c r="J486" s="137" t="str">
        <f>INDEX('Policy Characteristics'!D:D,MATCH(PolicyLevers!$C486,'Policy Characteristics'!$C:$C,0))</f>
        <v>Electrification + Hydrogen</v>
      </c>
      <c r="K486" s="137" t="str">
        <f>INDEX('Policy Characteristics'!E:E,MATCH(PolicyLevers!$C486,'Policy Characteristics'!$C:$C,0))</f>
        <v>indst fuel type shifting</v>
      </c>
      <c r="L486" s="137">
        <f>INDEX('Policy Characteristics'!F:F,MATCH(PolicyLevers!$C486,'Policy Characteristics'!$C:$C,0))</f>
        <v>0</v>
      </c>
      <c r="M486" s="137">
        <f>INDEX('Policy Characteristics'!G:G,MATCH(PolicyLevers!$C486,'Policy Characteristics'!$C:$C,0))</f>
        <v>1</v>
      </c>
      <c r="N486" s="137">
        <f>INDEX('Policy Characteristics'!H:H,MATCH(PolicyLevers!$C486,'Policy Characteristics'!$C:$C,0))</f>
        <v>0.01</v>
      </c>
      <c r="O486" s="137" t="str">
        <f>INDEX('Policy Characteristics'!I:I,MATCH(PolicyLevers!$C486,'Policy Characteristics'!$C:$C,0))</f>
        <v>% of fuel shifted</v>
      </c>
      <c r="P486" s="13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52" t="str">
        <f t="shared" si="62"/>
        <v>industry-ag-main.html#fuel-switching</v>
      </c>
      <c r="R486" s="165" t="str">
        <f t="shared" si="62"/>
        <v>industry-elec-and-hydrogen.html</v>
      </c>
      <c r="S486" s="139"/>
      <c r="T486" s="139"/>
    </row>
    <row r="487" spans="1:20" x14ac:dyDescent="0.25">
      <c r="A487" s="136" t="str">
        <f>INDEX('Policy Characteristics'!A:A,MATCH(PolicyLevers!$C487,'Policy Characteristics'!$C:$C,0))</f>
        <v>Industry</v>
      </c>
      <c r="B487" s="273" t="str">
        <f>INDEX('Policy Characteristics'!B:B,MATCH(PolicyLevers!$C487,'Policy Characteristics'!$C:$C,0))</f>
        <v>Electrification + Hydrogen</v>
      </c>
      <c r="C487" s="152" t="str">
        <f t="shared" si="64"/>
        <v>Fraction of Industrial Fuel Use Shifted to Other Fuels</v>
      </c>
      <c r="D487" s="146" t="s">
        <v>144</v>
      </c>
      <c r="E487" s="139" t="s">
        <v>1109</v>
      </c>
      <c r="F487" s="146" t="s">
        <v>746</v>
      </c>
      <c r="G487" s="139" t="s">
        <v>1112</v>
      </c>
      <c r="H487" s="157">
        <v>417</v>
      </c>
      <c r="I487" s="266" t="s">
        <v>47</v>
      </c>
      <c r="J487" s="137" t="str">
        <f>INDEX('Policy Characteristics'!D:D,MATCH(PolicyLevers!$C487,'Policy Characteristics'!$C:$C,0))</f>
        <v>Electrification + Hydrogen</v>
      </c>
      <c r="K487" s="137" t="str">
        <f>INDEX('Policy Characteristics'!E:E,MATCH(PolicyLevers!$C487,'Policy Characteristics'!$C:$C,0))</f>
        <v>indst fuel type shifting</v>
      </c>
      <c r="L487" s="137">
        <f>INDEX('Policy Characteristics'!F:F,MATCH(PolicyLevers!$C487,'Policy Characteristics'!$C:$C,0))</f>
        <v>0</v>
      </c>
      <c r="M487" s="137">
        <f>INDEX('Policy Characteristics'!G:G,MATCH(PolicyLevers!$C487,'Policy Characteristics'!$C:$C,0))</f>
        <v>1</v>
      </c>
      <c r="N487" s="137">
        <f>INDEX('Policy Characteristics'!H:H,MATCH(PolicyLevers!$C487,'Policy Characteristics'!$C:$C,0))</f>
        <v>0.01</v>
      </c>
      <c r="O487" s="137" t="str">
        <f>INDEX('Policy Characteristics'!I:I,MATCH(PolicyLevers!$C487,'Policy Characteristics'!$C:$C,0))</f>
        <v>% of fuel shifted</v>
      </c>
      <c r="P487" s="13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52" t="str">
        <f t="shared" si="62"/>
        <v>industry-ag-main.html#fuel-switching</v>
      </c>
      <c r="R487" s="165" t="str">
        <f t="shared" si="62"/>
        <v>industry-elec-and-hydrogen.html</v>
      </c>
      <c r="S487" s="139"/>
      <c r="T487" s="139"/>
    </row>
    <row r="488" spans="1:20" x14ac:dyDescent="0.25">
      <c r="A488" s="136" t="str">
        <f>INDEX('Policy Characteristics'!A:A,MATCH(PolicyLevers!$C488,'Policy Characteristics'!$C:$C,0))</f>
        <v>Industry</v>
      </c>
      <c r="B488" s="273" t="str">
        <f>INDEX('Policy Characteristics'!B:B,MATCH(PolicyLevers!$C488,'Policy Characteristics'!$C:$C,0))</f>
        <v>Electrification + Hydrogen</v>
      </c>
      <c r="C488" s="152" t="str">
        <f t="shared" si="64"/>
        <v>Fraction of Industrial Fuel Use Shifted to Other Fuels</v>
      </c>
      <c r="D488" s="146" t="s">
        <v>144</v>
      </c>
      <c r="E488" s="139" t="s">
        <v>1110</v>
      </c>
      <c r="F488" s="146" t="s">
        <v>746</v>
      </c>
      <c r="G488" s="139" t="s">
        <v>1114</v>
      </c>
      <c r="H488" s="157">
        <v>418</v>
      </c>
      <c r="I488" s="266" t="s">
        <v>46</v>
      </c>
      <c r="J488" s="137" t="str">
        <f>INDEX('Policy Characteristics'!D:D,MATCH(PolicyLevers!$C488,'Policy Characteristics'!$C:$C,0))</f>
        <v>Electrification + Hydrogen</v>
      </c>
      <c r="K488" s="137" t="str">
        <f>INDEX('Policy Characteristics'!E:E,MATCH(PolicyLevers!$C488,'Policy Characteristics'!$C:$C,0))</f>
        <v>indst fuel type shifting</v>
      </c>
      <c r="L488" s="137">
        <f>INDEX('Policy Characteristics'!F:F,MATCH(PolicyLevers!$C488,'Policy Characteristics'!$C:$C,0))</f>
        <v>0</v>
      </c>
      <c r="M488" s="137">
        <f>INDEX('Policy Characteristics'!G:G,MATCH(PolicyLevers!$C488,'Policy Characteristics'!$C:$C,0))</f>
        <v>1</v>
      </c>
      <c r="N488" s="137">
        <f>INDEX('Policy Characteristics'!H:H,MATCH(PolicyLevers!$C488,'Policy Characteristics'!$C:$C,0))</f>
        <v>0.01</v>
      </c>
      <c r="O488" s="137" t="str">
        <f>INDEX('Policy Characteristics'!I:I,MATCH(PolicyLevers!$C488,'Policy Characteristics'!$C:$C,0))</f>
        <v>% of fuel shifted</v>
      </c>
      <c r="P488" s="13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52" t="str">
        <f t="shared" si="62"/>
        <v>industry-ag-main.html#fuel-switching</v>
      </c>
      <c r="R488" s="165" t="str">
        <f t="shared" si="62"/>
        <v>industry-elec-and-hydrogen.html</v>
      </c>
      <c r="S488" s="139"/>
      <c r="T488" s="139"/>
    </row>
    <row r="489" spans="1:20" x14ac:dyDescent="0.25">
      <c r="A489" s="136" t="str">
        <f>INDEX('Policy Characteristics'!A:A,MATCH(PolicyLevers!$C489,'Policy Characteristics'!$C:$C,0))</f>
        <v>Industry</v>
      </c>
      <c r="B489" s="273" t="str">
        <f>INDEX('Policy Characteristics'!B:B,MATCH(PolicyLevers!$C489,'Policy Characteristics'!$C:$C,0))</f>
        <v>Electrification + Hydrogen</v>
      </c>
      <c r="C489" s="152" t="str">
        <f t="shared" si="64"/>
        <v>Fraction of Industrial Fuel Use Shifted to Other Fuels</v>
      </c>
      <c r="D489" s="146" t="s">
        <v>144</v>
      </c>
      <c r="E489" s="139" t="s">
        <v>1111</v>
      </c>
      <c r="F489" s="146" t="s">
        <v>746</v>
      </c>
      <c r="G489" s="139" t="s">
        <v>1115</v>
      </c>
      <c r="H489" s="157">
        <v>419</v>
      </c>
      <c r="I489" s="266" t="s">
        <v>46</v>
      </c>
      <c r="J489" s="137" t="str">
        <f>INDEX('Policy Characteristics'!D:D,MATCH(PolicyLevers!$C489,'Policy Characteristics'!$C:$C,0))</f>
        <v>Electrification + Hydrogen</v>
      </c>
      <c r="K489" s="137" t="str">
        <f>INDEX('Policy Characteristics'!E:E,MATCH(PolicyLevers!$C489,'Policy Characteristics'!$C:$C,0))</f>
        <v>indst fuel type shifting</v>
      </c>
      <c r="L489" s="137">
        <f>INDEX('Policy Characteristics'!F:F,MATCH(PolicyLevers!$C489,'Policy Characteristics'!$C:$C,0))</f>
        <v>0</v>
      </c>
      <c r="M489" s="137">
        <f>INDEX('Policy Characteristics'!G:G,MATCH(PolicyLevers!$C489,'Policy Characteristics'!$C:$C,0))</f>
        <v>1</v>
      </c>
      <c r="N489" s="137">
        <f>INDEX('Policy Characteristics'!H:H,MATCH(PolicyLevers!$C489,'Policy Characteristics'!$C:$C,0))</f>
        <v>0.01</v>
      </c>
      <c r="O489" s="137" t="str">
        <f>INDEX('Policy Characteristics'!I:I,MATCH(PolicyLevers!$C489,'Policy Characteristics'!$C:$C,0))</f>
        <v>% of fuel shifted</v>
      </c>
      <c r="P489" s="13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52" t="str">
        <f t="shared" si="62"/>
        <v>industry-ag-main.html#fuel-switching</v>
      </c>
      <c r="R489" s="165" t="str">
        <f t="shared" si="62"/>
        <v>industry-elec-and-hydrogen.html</v>
      </c>
      <c r="S489" s="139"/>
      <c r="T489" s="139"/>
    </row>
    <row r="490" spans="1:20" x14ac:dyDescent="0.25">
      <c r="A490" s="136" t="str">
        <f>INDEX('Policy Characteristics'!A:A,MATCH(PolicyLevers!$C490,'Policy Characteristics'!$C:$C,0))</f>
        <v>Industry</v>
      </c>
      <c r="B490" s="273" t="str">
        <f>INDEX('Policy Characteristics'!B:B,MATCH(PolicyLevers!$C490,'Policy Characteristics'!$C:$C,0))</f>
        <v>Electrification + Hydrogen</v>
      </c>
      <c r="C490" s="152" t="str">
        <f t="shared" si="64"/>
        <v>Fraction of Industrial Fuel Use Shifted to Other Fuels</v>
      </c>
      <c r="D490" s="146" t="s">
        <v>144</v>
      </c>
      <c r="E490" s="139" t="s">
        <v>1108</v>
      </c>
      <c r="F490" s="146" t="s">
        <v>746</v>
      </c>
      <c r="G490" s="139" t="s">
        <v>1113</v>
      </c>
      <c r="H490" s="157">
        <v>420</v>
      </c>
      <c r="I490" s="266" t="s">
        <v>47</v>
      </c>
      <c r="J490" s="137" t="str">
        <f>INDEX('Policy Characteristics'!D:D,MATCH(PolicyLevers!$C490,'Policy Characteristics'!$C:$C,0))</f>
        <v>Electrification + Hydrogen</v>
      </c>
      <c r="K490" s="137" t="str">
        <f>INDEX('Policy Characteristics'!E:E,MATCH(PolicyLevers!$C490,'Policy Characteristics'!$C:$C,0))</f>
        <v>indst fuel type shifting</v>
      </c>
      <c r="L490" s="137">
        <f>INDEX('Policy Characteristics'!F:F,MATCH(PolicyLevers!$C490,'Policy Characteristics'!$C:$C,0))</f>
        <v>0</v>
      </c>
      <c r="M490" s="137">
        <f>INDEX('Policy Characteristics'!G:G,MATCH(PolicyLevers!$C490,'Policy Characteristics'!$C:$C,0))</f>
        <v>1</v>
      </c>
      <c r="N490" s="137">
        <f>INDEX('Policy Characteristics'!H:H,MATCH(PolicyLevers!$C490,'Policy Characteristics'!$C:$C,0))</f>
        <v>0.01</v>
      </c>
      <c r="O490" s="137" t="str">
        <f>INDEX('Policy Characteristics'!I:I,MATCH(PolicyLevers!$C490,'Policy Characteristics'!$C:$C,0))</f>
        <v>% of fuel shifted</v>
      </c>
      <c r="P490" s="13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52" t="str">
        <f t="shared" si="62"/>
        <v>industry-ag-main.html#fuel-switching</v>
      </c>
      <c r="R490" s="165" t="str">
        <f t="shared" si="62"/>
        <v>industry-elec-and-hydrogen.html</v>
      </c>
      <c r="S490" s="139"/>
      <c r="T490" s="139"/>
    </row>
    <row r="491" spans="1:20" x14ac:dyDescent="0.25">
      <c r="A491" s="136" t="str">
        <f>INDEX('Policy Characteristics'!A:A,MATCH(PolicyLevers!$C491,'Policy Characteristics'!$C:$C,0))</f>
        <v>Industry</v>
      </c>
      <c r="B491" s="273" t="str">
        <f>INDEX('Policy Characteristics'!B:B,MATCH(PolicyLevers!$C491,'Policy Characteristics'!$C:$C,0))</f>
        <v>Electrification + Hydrogen</v>
      </c>
      <c r="C491" s="152" t="str">
        <f t="shared" si="64"/>
        <v>Fraction of Industrial Fuel Use Shifted to Other Fuels</v>
      </c>
      <c r="D491" s="146" t="s">
        <v>777</v>
      </c>
      <c r="E491" s="139" t="s">
        <v>729</v>
      </c>
      <c r="F491" s="139" t="s">
        <v>1182</v>
      </c>
      <c r="G491" s="139" t="s">
        <v>735</v>
      </c>
      <c r="H491" s="157">
        <v>421</v>
      </c>
      <c r="I491" s="266" t="s">
        <v>47</v>
      </c>
      <c r="J491" s="137" t="str">
        <f>INDEX('Policy Characteristics'!D:D,MATCH(PolicyLevers!$C491,'Policy Characteristics'!$C:$C,0))</f>
        <v>Electrification + Hydrogen</v>
      </c>
      <c r="K491" s="137" t="str">
        <f>INDEX('Policy Characteristics'!E:E,MATCH(PolicyLevers!$C491,'Policy Characteristics'!$C:$C,0))</f>
        <v>indst fuel type shifting</v>
      </c>
      <c r="L491" s="137">
        <f>INDEX('Policy Characteristics'!F:F,MATCH(PolicyLevers!$C491,'Policy Characteristics'!$C:$C,0))</f>
        <v>0</v>
      </c>
      <c r="M491" s="137">
        <f>INDEX('Policy Characteristics'!G:G,MATCH(PolicyLevers!$C491,'Policy Characteristics'!$C:$C,0))</f>
        <v>1</v>
      </c>
      <c r="N491" s="137">
        <f>INDEX('Policy Characteristics'!H:H,MATCH(PolicyLevers!$C491,'Policy Characteristics'!$C:$C,0))</f>
        <v>0.01</v>
      </c>
      <c r="O491" s="137" t="str">
        <f>INDEX('Policy Characteristics'!I:I,MATCH(PolicyLevers!$C491,'Policy Characteristics'!$C:$C,0))</f>
        <v>% of fuel shifted</v>
      </c>
      <c r="P491" s="13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52" t="str">
        <f t="shared" si="62"/>
        <v>industry-ag-main.html#fuel-switching</v>
      </c>
      <c r="R491" s="165" t="str">
        <f t="shared" si="62"/>
        <v>industry-elec-and-hydrogen.html</v>
      </c>
      <c r="S491" s="139"/>
      <c r="T491" s="139"/>
    </row>
    <row r="492" spans="1:20" x14ac:dyDescent="0.25">
      <c r="A492" s="136" t="str">
        <f>INDEX('Policy Characteristics'!A:A,MATCH(PolicyLevers!$C492,'Policy Characteristics'!$C:$C,0))</f>
        <v>Industry</v>
      </c>
      <c r="B492" s="273" t="str">
        <f>INDEX('Policy Characteristics'!B:B,MATCH(PolicyLevers!$C492,'Policy Characteristics'!$C:$C,0))</f>
        <v>Electrification + Hydrogen</v>
      </c>
      <c r="C492" s="152" t="str">
        <f t="shared" si="64"/>
        <v>Fraction of Industrial Fuel Use Shifted to Other Fuels</v>
      </c>
      <c r="D492" s="146" t="s">
        <v>777</v>
      </c>
      <c r="E492" s="139" t="s">
        <v>730</v>
      </c>
      <c r="F492" s="139" t="s">
        <v>1182</v>
      </c>
      <c r="G492" s="139" t="s">
        <v>738</v>
      </c>
      <c r="H492" s="157">
        <v>422</v>
      </c>
      <c r="I492" s="266" t="s">
        <v>46</v>
      </c>
      <c r="J492" s="137" t="str">
        <f>INDEX('Policy Characteristics'!D:D,MATCH(PolicyLevers!$C492,'Policy Characteristics'!$C:$C,0))</f>
        <v>Electrification + Hydrogen</v>
      </c>
      <c r="K492" s="137" t="str">
        <f>INDEX('Policy Characteristics'!E:E,MATCH(PolicyLevers!$C492,'Policy Characteristics'!$C:$C,0))</f>
        <v>indst fuel type shifting</v>
      </c>
      <c r="L492" s="137">
        <f>INDEX('Policy Characteristics'!F:F,MATCH(PolicyLevers!$C492,'Policy Characteristics'!$C:$C,0))</f>
        <v>0</v>
      </c>
      <c r="M492" s="137">
        <f>INDEX('Policy Characteristics'!G:G,MATCH(PolicyLevers!$C492,'Policy Characteristics'!$C:$C,0))</f>
        <v>1</v>
      </c>
      <c r="N492" s="137">
        <f>INDEX('Policy Characteristics'!H:H,MATCH(PolicyLevers!$C492,'Policy Characteristics'!$C:$C,0))</f>
        <v>0.01</v>
      </c>
      <c r="O492" s="137" t="str">
        <f>INDEX('Policy Characteristics'!I:I,MATCH(PolicyLevers!$C492,'Policy Characteristics'!$C:$C,0))</f>
        <v>% of fuel shifted</v>
      </c>
      <c r="P492" s="13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52" t="str">
        <f t="shared" si="62"/>
        <v>industry-ag-main.html#fuel-switching</v>
      </c>
      <c r="R492" s="165" t="str">
        <f t="shared" si="62"/>
        <v>industry-elec-and-hydrogen.html</v>
      </c>
      <c r="S492" s="139"/>
      <c r="T492" s="139"/>
    </row>
    <row r="493" spans="1:20" x14ac:dyDescent="0.25">
      <c r="A493" s="136" t="str">
        <f>INDEX('Policy Characteristics'!A:A,MATCH(PolicyLevers!$C493,'Policy Characteristics'!$C:$C,0))</f>
        <v>Industry</v>
      </c>
      <c r="B493" s="273" t="str">
        <f>INDEX('Policy Characteristics'!B:B,MATCH(PolicyLevers!$C493,'Policy Characteristics'!$C:$C,0))</f>
        <v>Electrification + Hydrogen</v>
      </c>
      <c r="C493" s="152" t="str">
        <f t="shared" si="64"/>
        <v>Fraction of Industrial Fuel Use Shifted to Other Fuels</v>
      </c>
      <c r="D493" s="146" t="s">
        <v>777</v>
      </c>
      <c r="E493" s="139" t="s">
        <v>731</v>
      </c>
      <c r="F493" s="139" t="s">
        <v>1182</v>
      </c>
      <c r="G493" s="139" t="s">
        <v>739</v>
      </c>
      <c r="H493" s="157">
        <v>423</v>
      </c>
      <c r="I493" s="266" t="s">
        <v>46</v>
      </c>
      <c r="J493" s="137" t="str">
        <f>INDEX('Policy Characteristics'!D:D,MATCH(PolicyLevers!$C493,'Policy Characteristics'!$C:$C,0))</f>
        <v>Electrification + Hydrogen</v>
      </c>
      <c r="K493" s="137" t="str">
        <f>INDEX('Policy Characteristics'!E:E,MATCH(PolicyLevers!$C493,'Policy Characteristics'!$C:$C,0))</f>
        <v>indst fuel type shifting</v>
      </c>
      <c r="L493" s="137">
        <f>INDEX('Policy Characteristics'!F:F,MATCH(PolicyLevers!$C493,'Policy Characteristics'!$C:$C,0))</f>
        <v>0</v>
      </c>
      <c r="M493" s="137">
        <f>INDEX('Policy Characteristics'!G:G,MATCH(PolicyLevers!$C493,'Policy Characteristics'!$C:$C,0))</f>
        <v>1</v>
      </c>
      <c r="N493" s="137">
        <f>INDEX('Policy Characteristics'!H:H,MATCH(PolicyLevers!$C493,'Policy Characteristics'!$C:$C,0))</f>
        <v>0.01</v>
      </c>
      <c r="O493" s="137" t="str">
        <f>INDEX('Policy Characteristics'!I:I,MATCH(PolicyLevers!$C493,'Policy Characteristics'!$C:$C,0))</f>
        <v>% of fuel shifted</v>
      </c>
      <c r="P493" s="13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52" t="str">
        <f t="shared" si="62"/>
        <v>industry-ag-main.html#fuel-switching</v>
      </c>
      <c r="R493" s="165" t="str">
        <f t="shared" si="62"/>
        <v>industry-elec-and-hydrogen.html</v>
      </c>
      <c r="S493" s="139"/>
      <c r="T493" s="139"/>
    </row>
    <row r="494" spans="1:20" x14ac:dyDescent="0.25">
      <c r="A494" s="136" t="str">
        <f>INDEX('Policy Characteristics'!A:A,MATCH(PolicyLevers!$C494,'Policy Characteristics'!$C:$C,0))</f>
        <v>Industry</v>
      </c>
      <c r="B494" s="273" t="str">
        <f>INDEX('Policy Characteristics'!B:B,MATCH(PolicyLevers!$C494,'Policy Characteristics'!$C:$C,0))</f>
        <v>Electrification + Hydrogen</v>
      </c>
      <c r="C494" s="152" t="str">
        <f t="shared" si="64"/>
        <v>Fraction of Industrial Fuel Use Shifted to Other Fuels</v>
      </c>
      <c r="D494" s="146" t="s">
        <v>777</v>
      </c>
      <c r="E494" s="139" t="s">
        <v>732</v>
      </c>
      <c r="F494" s="139" t="s">
        <v>1182</v>
      </c>
      <c r="G494" s="139" t="s">
        <v>736</v>
      </c>
      <c r="H494" s="157">
        <v>424</v>
      </c>
      <c r="I494" s="266" t="s">
        <v>47</v>
      </c>
      <c r="J494" s="137" t="str">
        <f>INDEX('Policy Characteristics'!D:D,MATCH(PolicyLevers!$C494,'Policy Characteristics'!$C:$C,0))</f>
        <v>Electrification + Hydrogen</v>
      </c>
      <c r="K494" s="137" t="str">
        <f>INDEX('Policy Characteristics'!E:E,MATCH(PolicyLevers!$C494,'Policy Characteristics'!$C:$C,0))</f>
        <v>indst fuel type shifting</v>
      </c>
      <c r="L494" s="137">
        <f>INDEX('Policy Characteristics'!F:F,MATCH(PolicyLevers!$C494,'Policy Characteristics'!$C:$C,0))</f>
        <v>0</v>
      </c>
      <c r="M494" s="137">
        <f>INDEX('Policy Characteristics'!G:G,MATCH(PolicyLevers!$C494,'Policy Characteristics'!$C:$C,0))</f>
        <v>1</v>
      </c>
      <c r="N494" s="137">
        <f>INDEX('Policy Characteristics'!H:H,MATCH(PolicyLevers!$C494,'Policy Characteristics'!$C:$C,0))</f>
        <v>0.01</v>
      </c>
      <c r="O494" s="137" t="str">
        <f>INDEX('Policy Characteristics'!I:I,MATCH(PolicyLevers!$C494,'Policy Characteristics'!$C:$C,0))</f>
        <v>% of fuel shifted</v>
      </c>
      <c r="P494" s="13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52" t="str">
        <f t="shared" si="62"/>
        <v>industry-ag-main.html#fuel-switching</v>
      </c>
      <c r="R494" s="165" t="str">
        <f t="shared" si="62"/>
        <v>industry-elec-and-hydrogen.html</v>
      </c>
      <c r="S494" s="139"/>
      <c r="T494" s="139"/>
    </row>
    <row r="495" spans="1:20" x14ac:dyDescent="0.25">
      <c r="A495" s="136" t="str">
        <f>INDEX('Policy Characteristics'!A:A,MATCH(PolicyLevers!$C495,'Policy Characteristics'!$C:$C,0))</f>
        <v>Industry</v>
      </c>
      <c r="B495" s="273" t="str">
        <f>INDEX('Policy Characteristics'!B:B,MATCH(PolicyLevers!$C495,'Policy Characteristics'!$C:$C,0))</f>
        <v>Electrification + Hydrogen</v>
      </c>
      <c r="C495" s="152" t="str">
        <f t="shared" si="64"/>
        <v>Fraction of Industrial Fuel Use Shifted to Other Fuels</v>
      </c>
      <c r="D495" s="146" t="s">
        <v>777</v>
      </c>
      <c r="E495" s="139" t="s">
        <v>733</v>
      </c>
      <c r="F495" s="139" t="s">
        <v>1182</v>
      </c>
      <c r="G495" s="139" t="s">
        <v>737</v>
      </c>
      <c r="H495" s="157">
        <v>425</v>
      </c>
      <c r="I495" s="266" t="s">
        <v>46</v>
      </c>
      <c r="J495" s="137" t="str">
        <f>INDEX('Policy Characteristics'!D:D,MATCH(PolicyLevers!$C495,'Policy Characteristics'!$C:$C,0))</f>
        <v>Electrification + Hydrogen</v>
      </c>
      <c r="K495" s="137" t="str">
        <f>INDEX('Policy Characteristics'!E:E,MATCH(PolicyLevers!$C495,'Policy Characteristics'!$C:$C,0))</f>
        <v>indst fuel type shifting</v>
      </c>
      <c r="L495" s="137">
        <f>INDEX('Policy Characteristics'!F:F,MATCH(PolicyLevers!$C495,'Policy Characteristics'!$C:$C,0))</f>
        <v>0</v>
      </c>
      <c r="M495" s="137">
        <f>INDEX('Policy Characteristics'!G:G,MATCH(PolicyLevers!$C495,'Policy Characteristics'!$C:$C,0))</f>
        <v>1</v>
      </c>
      <c r="N495" s="137">
        <f>INDEX('Policy Characteristics'!H:H,MATCH(PolicyLevers!$C495,'Policy Characteristics'!$C:$C,0))</f>
        <v>0.01</v>
      </c>
      <c r="O495" s="137" t="str">
        <f>INDEX('Policy Characteristics'!I:I,MATCH(PolicyLevers!$C495,'Policy Characteristics'!$C:$C,0))</f>
        <v>% of fuel shifted</v>
      </c>
      <c r="P495" s="13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52" t="str">
        <f t="shared" si="62"/>
        <v>industry-ag-main.html#fuel-switching</v>
      </c>
      <c r="R495" s="165" t="str">
        <f t="shared" si="62"/>
        <v>industry-elec-and-hydrogen.html</v>
      </c>
      <c r="S495" s="139"/>
      <c r="T495" s="139"/>
    </row>
    <row r="496" spans="1:20" x14ac:dyDescent="0.25">
      <c r="A496" s="136" t="str">
        <f>INDEX('Policy Characteristics'!A:A,MATCH(PolicyLevers!$C496,'Policy Characteristics'!$C:$C,0))</f>
        <v>Industry</v>
      </c>
      <c r="B496" s="273" t="str">
        <f>INDEX('Policy Characteristics'!B:B,MATCH(PolicyLevers!$C496,'Policy Characteristics'!$C:$C,0))</f>
        <v>Electrification + Hydrogen</v>
      </c>
      <c r="C496" s="152" t="str">
        <f t="shared" si="64"/>
        <v>Fraction of Industrial Fuel Use Shifted to Other Fuels</v>
      </c>
      <c r="D496" s="146" t="s">
        <v>777</v>
      </c>
      <c r="E496" s="139" t="s">
        <v>734</v>
      </c>
      <c r="F496" s="139" t="s">
        <v>1182</v>
      </c>
      <c r="G496" s="139" t="s">
        <v>740</v>
      </c>
      <c r="H496" s="157">
        <v>426</v>
      </c>
      <c r="I496" s="266" t="s">
        <v>47</v>
      </c>
      <c r="J496" s="137" t="str">
        <f>INDEX('Policy Characteristics'!D:D,MATCH(PolicyLevers!$C496,'Policy Characteristics'!$C:$C,0))</f>
        <v>Electrification + Hydrogen</v>
      </c>
      <c r="K496" s="137" t="str">
        <f>INDEX('Policy Characteristics'!E:E,MATCH(PolicyLevers!$C496,'Policy Characteristics'!$C:$C,0))</f>
        <v>indst fuel type shifting</v>
      </c>
      <c r="L496" s="137">
        <f>INDEX('Policy Characteristics'!F:F,MATCH(PolicyLevers!$C496,'Policy Characteristics'!$C:$C,0))</f>
        <v>0</v>
      </c>
      <c r="M496" s="137">
        <f>INDEX('Policy Characteristics'!G:G,MATCH(PolicyLevers!$C496,'Policy Characteristics'!$C:$C,0))</f>
        <v>1</v>
      </c>
      <c r="N496" s="137">
        <f>INDEX('Policy Characteristics'!H:H,MATCH(PolicyLevers!$C496,'Policy Characteristics'!$C:$C,0))</f>
        <v>0.01</v>
      </c>
      <c r="O496" s="137" t="str">
        <f>INDEX('Policy Characteristics'!I:I,MATCH(PolicyLevers!$C496,'Policy Characteristics'!$C:$C,0))</f>
        <v>% of fuel shifted</v>
      </c>
      <c r="P496" s="13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52" t="str">
        <f t="shared" si="62"/>
        <v>industry-ag-main.html#fuel-switching</v>
      </c>
      <c r="R496" s="165" t="str">
        <f t="shared" si="62"/>
        <v>industry-elec-and-hydrogen.html</v>
      </c>
      <c r="S496" s="139"/>
      <c r="T496" s="139"/>
    </row>
    <row r="497" spans="1:20" x14ac:dyDescent="0.25">
      <c r="A497" s="136" t="str">
        <f>INDEX('Policy Characteristics'!A:A,MATCH(PolicyLevers!$C497,'Policy Characteristics'!$C:$C,0))</f>
        <v>Industry</v>
      </c>
      <c r="B497" s="273" t="str">
        <f>INDEX('Policy Characteristics'!B:B,MATCH(PolicyLevers!$C497,'Policy Characteristics'!$C:$C,0))</f>
        <v>Electrification + Hydrogen</v>
      </c>
      <c r="C497" s="152" t="str">
        <f t="shared" si="64"/>
        <v>Fraction of Industrial Fuel Use Shifted to Other Fuels</v>
      </c>
      <c r="D497" s="146" t="s">
        <v>777</v>
      </c>
      <c r="E497" s="139" t="s">
        <v>1109</v>
      </c>
      <c r="F497" s="139" t="s">
        <v>1182</v>
      </c>
      <c r="G497" s="139" t="s">
        <v>1112</v>
      </c>
      <c r="H497" s="157">
        <v>427</v>
      </c>
      <c r="I497" s="266" t="s">
        <v>47</v>
      </c>
      <c r="J497" s="137" t="str">
        <f>INDEX('Policy Characteristics'!D:D,MATCH(PolicyLevers!$C497,'Policy Characteristics'!$C:$C,0))</f>
        <v>Electrification + Hydrogen</v>
      </c>
      <c r="K497" s="137" t="str">
        <f>INDEX('Policy Characteristics'!E:E,MATCH(PolicyLevers!$C497,'Policy Characteristics'!$C:$C,0))</f>
        <v>indst fuel type shifting</v>
      </c>
      <c r="L497" s="137">
        <f>INDEX('Policy Characteristics'!F:F,MATCH(PolicyLevers!$C497,'Policy Characteristics'!$C:$C,0))</f>
        <v>0</v>
      </c>
      <c r="M497" s="137">
        <f>INDEX('Policy Characteristics'!G:G,MATCH(PolicyLevers!$C497,'Policy Characteristics'!$C:$C,0))</f>
        <v>1</v>
      </c>
      <c r="N497" s="137">
        <f>INDEX('Policy Characteristics'!H:H,MATCH(PolicyLevers!$C497,'Policy Characteristics'!$C:$C,0))</f>
        <v>0.01</v>
      </c>
      <c r="O497" s="137" t="str">
        <f>INDEX('Policy Characteristics'!I:I,MATCH(PolicyLevers!$C497,'Policy Characteristics'!$C:$C,0))</f>
        <v>% of fuel shifted</v>
      </c>
      <c r="P497" s="13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52" t="str">
        <f t="shared" si="62"/>
        <v>industry-ag-main.html#fuel-switching</v>
      </c>
      <c r="R497" s="165" t="str">
        <f t="shared" si="62"/>
        <v>industry-elec-and-hydrogen.html</v>
      </c>
      <c r="S497" s="139"/>
      <c r="T497" s="139"/>
    </row>
    <row r="498" spans="1:20" x14ac:dyDescent="0.25">
      <c r="A498" s="136" t="str">
        <f>INDEX('Policy Characteristics'!A:A,MATCH(PolicyLevers!$C498,'Policy Characteristics'!$C:$C,0))</f>
        <v>Industry</v>
      </c>
      <c r="B498" s="273" t="str">
        <f>INDEX('Policy Characteristics'!B:B,MATCH(PolicyLevers!$C498,'Policy Characteristics'!$C:$C,0))</f>
        <v>Electrification + Hydrogen</v>
      </c>
      <c r="C498" s="152" t="str">
        <f t="shared" si="64"/>
        <v>Fraction of Industrial Fuel Use Shifted to Other Fuels</v>
      </c>
      <c r="D498" s="146" t="s">
        <v>777</v>
      </c>
      <c r="E498" s="139" t="s">
        <v>1110</v>
      </c>
      <c r="F498" s="139" t="s">
        <v>1182</v>
      </c>
      <c r="G498" s="139" t="s">
        <v>1114</v>
      </c>
      <c r="H498" s="157">
        <v>428</v>
      </c>
      <c r="I498" s="266" t="s">
        <v>46</v>
      </c>
      <c r="J498" s="137" t="str">
        <f>INDEX('Policy Characteristics'!D:D,MATCH(PolicyLevers!$C498,'Policy Characteristics'!$C:$C,0))</f>
        <v>Electrification + Hydrogen</v>
      </c>
      <c r="K498" s="137" t="str">
        <f>INDEX('Policy Characteristics'!E:E,MATCH(PolicyLevers!$C498,'Policy Characteristics'!$C:$C,0))</f>
        <v>indst fuel type shifting</v>
      </c>
      <c r="L498" s="137">
        <f>INDEX('Policy Characteristics'!F:F,MATCH(PolicyLevers!$C498,'Policy Characteristics'!$C:$C,0))</f>
        <v>0</v>
      </c>
      <c r="M498" s="137">
        <f>INDEX('Policy Characteristics'!G:G,MATCH(PolicyLevers!$C498,'Policy Characteristics'!$C:$C,0))</f>
        <v>1</v>
      </c>
      <c r="N498" s="137">
        <f>INDEX('Policy Characteristics'!H:H,MATCH(PolicyLevers!$C498,'Policy Characteristics'!$C:$C,0))</f>
        <v>0.01</v>
      </c>
      <c r="O498" s="137" t="str">
        <f>INDEX('Policy Characteristics'!I:I,MATCH(PolicyLevers!$C498,'Policy Characteristics'!$C:$C,0))</f>
        <v>% of fuel shifted</v>
      </c>
      <c r="P498" s="13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52" t="str">
        <f t="shared" si="62"/>
        <v>industry-ag-main.html#fuel-switching</v>
      </c>
      <c r="R498" s="165" t="str">
        <f t="shared" si="62"/>
        <v>industry-elec-and-hydrogen.html</v>
      </c>
      <c r="S498" s="139"/>
      <c r="T498" s="139"/>
    </row>
    <row r="499" spans="1:20" x14ac:dyDescent="0.25">
      <c r="A499" s="136" t="str">
        <f>INDEX('Policy Characteristics'!A:A,MATCH(PolicyLevers!$C499,'Policy Characteristics'!$C:$C,0))</f>
        <v>Industry</v>
      </c>
      <c r="B499" s="273" t="str">
        <f>INDEX('Policy Characteristics'!B:B,MATCH(PolicyLevers!$C499,'Policy Characteristics'!$C:$C,0))</f>
        <v>Electrification + Hydrogen</v>
      </c>
      <c r="C499" s="152" t="str">
        <f t="shared" si="64"/>
        <v>Fraction of Industrial Fuel Use Shifted to Other Fuels</v>
      </c>
      <c r="D499" s="146" t="s">
        <v>777</v>
      </c>
      <c r="E499" s="139" t="s">
        <v>1111</v>
      </c>
      <c r="F499" s="139" t="s">
        <v>1182</v>
      </c>
      <c r="G499" s="139" t="s">
        <v>1115</v>
      </c>
      <c r="H499" s="157">
        <v>464</v>
      </c>
      <c r="I499" s="266" t="s">
        <v>47</v>
      </c>
      <c r="J499" s="137" t="str">
        <f>INDEX('Policy Characteristics'!D:D,MATCH(PolicyLevers!$C499,'Policy Characteristics'!$C:$C,0))</f>
        <v>Electrification + Hydrogen</v>
      </c>
      <c r="K499" s="137" t="str">
        <f>INDEX('Policy Characteristics'!E:E,MATCH(PolicyLevers!$C499,'Policy Characteristics'!$C:$C,0))</f>
        <v>indst fuel type shifting</v>
      </c>
      <c r="L499" s="137">
        <f>INDEX('Policy Characteristics'!F:F,MATCH(PolicyLevers!$C499,'Policy Characteristics'!$C:$C,0))</f>
        <v>0</v>
      </c>
      <c r="M499" s="137">
        <f>INDEX('Policy Characteristics'!G:G,MATCH(PolicyLevers!$C499,'Policy Characteristics'!$C:$C,0))</f>
        <v>1</v>
      </c>
      <c r="N499" s="137">
        <f>INDEX('Policy Characteristics'!H:H,MATCH(PolicyLevers!$C499,'Policy Characteristics'!$C:$C,0))</f>
        <v>0.01</v>
      </c>
      <c r="O499" s="137" t="str">
        <f>INDEX('Policy Characteristics'!I:I,MATCH(PolicyLevers!$C499,'Policy Characteristics'!$C:$C,0))</f>
        <v>% of fuel shifted</v>
      </c>
      <c r="P499" s="13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52" t="str">
        <f t="shared" si="62"/>
        <v>industry-ag-main.html#fuel-switching</v>
      </c>
      <c r="R499" s="165" t="str">
        <f t="shared" si="62"/>
        <v>industry-elec-and-hydrogen.html</v>
      </c>
      <c r="S499" s="139"/>
      <c r="T499" s="139"/>
    </row>
    <row r="500" spans="1:20" x14ac:dyDescent="0.25">
      <c r="A500" s="136" t="str">
        <f>INDEX('Policy Characteristics'!A:A,MATCH(PolicyLevers!$C500,'Policy Characteristics'!$C:$C,0))</f>
        <v>Industry</v>
      </c>
      <c r="B500" s="273" t="str">
        <f>INDEX('Policy Characteristics'!B:B,MATCH(PolicyLevers!$C500,'Policy Characteristics'!$C:$C,0))</f>
        <v>Electrification + Hydrogen</v>
      </c>
      <c r="C500" s="152" t="str">
        <f t="shared" si="64"/>
        <v>Fraction of Industrial Fuel Use Shifted to Other Fuels</v>
      </c>
      <c r="D500" s="146" t="s">
        <v>777</v>
      </c>
      <c r="E500" s="139" t="s">
        <v>1108</v>
      </c>
      <c r="F500" s="139" t="s">
        <v>1182</v>
      </c>
      <c r="G500" s="139" t="s">
        <v>1113</v>
      </c>
      <c r="H500" s="157">
        <v>465</v>
      </c>
      <c r="I500" s="266" t="s">
        <v>47</v>
      </c>
      <c r="J500" s="137" t="str">
        <f>INDEX('Policy Characteristics'!D:D,MATCH(PolicyLevers!$C500,'Policy Characteristics'!$C:$C,0))</f>
        <v>Electrification + Hydrogen</v>
      </c>
      <c r="K500" s="137" t="str">
        <f>INDEX('Policy Characteristics'!E:E,MATCH(PolicyLevers!$C500,'Policy Characteristics'!$C:$C,0))</f>
        <v>indst fuel type shifting</v>
      </c>
      <c r="L500" s="137">
        <f>INDEX('Policy Characteristics'!F:F,MATCH(PolicyLevers!$C500,'Policy Characteristics'!$C:$C,0))</f>
        <v>0</v>
      </c>
      <c r="M500" s="137">
        <f>INDEX('Policy Characteristics'!G:G,MATCH(PolicyLevers!$C500,'Policy Characteristics'!$C:$C,0))</f>
        <v>1</v>
      </c>
      <c r="N500" s="137">
        <f>INDEX('Policy Characteristics'!H:H,MATCH(PolicyLevers!$C500,'Policy Characteristics'!$C:$C,0))</f>
        <v>0.01</v>
      </c>
      <c r="O500" s="137" t="str">
        <f>INDEX('Policy Characteristics'!I:I,MATCH(PolicyLevers!$C500,'Policy Characteristics'!$C:$C,0))</f>
        <v>% of fuel shifted</v>
      </c>
      <c r="P500" s="13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52" t="str">
        <f t="shared" si="62"/>
        <v>industry-ag-main.html#fuel-switching</v>
      </c>
      <c r="R500" s="165" t="str">
        <f t="shared" si="62"/>
        <v>industry-elec-and-hydrogen.html</v>
      </c>
      <c r="S500" s="139"/>
      <c r="T500" s="139"/>
    </row>
    <row r="501" spans="1:20" x14ac:dyDescent="0.25">
      <c r="A501" s="136" t="str">
        <f>INDEX('Policy Characteristics'!A:A,MATCH(PolicyLevers!$C501,'Policy Characteristics'!$C:$C,0))</f>
        <v>Industry</v>
      </c>
      <c r="B501" s="273" t="str">
        <f>INDEX('Policy Characteristics'!B:B,MATCH(PolicyLevers!$C501,'Policy Characteristics'!$C:$C,0))</f>
        <v>Electrification + Hydrogen</v>
      </c>
      <c r="C501" s="152" t="str">
        <f t="shared" si="64"/>
        <v>Fraction of Industrial Fuel Use Shifted to Other Fuels</v>
      </c>
      <c r="D501" s="146" t="s">
        <v>145</v>
      </c>
      <c r="E501" s="139" t="s">
        <v>729</v>
      </c>
      <c r="F501" s="146" t="s">
        <v>776</v>
      </c>
      <c r="G501" s="139" t="s">
        <v>735</v>
      </c>
      <c r="H501" s="157">
        <v>466</v>
      </c>
      <c r="I501" s="266" t="s">
        <v>47</v>
      </c>
      <c r="J501" s="137" t="str">
        <f>INDEX('Policy Characteristics'!D:D,MATCH(PolicyLevers!$C501,'Policy Characteristics'!$C:$C,0))</f>
        <v>Electrification + Hydrogen</v>
      </c>
      <c r="K501" s="137" t="str">
        <f>INDEX('Policy Characteristics'!E:E,MATCH(PolicyLevers!$C501,'Policy Characteristics'!$C:$C,0))</f>
        <v>indst fuel type shifting</v>
      </c>
      <c r="L501" s="137">
        <f>INDEX('Policy Characteristics'!F:F,MATCH(PolicyLevers!$C501,'Policy Characteristics'!$C:$C,0))</f>
        <v>0</v>
      </c>
      <c r="M501" s="137">
        <f>INDEX('Policy Characteristics'!G:G,MATCH(PolicyLevers!$C501,'Policy Characteristics'!$C:$C,0))</f>
        <v>1</v>
      </c>
      <c r="N501" s="137">
        <f>INDEX('Policy Characteristics'!H:H,MATCH(PolicyLevers!$C501,'Policy Characteristics'!$C:$C,0))</f>
        <v>0.01</v>
      </c>
      <c r="O501" s="137" t="str">
        <f>INDEX('Policy Characteristics'!I:I,MATCH(PolicyLevers!$C501,'Policy Characteristics'!$C:$C,0))</f>
        <v>% of fuel shifted</v>
      </c>
      <c r="P501" s="13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52" t="str">
        <f t="shared" si="62"/>
        <v>industry-ag-main.html#fuel-switching</v>
      </c>
      <c r="R501" s="165" t="str">
        <f t="shared" si="62"/>
        <v>industry-elec-and-hydrogen.html</v>
      </c>
      <c r="S501" s="139"/>
      <c r="T501" s="139"/>
    </row>
    <row r="502" spans="1:20" x14ac:dyDescent="0.25">
      <c r="A502" s="136" t="str">
        <f>INDEX('Policy Characteristics'!A:A,MATCH(PolicyLevers!$C502,'Policy Characteristics'!$C:$C,0))</f>
        <v>Industry</v>
      </c>
      <c r="B502" s="273" t="str">
        <f>INDEX('Policy Characteristics'!B:B,MATCH(PolicyLevers!$C502,'Policy Characteristics'!$C:$C,0))</f>
        <v>Electrification + Hydrogen</v>
      </c>
      <c r="C502" s="152" t="str">
        <f t="shared" si="64"/>
        <v>Fraction of Industrial Fuel Use Shifted to Other Fuels</v>
      </c>
      <c r="D502" s="146" t="s">
        <v>145</v>
      </c>
      <c r="E502" s="139" t="s">
        <v>730</v>
      </c>
      <c r="F502" s="146" t="s">
        <v>776</v>
      </c>
      <c r="G502" s="139" t="s">
        <v>738</v>
      </c>
      <c r="H502" s="157">
        <v>467</v>
      </c>
      <c r="I502" s="266" t="s">
        <v>47</v>
      </c>
      <c r="J502" s="137" t="str">
        <f>INDEX('Policy Characteristics'!D:D,MATCH(PolicyLevers!$C502,'Policy Characteristics'!$C:$C,0))</f>
        <v>Electrification + Hydrogen</v>
      </c>
      <c r="K502" s="137" t="str">
        <f>INDEX('Policy Characteristics'!E:E,MATCH(PolicyLevers!$C502,'Policy Characteristics'!$C:$C,0))</f>
        <v>indst fuel type shifting</v>
      </c>
      <c r="L502" s="137">
        <f>INDEX('Policy Characteristics'!F:F,MATCH(PolicyLevers!$C502,'Policy Characteristics'!$C:$C,0))</f>
        <v>0</v>
      </c>
      <c r="M502" s="137">
        <f>INDEX('Policy Characteristics'!G:G,MATCH(PolicyLevers!$C502,'Policy Characteristics'!$C:$C,0))</f>
        <v>1</v>
      </c>
      <c r="N502" s="137">
        <f>INDEX('Policy Characteristics'!H:H,MATCH(PolicyLevers!$C502,'Policy Characteristics'!$C:$C,0))</f>
        <v>0.01</v>
      </c>
      <c r="O502" s="137" t="str">
        <f>INDEX('Policy Characteristics'!I:I,MATCH(PolicyLevers!$C502,'Policy Characteristics'!$C:$C,0))</f>
        <v>% of fuel shifted</v>
      </c>
      <c r="P502" s="13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52" t="str">
        <f t="shared" si="62"/>
        <v>industry-ag-main.html#fuel-switching</v>
      </c>
      <c r="R502" s="165" t="str">
        <f t="shared" si="62"/>
        <v>industry-elec-and-hydrogen.html</v>
      </c>
      <c r="S502" s="139"/>
      <c r="T502" s="139"/>
    </row>
    <row r="503" spans="1:20" x14ac:dyDescent="0.25">
      <c r="A503" s="136" t="str">
        <f>INDEX('Policy Characteristics'!A:A,MATCH(PolicyLevers!$C503,'Policy Characteristics'!$C:$C,0))</f>
        <v>Industry</v>
      </c>
      <c r="B503" s="273" t="str">
        <f>INDEX('Policy Characteristics'!B:B,MATCH(PolicyLevers!$C503,'Policy Characteristics'!$C:$C,0))</f>
        <v>Electrification + Hydrogen</v>
      </c>
      <c r="C503" s="152" t="str">
        <f t="shared" si="64"/>
        <v>Fraction of Industrial Fuel Use Shifted to Other Fuels</v>
      </c>
      <c r="D503" s="146" t="s">
        <v>145</v>
      </c>
      <c r="E503" s="139" t="s">
        <v>731</v>
      </c>
      <c r="F503" s="146" t="s">
        <v>776</v>
      </c>
      <c r="G503" s="139" t="s">
        <v>739</v>
      </c>
      <c r="H503" s="157">
        <v>468</v>
      </c>
      <c r="I503" s="266" t="s">
        <v>47</v>
      </c>
      <c r="J503" s="137" t="str">
        <f>INDEX('Policy Characteristics'!D:D,MATCH(PolicyLevers!$C503,'Policy Characteristics'!$C:$C,0))</f>
        <v>Electrification + Hydrogen</v>
      </c>
      <c r="K503" s="137" t="str">
        <f>INDEX('Policy Characteristics'!E:E,MATCH(PolicyLevers!$C503,'Policy Characteristics'!$C:$C,0))</f>
        <v>indst fuel type shifting</v>
      </c>
      <c r="L503" s="137">
        <f>INDEX('Policy Characteristics'!F:F,MATCH(PolicyLevers!$C503,'Policy Characteristics'!$C:$C,0))</f>
        <v>0</v>
      </c>
      <c r="M503" s="137">
        <f>INDEX('Policy Characteristics'!G:G,MATCH(PolicyLevers!$C503,'Policy Characteristics'!$C:$C,0))</f>
        <v>1</v>
      </c>
      <c r="N503" s="137">
        <f>INDEX('Policy Characteristics'!H:H,MATCH(PolicyLevers!$C503,'Policy Characteristics'!$C:$C,0))</f>
        <v>0.01</v>
      </c>
      <c r="O503" s="137" t="str">
        <f>INDEX('Policy Characteristics'!I:I,MATCH(PolicyLevers!$C503,'Policy Characteristics'!$C:$C,0))</f>
        <v>% of fuel shifted</v>
      </c>
      <c r="P503" s="13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52" t="str">
        <f t="shared" si="62"/>
        <v>industry-ag-main.html#fuel-switching</v>
      </c>
      <c r="R503" s="165" t="str">
        <f t="shared" si="62"/>
        <v>industry-elec-and-hydrogen.html</v>
      </c>
      <c r="S503" s="139"/>
      <c r="T503" s="139"/>
    </row>
    <row r="504" spans="1:20" x14ac:dyDescent="0.25">
      <c r="A504" s="136" t="str">
        <f>INDEX('Policy Characteristics'!A:A,MATCH(PolicyLevers!$C504,'Policy Characteristics'!$C:$C,0))</f>
        <v>Industry</v>
      </c>
      <c r="B504" s="273" t="str">
        <f>INDEX('Policy Characteristics'!B:B,MATCH(PolicyLevers!$C504,'Policy Characteristics'!$C:$C,0))</f>
        <v>Electrification + Hydrogen</v>
      </c>
      <c r="C504" s="152" t="str">
        <f t="shared" si="64"/>
        <v>Fraction of Industrial Fuel Use Shifted to Other Fuels</v>
      </c>
      <c r="D504" s="146" t="s">
        <v>145</v>
      </c>
      <c r="E504" s="139" t="s">
        <v>732</v>
      </c>
      <c r="F504" s="146" t="s">
        <v>776</v>
      </c>
      <c r="G504" s="139" t="s">
        <v>736</v>
      </c>
      <c r="H504" s="157">
        <v>469</v>
      </c>
      <c r="I504" s="266" t="s">
        <v>47</v>
      </c>
      <c r="J504" s="137" t="str">
        <f>INDEX('Policy Characteristics'!D:D,MATCH(PolicyLevers!$C504,'Policy Characteristics'!$C:$C,0))</f>
        <v>Electrification + Hydrogen</v>
      </c>
      <c r="K504" s="137" t="str">
        <f>INDEX('Policy Characteristics'!E:E,MATCH(PolicyLevers!$C504,'Policy Characteristics'!$C:$C,0))</f>
        <v>indst fuel type shifting</v>
      </c>
      <c r="L504" s="137">
        <f>INDEX('Policy Characteristics'!F:F,MATCH(PolicyLevers!$C504,'Policy Characteristics'!$C:$C,0))</f>
        <v>0</v>
      </c>
      <c r="M504" s="137">
        <f>INDEX('Policy Characteristics'!G:G,MATCH(PolicyLevers!$C504,'Policy Characteristics'!$C:$C,0))</f>
        <v>1</v>
      </c>
      <c r="N504" s="137">
        <f>INDEX('Policy Characteristics'!H:H,MATCH(PolicyLevers!$C504,'Policy Characteristics'!$C:$C,0))</f>
        <v>0.01</v>
      </c>
      <c r="O504" s="137" t="str">
        <f>INDEX('Policy Characteristics'!I:I,MATCH(PolicyLevers!$C504,'Policy Characteristics'!$C:$C,0))</f>
        <v>% of fuel shifted</v>
      </c>
      <c r="P504" s="13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52" t="str">
        <f t="shared" si="62"/>
        <v>industry-ag-main.html#fuel-switching</v>
      </c>
      <c r="R504" s="165" t="str">
        <f t="shared" si="62"/>
        <v>industry-elec-and-hydrogen.html</v>
      </c>
      <c r="S504" s="139"/>
      <c r="T504" s="139"/>
    </row>
    <row r="505" spans="1:20" x14ac:dyDescent="0.25">
      <c r="A505" s="136" t="str">
        <f>INDEX('Policy Characteristics'!A:A,MATCH(PolicyLevers!$C505,'Policy Characteristics'!$C:$C,0))</f>
        <v>Industry</v>
      </c>
      <c r="B505" s="273" t="str">
        <f>INDEX('Policy Characteristics'!B:B,MATCH(PolicyLevers!$C505,'Policy Characteristics'!$C:$C,0))</f>
        <v>Electrification + Hydrogen</v>
      </c>
      <c r="C505" s="152" t="str">
        <f t="shared" si="64"/>
        <v>Fraction of Industrial Fuel Use Shifted to Other Fuels</v>
      </c>
      <c r="D505" s="146" t="s">
        <v>145</v>
      </c>
      <c r="E505" s="139" t="s">
        <v>733</v>
      </c>
      <c r="F505" s="146" t="s">
        <v>776</v>
      </c>
      <c r="G505" s="139" t="s">
        <v>737</v>
      </c>
      <c r="H505" s="157">
        <v>470</v>
      </c>
      <c r="I505" s="266" t="s">
        <v>47</v>
      </c>
      <c r="J505" s="137" t="str">
        <f>INDEX('Policy Characteristics'!D:D,MATCH(PolicyLevers!$C505,'Policy Characteristics'!$C:$C,0))</f>
        <v>Electrification + Hydrogen</v>
      </c>
      <c r="K505" s="137" t="str">
        <f>INDEX('Policy Characteristics'!E:E,MATCH(PolicyLevers!$C505,'Policy Characteristics'!$C:$C,0))</f>
        <v>indst fuel type shifting</v>
      </c>
      <c r="L505" s="137">
        <f>INDEX('Policy Characteristics'!F:F,MATCH(PolicyLevers!$C505,'Policy Characteristics'!$C:$C,0))</f>
        <v>0</v>
      </c>
      <c r="M505" s="137">
        <f>INDEX('Policy Characteristics'!G:G,MATCH(PolicyLevers!$C505,'Policy Characteristics'!$C:$C,0))</f>
        <v>1</v>
      </c>
      <c r="N505" s="137">
        <f>INDEX('Policy Characteristics'!H:H,MATCH(PolicyLevers!$C505,'Policy Characteristics'!$C:$C,0))</f>
        <v>0.01</v>
      </c>
      <c r="O505" s="137" t="str">
        <f>INDEX('Policy Characteristics'!I:I,MATCH(PolicyLevers!$C505,'Policy Characteristics'!$C:$C,0))</f>
        <v>% of fuel shifted</v>
      </c>
      <c r="P505" s="13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52" t="str">
        <f t="shared" si="62"/>
        <v>industry-ag-main.html#fuel-switching</v>
      </c>
      <c r="R505" s="165" t="str">
        <f t="shared" si="62"/>
        <v>industry-elec-and-hydrogen.html</v>
      </c>
      <c r="S505" s="139"/>
      <c r="T505" s="139"/>
    </row>
    <row r="506" spans="1:20" x14ac:dyDescent="0.25">
      <c r="A506" s="136" t="str">
        <f>INDEX('Policy Characteristics'!A:A,MATCH(PolicyLevers!$C506,'Policy Characteristics'!$C:$C,0))</f>
        <v>Industry</v>
      </c>
      <c r="B506" s="273" t="str">
        <f>INDEX('Policy Characteristics'!B:B,MATCH(PolicyLevers!$C506,'Policy Characteristics'!$C:$C,0))</f>
        <v>Electrification + Hydrogen</v>
      </c>
      <c r="C506" s="152" t="str">
        <f t="shared" si="64"/>
        <v>Fraction of Industrial Fuel Use Shifted to Other Fuels</v>
      </c>
      <c r="D506" s="146" t="s">
        <v>145</v>
      </c>
      <c r="E506" s="139" t="s">
        <v>734</v>
      </c>
      <c r="F506" s="146" t="s">
        <v>776</v>
      </c>
      <c r="G506" s="139" t="s">
        <v>740</v>
      </c>
      <c r="H506" s="157">
        <v>471</v>
      </c>
      <c r="I506" s="266" t="s">
        <v>47</v>
      </c>
      <c r="J506" s="137" t="str">
        <f>INDEX('Policy Characteristics'!D:D,MATCH(PolicyLevers!$C506,'Policy Characteristics'!$C:$C,0))</f>
        <v>Electrification + Hydrogen</v>
      </c>
      <c r="K506" s="137" t="str">
        <f>INDEX('Policy Characteristics'!E:E,MATCH(PolicyLevers!$C506,'Policy Characteristics'!$C:$C,0))</f>
        <v>indst fuel type shifting</v>
      </c>
      <c r="L506" s="137">
        <f>INDEX('Policy Characteristics'!F:F,MATCH(PolicyLevers!$C506,'Policy Characteristics'!$C:$C,0))</f>
        <v>0</v>
      </c>
      <c r="M506" s="137">
        <f>INDEX('Policy Characteristics'!G:G,MATCH(PolicyLevers!$C506,'Policy Characteristics'!$C:$C,0))</f>
        <v>1</v>
      </c>
      <c r="N506" s="137">
        <f>INDEX('Policy Characteristics'!H:H,MATCH(PolicyLevers!$C506,'Policy Characteristics'!$C:$C,0))</f>
        <v>0.01</v>
      </c>
      <c r="O506" s="137" t="str">
        <f>INDEX('Policy Characteristics'!I:I,MATCH(PolicyLevers!$C506,'Policy Characteristics'!$C:$C,0))</f>
        <v>% of fuel shifted</v>
      </c>
      <c r="P506" s="13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52" t="str">
        <f t="shared" si="62"/>
        <v>industry-ag-main.html#fuel-switching</v>
      </c>
      <c r="R506" s="165" t="str">
        <f t="shared" si="62"/>
        <v>industry-elec-and-hydrogen.html</v>
      </c>
      <c r="S506" s="139"/>
      <c r="T506" s="139"/>
    </row>
    <row r="507" spans="1:20" x14ac:dyDescent="0.25">
      <c r="A507" s="136" t="str">
        <f>INDEX('Policy Characteristics'!A:A,MATCH(PolicyLevers!$C507,'Policy Characteristics'!$C:$C,0))</f>
        <v>Industry</v>
      </c>
      <c r="B507" s="273" t="str">
        <f>INDEX('Policy Characteristics'!B:B,MATCH(PolicyLevers!$C507,'Policy Characteristics'!$C:$C,0))</f>
        <v>Electrification + Hydrogen</v>
      </c>
      <c r="C507" s="152" t="str">
        <f t="shared" si="64"/>
        <v>Fraction of Industrial Fuel Use Shifted to Other Fuels</v>
      </c>
      <c r="D507" s="146" t="s">
        <v>145</v>
      </c>
      <c r="E507" s="139" t="s">
        <v>1109</v>
      </c>
      <c r="F507" s="146" t="s">
        <v>776</v>
      </c>
      <c r="G507" s="139" t="s">
        <v>1112</v>
      </c>
      <c r="H507" s="157">
        <v>472</v>
      </c>
      <c r="I507" s="266" t="s">
        <v>47</v>
      </c>
      <c r="J507" s="137" t="str">
        <f>INDEX('Policy Characteristics'!D:D,MATCH(PolicyLevers!$C507,'Policy Characteristics'!$C:$C,0))</f>
        <v>Electrification + Hydrogen</v>
      </c>
      <c r="K507" s="137" t="str">
        <f>INDEX('Policy Characteristics'!E:E,MATCH(PolicyLevers!$C507,'Policy Characteristics'!$C:$C,0))</f>
        <v>indst fuel type shifting</v>
      </c>
      <c r="L507" s="137">
        <f>INDEX('Policy Characteristics'!F:F,MATCH(PolicyLevers!$C507,'Policy Characteristics'!$C:$C,0))</f>
        <v>0</v>
      </c>
      <c r="M507" s="137">
        <f>INDEX('Policy Characteristics'!G:G,MATCH(PolicyLevers!$C507,'Policy Characteristics'!$C:$C,0))</f>
        <v>1</v>
      </c>
      <c r="N507" s="137">
        <f>INDEX('Policy Characteristics'!H:H,MATCH(PolicyLevers!$C507,'Policy Characteristics'!$C:$C,0))</f>
        <v>0.01</v>
      </c>
      <c r="O507" s="137" t="str">
        <f>INDEX('Policy Characteristics'!I:I,MATCH(PolicyLevers!$C507,'Policy Characteristics'!$C:$C,0))</f>
        <v>% of fuel shifted</v>
      </c>
      <c r="P507" s="13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52" t="str">
        <f t="shared" si="62"/>
        <v>industry-ag-main.html#fuel-switching</v>
      </c>
      <c r="R507" s="165" t="str">
        <f t="shared" si="62"/>
        <v>industry-elec-and-hydrogen.html</v>
      </c>
      <c r="S507" s="139"/>
      <c r="T507" s="139"/>
    </row>
    <row r="508" spans="1:20" x14ac:dyDescent="0.25">
      <c r="A508" s="136" t="str">
        <f>INDEX('Policy Characteristics'!A:A,MATCH(PolicyLevers!$C508,'Policy Characteristics'!$C:$C,0))</f>
        <v>Industry</v>
      </c>
      <c r="B508" s="273" t="str">
        <f>INDEX('Policy Characteristics'!B:B,MATCH(PolicyLevers!$C508,'Policy Characteristics'!$C:$C,0))</f>
        <v>Electrification + Hydrogen</v>
      </c>
      <c r="C508" s="152" t="str">
        <f t="shared" si="64"/>
        <v>Fraction of Industrial Fuel Use Shifted to Other Fuels</v>
      </c>
      <c r="D508" s="146" t="s">
        <v>145</v>
      </c>
      <c r="E508" s="139" t="s">
        <v>1110</v>
      </c>
      <c r="F508" s="146" t="s">
        <v>776</v>
      </c>
      <c r="G508" s="139" t="s">
        <v>1114</v>
      </c>
      <c r="H508" s="157">
        <v>473</v>
      </c>
      <c r="I508" s="266" t="s">
        <v>47</v>
      </c>
      <c r="J508" s="137" t="str">
        <f>INDEX('Policy Characteristics'!D:D,MATCH(PolicyLevers!$C508,'Policy Characteristics'!$C:$C,0))</f>
        <v>Electrification + Hydrogen</v>
      </c>
      <c r="K508" s="137" t="str">
        <f>INDEX('Policy Characteristics'!E:E,MATCH(PolicyLevers!$C508,'Policy Characteristics'!$C:$C,0))</f>
        <v>indst fuel type shifting</v>
      </c>
      <c r="L508" s="137">
        <f>INDEX('Policy Characteristics'!F:F,MATCH(PolicyLevers!$C508,'Policy Characteristics'!$C:$C,0))</f>
        <v>0</v>
      </c>
      <c r="M508" s="137">
        <f>INDEX('Policy Characteristics'!G:G,MATCH(PolicyLevers!$C508,'Policy Characteristics'!$C:$C,0))</f>
        <v>1</v>
      </c>
      <c r="N508" s="137">
        <f>INDEX('Policy Characteristics'!H:H,MATCH(PolicyLevers!$C508,'Policy Characteristics'!$C:$C,0))</f>
        <v>0.01</v>
      </c>
      <c r="O508" s="137" t="str">
        <f>INDEX('Policy Characteristics'!I:I,MATCH(PolicyLevers!$C508,'Policy Characteristics'!$C:$C,0))</f>
        <v>% of fuel shifted</v>
      </c>
      <c r="P508" s="13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52" t="str">
        <f t="shared" si="62"/>
        <v>industry-ag-main.html#fuel-switching</v>
      </c>
      <c r="R508" s="165" t="str">
        <f t="shared" si="62"/>
        <v>industry-elec-and-hydrogen.html</v>
      </c>
      <c r="S508" s="139"/>
      <c r="T508" s="139"/>
    </row>
    <row r="509" spans="1:20" x14ac:dyDescent="0.25">
      <c r="A509" s="136" t="str">
        <f>INDEX('Policy Characteristics'!A:A,MATCH(PolicyLevers!$C509,'Policy Characteristics'!$C:$C,0))</f>
        <v>Industry</v>
      </c>
      <c r="B509" s="273" t="str">
        <f>INDEX('Policy Characteristics'!B:B,MATCH(PolicyLevers!$C509,'Policy Characteristics'!$C:$C,0))</f>
        <v>Electrification + Hydrogen</v>
      </c>
      <c r="C509" s="152" t="str">
        <f t="shared" si="64"/>
        <v>Fraction of Industrial Fuel Use Shifted to Other Fuels</v>
      </c>
      <c r="D509" s="146" t="s">
        <v>145</v>
      </c>
      <c r="E509" s="139" t="s">
        <v>1111</v>
      </c>
      <c r="F509" s="146" t="s">
        <v>776</v>
      </c>
      <c r="G509" s="139" t="s">
        <v>1115</v>
      </c>
      <c r="H509" s="157">
        <v>474</v>
      </c>
      <c r="I509" s="266" t="s">
        <v>47</v>
      </c>
      <c r="J509" s="137" t="str">
        <f>INDEX('Policy Characteristics'!D:D,MATCH(PolicyLevers!$C509,'Policy Characteristics'!$C:$C,0))</f>
        <v>Electrification + Hydrogen</v>
      </c>
      <c r="K509" s="137" t="str">
        <f>INDEX('Policy Characteristics'!E:E,MATCH(PolicyLevers!$C509,'Policy Characteristics'!$C:$C,0))</f>
        <v>indst fuel type shifting</v>
      </c>
      <c r="L509" s="137">
        <f>INDEX('Policy Characteristics'!F:F,MATCH(PolicyLevers!$C509,'Policy Characteristics'!$C:$C,0))</f>
        <v>0</v>
      </c>
      <c r="M509" s="137">
        <f>INDEX('Policy Characteristics'!G:G,MATCH(PolicyLevers!$C509,'Policy Characteristics'!$C:$C,0))</f>
        <v>1</v>
      </c>
      <c r="N509" s="137">
        <f>INDEX('Policy Characteristics'!H:H,MATCH(PolicyLevers!$C509,'Policy Characteristics'!$C:$C,0))</f>
        <v>0.01</v>
      </c>
      <c r="O509" s="137" t="str">
        <f>INDEX('Policy Characteristics'!I:I,MATCH(PolicyLevers!$C509,'Policy Characteristics'!$C:$C,0))</f>
        <v>% of fuel shifted</v>
      </c>
      <c r="P509" s="13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52" t="str">
        <f t="shared" si="62"/>
        <v>industry-ag-main.html#fuel-switching</v>
      </c>
      <c r="R509" s="165" t="str">
        <f t="shared" si="62"/>
        <v>industry-elec-and-hydrogen.html</v>
      </c>
      <c r="S509" s="139"/>
      <c r="T509" s="139"/>
    </row>
    <row r="510" spans="1:20" x14ac:dyDescent="0.25">
      <c r="A510" s="136" t="str">
        <f>INDEX('Policy Characteristics'!A:A,MATCH(PolicyLevers!$C510,'Policy Characteristics'!$C:$C,0))</f>
        <v>Industry</v>
      </c>
      <c r="B510" s="273" t="str">
        <f>INDEX('Policy Characteristics'!B:B,MATCH(PolicyLevers!$C510,'Policy Characteristics'!$C:$C,0))</f>
        <v>Electrification + Hydrogen</v>
      </c>
      <c r="C510" s="152" t="str">
        <f t="shared" si="64"/>
        <v>Fraction of Industrial Fuel Use Shifted to Other Fuels</v>
      </c>
      <c r="D510" s="146" t="s">
        <v>145</v>
      </c>
      <c r="E510" s="139" t="s">
        <v>1108</v>
      </c>
      <c r="F510" s="146" t="s">
        <v>776</v>
      </c>
      <c r="G510" s="139" t="s">
        <v>1113</v>
      </c>
      <c r="H510" s="157">
        <v>475</v>
      </c>
      <c r="I510" s="266" t="s">
        <v>47</v>
      </c>
      <c r="J510" s="137" t="str">
        <f>INDEX('Policy Characteristics'!D:D,MATCH(PolicyLevers!$C510,'Policy Characteristics'!$C:$C,0))</f>
        <v>Electrification + Hydrogen</v>
      </c>
      <c r="K510" s="137" t="str">
        <f>INDEX('Policy Characteristics'!E:E,MATCH(PolicyLevers!$C510,'Policy Characteristics'!$C:$C,0))</f>
        <v>indst fuel type shifting</v>
      </c>
      <c r="L510" s="137">
        <f>INDEX('Policy Characteristics'!F:F,MATCH(PolicyLevers!$C510,'Policy Characteristics'!$C:$C,0))</f>
        <v>0</v>
      </c>
      <c r="M510" s="137">
        <f>INDEX('Policy Characteristics'!G:G,MATCH(PolicyLevers!$C510,'Policy Characteristics'!$C:$C,0))</f>
        <v>1</v>
      </c>
      <c r="N510" s="137">
        <f>INDEX('Policy Characteristics'!H:H,MATCH(PolicyLevers!$C510,'Policy Characteristics'!$C:$C,0))</f>
        <v>0.01</v>
      </c>
      <c r="O510" s="137" t="str">
        <f>INDEX('Policy Characteristics'!I:I,MATCH(PolicyLevers!$C510,'Policy Characteristics'!$C:$C,0))</f>
        <v>% of fuel shifted</v>
      </c>
      <c r="P510" s="13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52" t="str">
        <f t="shared" si="62"/>
        <v>industry-ag-main.html#fuel-switching</v>
      </c>
      <c r="R510" s="165" t="str">
        <f t="shared" si="62"/>
        <v>industry-elec-and-hydrogen.html</v>
      </c>
      <c r="S510" s="139"/>
      <c r="T510" s="139"/>
    </row>
    <row r="511" spans="1:20" x14ac:dyDescent="0.25">
      <c r="A511" s="136" t="str">
        <f>INDEX('Policy Characteristics'!A:A,MATCH(PolicyLevers!$C511,'Policy Characteristics'!$C:$C,0))</f>
        <v>Industry</v>
      </c>
      <c r="B511" s="273" t="str">
        <f>INDEX('Policy Characteristics'!B:B,MATCH(PolicyLevers!$C511,'Policy Characteristics'!$C:$C,0))</f>
        <v>Electrification + Hydrogen</v>
      </c>
      <c r="C511" s="152" t="str">
        <f t="shared" si="64"/>
        <v>Fraction of Industrial Fuel Use Shifted to Other Fuels</v>
      </c>
      <c r="D511" s="146" t="s">
        <v>146</v>
      </c>
      <c r="E511" s="139" t="s">
        <v>729</v>
      </c>
      <c r="F511" s="146" t="s">
        <v>148</v>
      </c>
      <c r="G511" s="139" t="s">
        <v>735</v>
      </c>
      <c r="H511" s="157">
        <v>476</v>
      </c>
      <c r="I511" s="266" t="s">
        <v>47</v>
      </c>
      <c r="J511" s="137" t="str">
        <f>INDEX('Policy Characteristics'!D:D,MATCH(PolicyLevers!$C511,'Policy Characteristics'!$C:$C,0))</f>
        <v>Electrification + Hydrogen</v>
      </c>
      <c r="K511" s="137" t="str">
        <f>INDEX('Policy Characteristics'!E:E,MATCH(PolicyLevers!$C511,'Policy Characteristics'!$C:$C,0))</f>
        <v>indst fuel type shifting</v>
      </c>
      <c r="L511" s="137">
        <f>INDEX('Policy Characteristics'!F:F,MATCH(PolicyLevers!$C511,'Policy Characteristics'!$C:$C,0))</f>
        <v>0</v>
      </c>
      <c r="M511" s="137">
        <f>INDEX('Policy Characteristics'!G:G,MATCH(PolicyLevers!$C511,'Policy Characteristics'!$C:$C,0))</f>
        <v>1</v>
      </c>
      <c r="N511" s="137">
        <f>INDEX('Policy Characteristics'!H:H,MATCH(PolicyLevers!$C511,'Policy Characteristics'!$C:$C,0))</f>
        <v>0.01</v>
      </c>
      <c r="O511" s="137" t="str">
        <f>INDEX('Policy Characteristics'!I:I,MATCH(PolicyLevers!$C511,'Policy Characteristics'!$C:$C,0))</f>
        <v>% of fuel shifted</v>
      </c>
      <c r="P511" s="13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52" t="str">
        <f t="shared" si="62"/>
        <v>industry-ag-main.html#fuel-switching</v>
      </c>
      <c r="R511" s="165" t="str">
        <f t="shared" si="62"/>
        <v>industry-elec-and-hydrogen.html</v>
      </c>
      <c r="S511" s="139"/>
      <c r="T511" s="139"/>
    </row>
    <row r="512" spans="1:20" x14ac:dyDescent="0.25">
      <c r="A512" s="136" t="str">
        <f>INDEX('Policy Characteristics'!A:A,MATCH(PolicyLevers!$C512,'Policy Characteristics'!$C:$C,0))</f>
        <v>Industry</v>
      </c>
      <c r="B512" s="273" t="str">
        <f>INDEX('Policy Characteristics'!B:B,MATCH(PolicyLevers!$C512,'Policy Characteristics'!$C:$C,0))</f>
        <v>Electrification + Hydrogen</v>
      </c>
      <c r="C512" s="152" t="str">
        <f t="shared" si="64"/>
        <v>Fraction of Industrial Fuel Use Shifted to Other Fuels</v>
      </c>
      <c r="D512" s="146" t="s">
        <v>146</v>
      </c>
      <c r="E512" s="139" t="s">
        <v>730</v>
      </c>
      <c r="F512" s="146" t="s">
        <v>148</v>
      </c>
      <c r="G512" s="139" t="s">
        <v>738</v>
      </c>
      <c r="H512" s="157">
        <v>477</v>
      </c>
      <c r="I512" s="266" t="s">
        <v>47</v>
      </c>
      <c r="J512" s="137" t="str">
        <f>INDEX('Policy Characteristics'!D:D,MATCH(PolicyLevers!$C512,'Policy Characteristics'!$C:$C,0))</f>
        <v>Electrification + Hydrogen</v>
      </c>
      <c r="K512" s="137" t="str">
        <f>INDEX('Policy Characteristics'!E:E,MATCH(PolicyLevers!$C512,'Policy Characteristics'!$C:$C,0))</f>
        <v>indst fuel type shifting</v>
      </c>
      <c r="L512" s="137">
        <f>INDEX('Policy Characteristics'!F:F,MATCH(PolicyLevers!$C512,'Policy Characteristics'!$C:$C,0))</f>
        <v>0</v>
      </c>
      <c r="M512" s="137">
        <f>INDEX('Policy Characteristics'!G:G,MATCH(PolicyLevers!$C512,'Policy Characteristics'!$C:$C,0))</f>
        <v>1</v>
      </c>
      <c r="N512" s="137">
        <f>INDEX('Policy Characteristics'!H:H,MATCH(PolicyLevers!$C512,'Policy Characteristics'!$C:$C,0))</f>
        <v>0.01</v>
      </c>
      <c r="O512" s="137" t="str">
        <f>INDEX('Policy Characteristics'!I:I,MATCH(PolicyLevers!$C512,'Policy Characteristics'!$C:$C,0))</f>
        <v>% of fuel shifted</v>
      </c>
      <c r="P512" s="13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52" t="str">
        <f t="shared" si="62"/>
        <v>industry-ag-main.html#fuel-switching</v>
      </c>
      <c r="R512" s="165" t="str">
        <f t="shared" si="62"/>
        <v>industry-elec-and-hydrogen.html</v>
      </c>
      <c r="S512" s="139"/>
      <c r="T512" s="139"/>
    </row>
    <row r="513" spans="1:20" x14ac:dyDescent="0.25">
      <c r="A513" s="136" t="str">
        <f>INDEX('Policy Characteristics'!A:A,MATCH(PolicyLevers!$C513,'Policy Characteristics'!$C:$C,0))</f>
        <v>Industry</v>
      </c>
      <c r="B513" s="273" t="str">
        <f>INDEX('Policy Characteristics'!B:B,MATCH(PolicyLevers!$C513,'Policy Characteristics'!$C:$C,0))</f>
        <v>Electrification + Hydrogen</v>
      </c>
      <c r="C513" s="152" t="str">
        <f t="shared" si="64"/>
        <v>Fraction of Industrial Fuel Use Shifted to Other Fuels</v>
      </c>
      <c r="D513" s="146" t="s">
        <v>146</v>
      </c>
      <c r="E513" s="139" t="s">
        <v>731</v>
      </c>
      <c r="F513" s="146" t="s">
        <v>148</v>
      </c>
      <c r="G513" s="139" t="s">
        <v>739</v>
      </c>
      <c r="H513" s="157">
        <v>478</v>
      </c>
      <c r="I513" s="266" t="s">
        <v>46</v>
      </c>
      <c r="J513" s="137" t="str">
        <f>INDEX('Policy Characteristics'!D:D,MATCH(PolicyLevers!$C513,'Policy Characteristics'!$C:$C,0))</f>
        <v>Electrification + Hydrogen</v>
      </c>
      <c r="K513" s="137" t="str">
        <f>INDEX('Policy Characteristics'!E:E,MATCH(PolicyLevers!$C513,'Policy Characteristics'!$C:$C,0))</f>
        <v>indst fuel type shifting</v>
      </c>
      <c r="L513" s="137">
        <f>INDEX('Policy Characteristics'!F:F,MATCH(PolicyLevers!$C513,'Policy Characteristics'!$C:$C,0))</f>
        <v>0</v>
      </c>
      <c r="M513" s="137">
        <f>INDEX('Policy Characteristics'!G:G,MATCH(PolicyLevers!$C513,'Policy Characteristics'!$C:$C,0))</f>
        <v>1</v>
      </c>
      <c r="N513" s="137">
        <f>INDEX('Policy Characteristics'!H:H,MATCH(PolicyLevers!$C513,'Policy Characteristics'!$C:$C,0))</f>
        <v>0.01</v>
      </c>
      <c r="O513" s="137" t="str">
        <f>INDEX('Policy Characteristics'!I:I,MATCH(PolicyLevers!$C513,'Policy Characteristics'!$C:$C,0))</f>
        <v>% of fuel shifted</v>
      </c>
      <c r="P513" s="13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52" t="str">
        <f t="shared" si="62"/>
        <v>industry-ag-main.html#fuel-switching</v>
      </c>
      <c r="R513" s="165" t="str">
        <f t="shared" si="62"/>
        <v>industry-elec-and-hydrogen.html</v>
      </c>
      <c r="S513" s="139"/>
      <c r="T513" s="139"/>
    </row>
    <row r="514" spans="1:20" x14ac:dyDescent="0.25">
      <c r="A514" s="136" t="str">
        <f>INDEX('Policy Characteristics'!A:A,MATCH(PolicyLevers!$C514,'Policy Characteristics'!$C:$C,0))</f>
        <v>Industry</v>
      </c>
      <c r="B514" s="273" t="str">
        <f>INDEX('Policy Characteristics'!B:B,MATCH(PolicyLevers!$C514,'Policy Characteristics'!$C:$C,0))</f>
        <v>Electrification + Hydrogen</v>
      </c>
      <c r="C514" s="152" t="str">
        <f t="shared" si="64"/>
        <v>Fraction of Industrial Fuel Use Shifted to Other Fuels</v>
      </c>
      <c r="D514" s="146" t="s">
        <v>146</v>
      </c>
      <c r="E514" s="139" t="s">
        <v>732</v>
      </c>
      <c r="F514" s="146" t="s">
        <v>148</v>
      </c>
      <c r="G514" s="139" t="s">
        <v>736</v>
      </c>
      <c r="H514" s="157">
        <v>479</v>
      </c>
      <c r="I514" s="266" t="s">
        <v>47</v>
      </c>
      <c r="J514" s="137" t="str">
        <f>INDEX('Policy Characteristics'!D:D,MATCH(PolicyLevers!$C514,'Policy Characteristics'!$C:$C,0))</f>
        <v>Electrification + Hydrogen</v>
      </c>
      <c r="K514" s="137" t="str">
        <f>INDEX('Policy Characteristics'!E:E,MATCH(PolicyLevers!$C514,'Policy Characteristics'!$C:$C,0))</f>
        <v>indst fuel type shifting</v>
      </c>
      <c r="L514" s="137">
        <f>INDEX('Policy Characteristics'!F:F,MATCH(PolicyLevers!$C514,'Policy Characteristics'!$C:$C,0))</f>
        <v>0</v>
      </c>
      <c r="M514" s="137">
        <f>INDEX('Policy Characteristics'!G:G,MATCH(PolicyLevers!$C514,'Policy Characteristics'!$C:$C,0))</f>
        <v>1</v>
      </c>
      <c r="N514" s="137">
        <f>INDEX('Policy Characteristics'!H:H,MATCH(PolicyLevers!$C514,'Policy Characteristics'!$C:$C,0))</f>
        <v>0.01</v>
      </c>
      <c r="O514" s="137" t="str">
        <f>INDEX('Policy Characteristics'!I:I,MATCH(PolicyLevers!$C514,'Policy Characteristics'!$C:$C,0))</f>
        <v>% of fuel shifted</v>
      </c>
      <c r="P514" s="13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52" t="str">
        <f t="shared" si="62"/>
        <v>industry-ag-main.html#fuel-switching</v>
      </c>
      <c r="R514" s="165" t="str">
        <f t="shared" si="62"/>
        <v>industry-elec-and-hydrogen.html</v>
      </c>
      <c r="S514" s="139"/>
      <c r="T514" s="139"/>
    </row>
    <row r="515" spans="1:20" x14ac:dyDescent="0.25">
      <c r="A515" s="136" t="str">
        <f>INDEX('Policy Characteristics'!A:A,MATCH(PolicyLevers!$C515,'Policy Characteristics'!$C:$C,0))</f>
        <v>Industry</v>
      </c>
      <c r="B515" s="273" t="str">
        <f>INDEX('Policy Characteristics'!B:B,MATCH(PolicyLevers!$C515,'Policy Characteristics'!$C:$C,0))</f>
        <v>Electrification + Hydrogen</v>
      </c>
      <c r="C515" s="152" t="str">
        <f t="shared" si="64"/>
        <v>Fraction of Industrial Fuel Use Shifted to Other Fuels</v>
      </c>
      <c r="D515" s="146" t="s">
        <v>146</v>
      </c>
      <c r="E515" s="139" t="s">
        <v>733</v>
      </c>
      <c r="F515" s="146" t="s">
        <v>148</v>
      </c>
      <c r="G515" s="139" t="s">
        <v>737</v>
      </c>
      <c r="H515" s="157">
        <v>480</v>
      </c>
      <c r="I515" s="266" t="s">
        <v>46</v>
      </c>
      <c r="J515" s="137" t="str">
        <f>INDEX('Policy Characteristics'!D:D,MATCH(PolicyLevers!$C515,'Policy Characteristics'!$C:$C,0))</f>
        <v>Electrification + Hydrogen</v>
      </c>
      <c r="K515" s="137" t="str">
        <f>INDEX('Policy Characteristics'!E:E,MATCH(PolicyLevers!$C515,'Policy Characteristics'!$C:$C,0))</f>
        <v>indst fuel type shifting</v>
      </c>
      <c r="L515" s="137">
        <f>INDEX('Policy Characteristics'!F:F,MATCH(PolicyLevers!$C515,'Policy Characteristics'!$C:$C,0))</f>
        <v>0</v>
      </c>
      <c r="M515" s="137">
        <f>INDEX('Policy Characteristics'!G:G,MATCH(PolicyLevers!$C515,'Policy Characteristics'!$C:$C,0))</f>
        <v>1</v>
      </c>
      <c r="N515" s="137">
        <f>INDEX('Policy Characteristics'!H:H,MATCH(PolicyLevers!$C515,'Policy Characteristics'!$C:$C,0))</f>
        <v>0.01</v>
      </c>
      <c r="O515" s="137" t="str">
        <f>INDEX('Policy Characteristics'!I:I,MATCH(PolicyLevers!$C515,'Policy Characteristics'!$C:$C,0))</f>
        <v>% of fuel shifted</v>
      </c>
      <c r="P515" s="13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52" t="str">
        <f t="shared" si="62"/>
        <v>industry-ag-main.html#fuel-switching</v>
      </c>
      <c r="R515" s="165" t="str">
        <f t="shared" si="62"/>
        <v>industry-elec-and-hydrogen.html</v>
      </c>
      <c r="S515" s="139"/>
      <c r="T515" s="139"/>
    </row>
    <row r="516" spans="1:20" x14ac:dyDescent="0.25">
      <c r="A516" s="136" t="str">
        <f>INDEX('Policy Characteristics'!A:A,MATCH(PolicyLevers!$C516,'Policy Characteristics'!$C:$C,0))</f>
        <v>Industry</v>
      </c>
      <c r="B516" s="273" t="str">
        <f>INDEX('Policy Characteristics'!B:B,MATCH(PolicyLevers!$C516,'Policy Characteristics'!$C:$C,0))</f>
        <v>Electrification + Hydrogen</v>
      </c>
      <c r="C516" s="152" t="str">
        <f t="shared" si="64"/>
        <v>Fraction of Industrial Fuel Use Shifted to Other Fuels</v>
      </c>
      <c r="D516" s="146" t="s">
        <v>146</v>
      </c>
      <c r="E516" s="139" t="s">
        <v>734</v>
      </c>
      <c r="F516" s="146" t="s">
        <v>148</v>
      </c>
      <c r="G516" s="139" t="s">
        <v>740</v>
      </c>
      <c r="H516" s="157">
        <v>481</v>
      </c>
      <c r="I516" s="266" t="s">
        <v>47</v>
      </c>
      <c r="J516" s="137" t="str">
        <f>INDEX('Policy Characteristics'!D:D,MATCH(PolicyLevers!$C516,'Policy Characteristics'!$C:$C,0))</f>
        <v>Electrification + Hydrogen</v>
      </c>
      <c r="K516" s="137" t="str">
        <f>INDEX('Policy Characteristics'!E:E,MATCH(PolicyLevers!$C516,'Policy Characteristics'!$C:$C,0))</f>
        <v>indst fuel type shifting</v>
      </c>
      <c r="L516" s="137">
        <f>INDEX('Policy Characteristics'!F:F,MATCH(PolicyLevers!$C516,'Policy Characteristics'!$C:$C,0))</f>
        <v>0</v>
      </c>
      <c r="M516" s="137">
        <f>INDEX('Policy Characteristics'!G:G,MATCH(PolicyLevers!$C516,'Policy Characteristics'!$C:$C,0))</f>
        <v>1</v>
      </c>
      <c r="N516" s="137">
        <f>INDEX('Policy Characteristics'!H:H,MATCH(PolicyLevers!$C516,'Policy Characteristics'!$C:$C,0))</f>
        <v>0.01</v>
      </c>
      <c r="O516" s="137" t="str">
        <f>INDEX('Policy Characteristics'!I:I,MATCH(PolicyLevers!$C516,'Policy Characteristics'!$C:$C,0))</f>
        <v>% of fuel shifted</v>
      </c>
      <c r="P516" s="13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52" t="str">
        <f t="shared" si="62"/>
        <v>industry-ag-main.html#fuel-switching</v>
      </c>
      <c r="R516" s="165" t="str">
        <f t="shared" si="62"/>
        <v>industry-elec-and-hydrogen.html</v>
      </c>
      <c r="S516" s="139"/>
      <c r="T516" s="139"/>
    </row>
    <row r="517" spans="1:20" x14ac:dyDescent="0.25">
      <c r="A517" s="136" t="str">
        <f>INDEX('Policy Characteristics'!A:A,MATCH(PolicyLevers!$C517,'Policy Characteristics'!$C:$C,0))</f>
        <v>Industry</v>
      </c>
      <c r="B517" s="273" t="str">
        <f>INDEX('Policy Characteristics'!B:B,MATCH(PolicyLevers!$C517,'Policy Characteristics'!$C:$C,0))</f>
        <v>Electrification + Hydrogen</v>
      </c>
      <c r="C517" s="152" t="str">
        <f t="shared" si="64"/>
        <v>Fraction of Industrial Fuel Use Shifted to Other Fuels</v>
      </c>
      <c r="D517" s="146" t="s">
        <v>146</v>
      </c>
      <c r="E517" s="139" t="s">
        <v>1109</v>
      </c>
      <c r="F517" s="146" t="s">
        <v>148</v>
      </c>
      <c r="G517" s="139" t="s">
        <v>1112</v>
      </c>
      <c r="H517" s="157">
        <v>482</v>
      </c>
      <c r="I517" s="266" t="s">
        <v>47</v>
      </c>
      <c r="J517" s="137" t="str">
        <f>INDEX('Policy Characteristics'!D:D,MATCH(PolicyLevers!$C517,'Policy Characteristics'!$C:$C,0))</f>
        <v>Electrification + Hydrogen</v>
      </c>
      <c r="K517" s="137" t="str">
        <f>INDEX('Policy Characteristics'!E:E,MATCH(PolicyLevers!$C517,'Policy Characteristics'!$C:$C,0))</f>
        <v>indst fuel type shifting</v>
      </c>
      <c r="L517" s="137">
        <f>INDEX('Policy Characteristics'!F:F,MATCH(PolicyLevers!$C517,'Policy Characteristics'!$C:$C,0))</f>
        <v>0</v>
      </c>
      <c r="M517" s="137">
        <f>INDEX('Policy Characteristics'!G:G,MATCH(PolicyLevers!$C517,'Policy Characteristics'!$C:$C,0))</f>
        <v>1</v>
      </c>
      <c r="N517" s="137">
        <f>INDEX('Policy Characteristics'!H:H,MATCH(PolicyLevers!$C517,'Policy Characteristics'!$C:$C,0))</f>
        <v>0.01</v>
      </c>
      <c r="O517" s="137" t="str">
        <f>INDEX('Policy Characteristics'!I:I,MATCH(PolicyLevers!$C517,'Policy Characteristics'!$C:$C,0))</f>
        <v>% of fuel shifted</v>
      </c>
      <c r="P517" s="13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52" t="str">
        <f t="shared" si="62"/>
        <v>industry-ag-main.html#fuel-switching</v>
      </c>
      <c r="R517" s="165" t="str">
        <f t="shared" si="62"/>
        <v>industry-elec-and-hydrogen.html</v>
      </c>
      <c r="S517" s="139"/>
      <c r="T517" s="139"/>
    </row>
    <row r="518" spans="1:20" x14ac:dyDescent="0.25">
      <c r="A518" s="136" t="str">
        <f>INDEX('Policy Characteristics'!A:A,MATCH(PolicyLevers!$C518,'Policy Characteristics'!$C:$C,0))</f>
        <v>Industry</v>
      </c>
      <c r="B518" s="273" t="str">
        <f>INDEX('Policy Characteristics'!B:B,MATCH(PolicyLevers!$C518,'Policy Characteristics'!$C:$C,0))</f>
        <v>Electrification + Hydrogen</v>
      </c>
      <c r="C518" s="152" t="str">
        <f t="shared" si="64"/>
        <v>Fraction of Industrial Fuel Use Shifted to Other Fuels</v>
      </c>
      <c r="D518" s="146" t="s">
        <v>146</v>
      </c>
      <c r="E518" s="139" t="s">
        <v>1110</v>
      </c>
      <c r="F518" s="146" t="s">
        <v>148</v>
      </c>
      <c r="G518" s="139" t="s">
        <v>1114</v>
      </c>
      <c r="H518" s="157">
        <v>483</v>
      </c>
      <c r="I518" s="266" t="s">
        <v>46</v>
      </c>
      <c r="J518" s="137" t="str">
        <f>INDEX('Policy Characteristics'!D:D,MATCH(PolicyLevers!$C518,'Policy Characteristics'!$C:$C,0))</f>
        <v>Electrification + Hydrogen</v>
      </c>
      <c r="K518" s="137" t="str">
        <f>INDEX('Policy Characteristics'!E:E,MATCH(PolicyLevers!$C518,'Policy Characteristics'!$C:$C,0))</f>
        <v>indst fuel type shifting</v>
      </c>
      <c r="L518" s="137">
        <f>INDEX('Policy Characteristics'!F:F,MATCH(PolicyLevers!$C518,'Policy Characteristics'!$C:$C,0))</f>
        <v>0</v>
      </c>
      <c r="M518" s="137">
        <f>INDEX('Policy Characteristics'!G:G,MATCH(PolicyLevers!$C518,'Policy Characteristics'!$C:$C,0))</f>
        <v>1</v>
      </c>
      <c r="N518" s="137">
        <f>INDEX('Policy Characteristics'!H:H,MATCH(PolicyLevers!$C518,'Policy Characteristics'!$C:$C,0))</f>
        <v>0.01</v>
      </c>
      <c r="O518" s="137" t="str">
        <f>INDEX('Policy Characteristics'!I:I,MATCH(PolicyLevers!$C518,'Policy Characteristics'!$C:$C,0))</f>
        <v>% of fuel shifted</v>
      </c>
      <c r="P518" s="13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52" t="str">
        <f t="shared" si="62"/>
        <v>industry-ag-main.html#fuel-switching</v>
      </c>
      <c r="R518" s="165" t="str">
        <f t="shared" si="62"/>
        <v>industry-elec-and-hydrogen.html</v>
      </c>
      <c r="S518" s="139"/>
      <c r="T518" s="139"/>
    </row>
    <row r="519" spans="1:20" x14ac:dyDescent="0.25">
      <c r="A519" s="136" t="str">
        <f>INDEX('Policy Characteristics'!A:A,MATCH(PolicyLevers!$C519,'Policy Characteristics'!$C:$C,0))</f>
        <v>Industry</v>
      </c>
      <c r="B519" s="273" t="str">
        <f>INDEX('Policy Characteristics'!B:B,MATCH(PolicyLevers!$C519,'Policy Characteristics'!$C:$C,0))</f>
        <v>Electrification + Hydrogen</v>
      </c>
      <c r="C519" s="152" t="str">
        <f t="shared" si="64"/>
        <v>Fraction of Industrial Fuel Use Shifted to Other Fuels</v>
      </c>
      <c r="D519" s="146" t="s">
        <v>146</v>
      </c>
      <c r="E519" s="139" t="s">
        <v>1111</v>
      </c>
      <c r="F519" s="146" t="s">
        <v>148</v>
      </c>
      <c r="G519" s="139" t="s">
        <v>1115</v>
      </c>
      <c r="H519" s="157">
        <v>484</v>
      </c>
      <c r="I519" s="266" t="s">
        <v>46</v>
      </c>
      <c r="J519" s="137" t="str">
        <f>INDEX('Policy Characteristics'!D:D,MATCH(PolicyLevers!$C519,'Policy Characteristics'!$C:$C,0))</f>
        <v>Electrification + Hydrogen</v>
      </c>
      <c r="K519" s="137" t="str">
        <f>INDEX('Policy Characteristics'!E:E,MATCH(PolicyLevers!$C519,'Policy Characteristics'!$C:$C,0))</f>
        <v>indst fuel type shifting</v>
      </c>
      <c r="L519" s="137">
        <f>INDEX('Policy Characteristics'!F:F,MATCH(PolicyLevers!$C519,'Policy Characteristics'!$C:$C,0))</f>
        <v>0</v>
      </c>
      <c r="M519" s="137">
        <f>INDEX('Policy Characteristics'!G:G,MATCH(PolicyLevers!$C519,'Policy Characteristics'!$C:$C,0))</f>
        <v>1</v>
      </c>
      <c r="N519" s="137">
        <f>INDEX('Policy Characteristics'!H:H,MATCH(PolicyLevers!$C519,'Policy Characteristics'!$C:$C,0))</f>
        <v>0.01</v>
      </c>
      <c r="O519" s="137" t="str">
        <f>INDEX('Policy Characteristics'!I:I,MATCH(PolicyLevers!$C519,'Policy Characteristics'!$C:$C,0))</f>
        <v>% of fuel shifted</v>
      </c>
      <c r="P519" s="13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52" t="str">
        <f t="shared" si="62"/>
        <v>industry-ag-main.html#fuel-switching</v>
      </c>
      <c r="R519" s="165" t="str">
        <f t="shared" si="62"/>
        <v>industry-elec-and-hydrogen.html</v>
      </c>
      <c r="S519" s="139"/>
      <c r="T519" s="139"/>
    </row>
    <row r="520" spans="1:20" x14ac:dyDescent="0.25">
      <c r="A520" s="136" t="str">
        <f>INDEX('Policy Characteristics'!A:A,MATCH(PolicyLevers!$C520,'Policy Characteristics'!$C:$C,0))</f>
        <v>Industry</v>
      </c>
      <c r="B520" s="273" t="str">
        <f>INDEX('Policy Characteristics'!B:B,MATCH(PolicyLevers!$C520,'Policy Characteristics'!$C:$C,0))</f>
        <v>Electrification + Hydrogen</v>
      </c>
      <c r="C520" s="152" t="str">
        <f t="shared" si="64"/>
        <v>Fraction of Industrial Fuel Use Shifted to Other Fuels</v>
      </c>
      <c r="D520" s="146" t="s">
        <v>146</v>
      </c>
      <c r="E520" s="139" t="s">
        <v>1108</v>
      </c>
      <c r="F520" s="146" t="s">
        <v>148</v>
      </c>
      <c r="G520" s="139" t="s">
        <v>1113</v>
      </c>
      <c r="H520" s="157">
        <v>485</v>
      </c>
      <c r="I520" s="266" t="s">
        <v>47</v>
      </c>
      <c r="J520" s="137" t="str">
        <f>INDEX('Policy Characteristics'!D:D,MATCH(PolicyLevers!$C520,'Policy Characteristics'!$C:$C,0))</f>
        <v>Electrification + Hydrogen</v>
      </c>
      <c r="K520" s="137" t="str">
        <f>INDEX('Policy Characteristics'!E:E,MATCH(PolicyLevers!$C520,'Policy Characteristics'!$C:$C,0))</f>
        <v>indst fuel type shifting</v>
      </c>
      <c r="L520" s="137">
        <f>INDEX('Policy Characteristics'!F:F,MATCH(PolicyLevers!$C520,'Policy Characteristics'!$C:$C,0))</f>
        <v>0</v>
      </c>
      <c r="M520" s="137">
        <f>INDEX('Policy Characteristics'!G:G,MATCH(PolicyLevers!$C520,'Policy Characteristics'!$C:$C,0))</f>
        <v>1</v>
      </c>
      <c r="N520" s="137">
        <f>INDEX('Policy Characteristics'!H:H,MATCH(PolicyLevers!$C520,'Policy Characteristics'!$C:$C,0))</f>
        <v>0.01</v>
      </c>
      <c r="O520" s="137" t="str">
        <f>INDEX('Policy Characteristics'!I:I,MATCH(PolicyLevers!$C520,'Policy Characteristics'!$C:$C,0))</f>
        <v>% of fuel shifted</v>
      </c>
      <c r="P520" s="13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52" t="str">
        <f t="shared" si="62"/>
        <v>industry-ag-main.html#fuel-switching</v>
      </c>
      <c r="R520" s="165" t="str">
        <f t="shared" si="62"/>
        <v>industry-elec-and-hydrogen.html</v>
      </c>
      <c r="S520" s="139"/>
      <c r="T520" s="139"/>
    </row>
    <row r="521" spans="1:20" x14ac:dyDescent="0.25">
      <c r="A521" s="136" t="str">
        <f>INDEX('Policy Characteristics'!A:A,MATCH(PolicyLevers!$C521,'Policy Characteristics'!$C:$C,0))</f>
        <v>Industry</v>
      </c>
      <c r="B521" s="273" t="str">
        <f>INDEX('Policy Characteristics'!B:B,MATCH(PolicyLevers!$C521,'Policy Characteristics'!$C:$C,0))</f>
        <v>Electrification + Hydrogen</v>
      </c>
      <c r="C521" s="152" t="str">
        <f t="shared" si="64"/>
        <v>Fraction of Industrial Fuel Use Shifted to Other Fuels</v>
      </c>
      <c r="D521" s="146" t="s">
        <v>147</v>
      </c>
      <c r="E521" s="139" t="s">
        <v>729</v>
      </c>
      <c r="F521" s="146" t="s">
        <v>149</v>
      </c>
      <c r="G521" s="139" t="s">
        <v>735</v>
      </c>
      <c r="H521" s="157">
        <v>486</v>
      </c>
      <c r="I521" s="266" t="s">
        <v>47</v>
      </c>
      <c r="J521" s="137" t="str">
        <f>INDEX('Policy Characteristics'!D:D,MATCH(PolicyLevers!$C521,'Policy Characteristics'!$C:$C,0))</f>
        <v>Electrification + Hydrogen</v>
      </c>
      <c r="K521" s="137" t="str">
        <f>INDEX('Policy Characteristics'!E:E,MATCH(PolicyLevers!$C521,'Policy Characteristics'!$C:$C,0))</f>
        <v>indst fuel type shifting</v>
      </c>
      <c r="L521" s="137">
        <f>INDEX('Policy Characteristics'!F:F,MATCH(PolicyLevers!$C521,'Policy Characteristics'!$C:$C,0))</f>
        <v>0</v>
      </c>
      <c r="M521" s="137">
        <f>INDEX('Policy Characteristics'!G:G,MATCH(PolicyLevers!$C521,'Policy Characteristics'!$C:$C,0))</f>
        <v>1</v>
      </c>
      <c r="N521" s="137">
        <f>INDEX('Policy Characteristics'!H:H,MATCH(PolicyLevers!$C521,'Policy Characteristics'!$C:$C,0))</f>
        <v>0.01</v>
      </c>
      <c r="O521" s="137" t="str">
        <f>INDEX('Policy Characteristics'!I:I,MATCH(PolicyLevers!$C521,'Policy Characteristics'!$C:$C,0))</f>
        <v>% of fuel shifted</v>
      </c>
      <c r="P521" s="13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52" t="str">
        <f t="shared" si="62"/>
        <v>industry-ag-main.html#fuel-switching</v>
      </c>
      <c r="R521" s="165" t="str">
        <f t="shared" si="62"/>
        <v>industry-elec-and-hydrogen.html</v>
      </c>
      <c r="S521" s="139"/>
      <c r="T521" s="139"/>
    </row>
    <row r="522" spans="1:20" x14ac:dyDescent="0.25">
      <c r="A522" s="136" t="str">
        <f>INDEX('Policy Characteristics'!A:A,MATCH(PolicyLevers!$C522,'Policy Characteristics'!$C:$C,0))</f>
        <v>Industry</v>
      </c>
      <c r="B522" s="273" t="str">
        <f>INDEX('Policy Characteristics'!B:B,MATCH(PolicyLevers!$C522,'Policy Characteristics'!$C:$C,0))</f>
        <v>Electrification + Hydrogen</v>
      </c>
      <c r="C522" s="152" t="str">
        <f t="shared" si="64"/>
        <v>Fraction of Industrial Fuel Use Shifted to Other Fuels</v>
      </c>
      <c r="D522" s="146" t="s">
        <v>147</v>
      </c>
      <c r="E522" s="139" t="s">
        <v>730</v>
      </c>
      <c r="F522" s="146" t="s">
        <v>149</v>
      </c>
      <c r="G522" s="139" t="s">
        <v>738</v>
      </c>
      <c r="H522" s="157">
        <v>487</v>
      </c>
      <c r="I522" s="266" t="s">
        <v>46</v>
      </c>
      <c r="J522" s="137" t="str">
        <f>INDEX('Policy Characteristics'!D:D,MATCH(PolicyLevers!$C522,'Policy Characteristics'!$C:$C,0))</f>
        <v>Electrification + Hydrogen</v>
      </c>
      <c r="K522" s="137" t="str">
        <f>INDEX('Policy Characteristics'!E:E,MATCH(PolicyLevers!$C522,'Policy Characteristics'!$C:$C,0))</f>
        <v>indst fuel type shifting</v>
      </c>
      <c r="L522" s="137">
        <f>INDEX('Policy Characteristics'!F:F,MATCH(PolicyLevers!$C522,'Policy Characteristics'!$C:$C,0))</f>
        <v>0</v>
      </c>
      <c r="M522" s="137">
        <f>INDEX('Policy Characteristics'!G:G,MATCH(PolicyLevers!$C522,'Policy Characteristics'!$C:$C,0))</f>
        <v>1</v>
      </c>
      <c r="N522" s="137">
        <f>INDEX('Policy Characteristics'!H:H,MATCH(PolicyLevers!$C522,'Policy Characteristics'!$C:$C,0))</f>
        <v>0.01</v>
      </c>
      <c r="O522" s="137" t="str">
        <f>INDEX('Policy Characteristics'!I:I,MATCH(PolicyLevers!$C522,'Policy Characteristics'!$C:$C,0))</f>
        <v>% of fuel shifted</v>
      </c>
      <c r="P522" s="13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52" t="str">
        <f t="shared" si="62"/>
        <v>industry-ag-main.html#fuel-switching</v>
      </c>
      <c r="R522" s="165" t="str">
        <f t="shared" si="62"/>
        <v>industry-elec-and-hydrogen.html</v>
      </c>
      <c r="S522" s="139"/>
      <c r="T522" s="139"/>
    </row>
    <row r="523" spans="1:20" x14ac:dyDescent="0.25">
      <c r="A523" s="136" t="str">
        <f>INDEX('Policy Characteristics'!A:A,MATCH(PolicyLevers!$C523,'Policy Characteristics'!$C:$C,0))</f>
        <v>Industry</v>
      </c>
      <c r="B523" s="273" t="str">
        <f>INDEX('Policy Characteristics'!B:B,MATCH(PolicyLevers!$C523,'Policy Characteristics'!$C:$C,0))</f>
        <v>Electrification + Hydrogen</v>
      </c>
      <c r="C523" s="152" t="str">
        <f t="shared" si="64"/>
        <v>Fraction of Industrial Fuel Use Shifted to Other Fuels</v>
      </c>
      <c r="D523" s="146" t="s">
        <v>147</v>
      </c>
      <c r="E523" s="139" t="s">
        <v>731</v>
      </c>
      <c r="F523" s="146" t="s">
        <v>149</v>
      </c>
      <c r="G523" s="139" t="s">
        <v>739</v>
      </c>
      <c r="H523" s="157">
        <v>488</v>
      </c>
      <c r="I523" s="266" t="s">
        <v>46</v>
      </c>
      <c r="J523" s="137" t="str">
        <f>INDEX('Policy Characteristics'!D:D,MATCH(PolicyLevers!$C523,'Policy Characteristics'!$C:$C,0))</f>
        <v>Electrification + Hydrogen</v>
      </c>
      <c r="K523" s="137" t="str">
        <f>INDEX('Policy Characteristics'!E:E,MATCH(PolicyLevers!$C523,'Policy Characteristics'!$C:$C,0))</f>
        <v>indst fuel type shifting</v>
      </c>
      <c r="L523" s="137">
        <f>INDEX('Policy Characteristics'!F:F,MATCH(PolicyLevers!$C523,'Policy Characteristics'!$C:$C,0))</f>
        <v>0</v>
      </c>
      <c r="M523" s="137">
        <f>INDEX('Policy Characteristics'!G:G,MATCH(PolicyLevers!$C523,'Policy Characteristics'!$C:$C,0))</f>
        <v>1</v>
      </c>
      <c r="N523" s="137">
        <f>INDEX('Policy Characteristics'!H:H,MATCH(PolicyLevers!$C523,'Policy Characteristics'!$C:$C,0))</f>
        <v>0.01</v>
      </c>
      <c r="O523" s="137" t="str">
        <f>INDEX('Policy Characteristics'!I:I,MATCH(PolicyLevers!$C523,'Policy Characteristics'!$C:$C,0))</f>
        <v>% of fuel shifted</v>
      </c>
      <c r="P523" s="13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52" t="str">
        <f t="shared" si="62"/>
        <v>industry-ag-main.html#fuel-switching</v>
      </c>
      <c r="R523" s="165" t="str">
        <f t="shared" si="62"/>
        <v>industry-elec-and-hydrogen.html</v>
      </c>
      <c r="S523" s="139"/>
      <c r="T523" s="139"/>
    </row>
    <row r="524" spans="1:20" x14ac:dyDescent="0.25">
      <c r="A524" s="136" t="str">
        <f>INDEX('Policy Characteristics'!A:A,MATCH(PolicyLevers!$C524,'Policy Characteristics'!$C:$C,0))</f>
        <v>Industry</v>
      </c>
      <c r="B524" s="273" t="str">
        <f>INDEX('Policy Characteristics'!B:B,MATCH(PolicyLevers!$C524,'Policy Characteristics'!$C:$C,0))</f>
        <v>Electrification + Hydrogen</v>
      </c>
      <c r="C524" s="152" t="str">
        <f t="shared" si="64"/>
        <v>Fraction of Industrial Fuel Use Shifted to Other Fuels</v>
      </c>
      <c r="D524" s="146" t="s">
        <v>147</v>
      </c>
      <c r="E524" s="139" t="s">
        <v>732</v>
      </c>
      <c r="F524" s="146" t="s">
        <v>149</v>
      </c>
      <c r="G524" s="139" t="s">
        <v>736</v>
      </c>
      <c r="H524" s="157">
        <v>489</v>
      </c>
      <c r="I524" s="266" t="s">
        <v>47</v>
      </c>
      <c r="J524" s="137" t="str">
        <f>INDEX('Policy Characteristics'!D:D,MATCH(PolicyLevers!$C524,'Policy Characteristics'!$C:$C,0))</f>
        <v>Electrification + Hydrogen</v>
      </c>
      <c r="K524" s="137" t="str">
        <f>INDEX('Policy Characteristics'!E:E,MATCH(PolicyLevers!$C524,'Policy Characteristics'!$C:$C,0))</f>
        <v>indst fuel type shifting</v>
      </c>
      <c r="L524" s="137">
        <f>INDEX('Policy Characteristics'!F:F,MATCH(PolicyLevers!$C524,'Policy Characteristics'!$C:$C,0))</f>
        <v>0</v>
      </c>
      <c r="M524" s="137">
        <f>INDEX('Policy Characteristics'!G:G,MATCH(PolicyLevers!$C524,'Policy Characteristics'!$C:$C,0))</f>
        <v>1</v>
      </c>
      <c r="N524" s="137">
        <f>INDEX('Policy Characteristics'!H:H,MATCH(PolicyLevers!$C524,'Policy Characteristics'!$C:$C,0))</f>
        <v>0.01</v>
      </c>
      <c r="O524" s="137" t="str">
        <f>INDEX('Policy Characteristics'!I:I,MATCH(PolicyLevers!$C524,'Policy Characteristics'!$C:$C,0))</f>
        <v>% of fuel shifted</v>
      </c>
      <c r="P524" s="13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52" t="str">
        <f t="shared" si="62"/>
        <v>industry-ag-main.html#fuel-switching</v>
      </c>
      <c r="R524" s="165" t="str">
        <f t="shared" si="62"/>
        <v>industry-elec-and-hydrogen.html</v>
      </c>
      <c r="S524" s="139"/>
      <c r="T524" s="139"/>
    </row>
    <row r="525" spans="1:20" x14ac:dyDescent="0.25">
      <c r="A525" s="136" t="str">
        <f>INDEX('Policy Characteristics'!A:A,MATCH(PolicyLevers!$C525,'Policy Characteristics'!$C:$C,0))</f>
        <v>Industry</v>
      </c>
      <c r="B525" s="273" t="str">
        <f>INDEX('Policy Characteristics'!B:B,MATCH(PolicyLevers!$C525,'Policy Characteristics'!$C:$C,0))</f>
        <v>Electrification + Hydrogen</v>
      </c>
      <c r="C525" s="152" t="str">
        <f t="shared" si="64"/>
        <v>Fraction of Industrial Fuel Use Shifted to Other Fuels</v>
      </c>
      <c r="D525" s="146" t="s">
        <v>147</v>
      </c>
      <c r="E525" s="139" t="s">
        <v>733</v>
      </c>
      <c r="F525" s="146" t="s">
        <v>149</v>
      </c>
      <c r="G525" s="139" t="s">
        <v>737</v>
      </c>
      <c r="H525" s="157">
        <v>490</v>
      </c>
      <c r="I525" s="266" t="s">
        <v>46</v>
      </c>
      <c r="J525" s="137" t="str">
        <f>INDEX('Policy Characteristics'!D:D,MATCH(PolicyLevers!$C525,'Policy Characteristics'!$C:$C,0))</f>
        <v>Electrification + Hydrogen</v>
      </c>
      <c r="K525" s="137" t="str">
        <f>INDEX('Policy Characteristics'!E:E,MATCH(PolicyLevers!$C525,'Policy Characteristics'!$C:$C,0))</f>
        <v>indst fuel type shifting</v>
      </c>
      <c r="L525" s="137">
        <f>INDEX('Policy Characteristics'!F:F,MATCH(PolicyLevers!$C525,'Policy Characteristics'!$C:$C,0))</f>
        <v>0</v>
      </c>
      <c r="M525" s="137">
        <f>INDEX('Policy Characteristics'!G:G,MATCH(PolicyLevers!$C525,'Policy Characteristics'!$C:$C,0))</f>
        <v>1</v>
      </c>
      <c r="N525" s="137">
        <f>INDEX('Policy Characteristics'!H:H,MATCH(PolicyLevers!$C525,'Policy Characteristics'!$C:$C,0))</f>
        <v>0.01</v>
      </c>
      <c r="O525" s="137" t="str">
        <f>INDEX('Policy Characteristics'!I:I,MATCH(PolicyLevers!$C525,'Policy Characteristics'!$C:$C,0))</f>
        <v>% of fuel shifted</v>
      </c>
      <c r="P525" s="13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52" t="str">
        <f t="shared" si="62"/>
        <v>industry-ag-main.html#fuel-switching</v>
      </c>
      <c r="R525" s="165" t="str">
        <f t="shared" si="62"/>
        <v>industry-elec-and-hydrogen.html</v>
      </c>
      <c r="S525" s="139"/>
      <c r="T525" s="139"/>
    </row>
    <row r="526" spans="1:20" x14ac:dyDescent="0.25">
      <c r="A526" s="136" t="str">
        <f>INDEX('Policy Characteristics'!A:A,MATCH(PolicyLevers!$C526,'Policy Characteristics'!$C:$C,0))</f>
        <v>Industry</v>
      </c>
      <c r="B526" s="273" t="str">
        <f>INDEX('Policy Characteristics'!B:B,MATCH(PolicyLevers!$C526,'Policy Characteristics'!$C:$C,0))</f>
        <v>Electrification + Hydrogen</v>
      </c>
      <c r="C526" s="152" t="str">
        <f t="shared" si="64"/>
        <v>Fraction of Industrial Fuel Use Shifted to Other Fuels</v>
      </c>
      <c r="D526" s="146" t="s">
        <v>147</v>
      </c>
      <c r="E526" s="139" t="s">
        <v>734</v>
      </c>
      <c r="F526" s="146" t="s">
        <v>149</v>
      </c>
      <c r="G526" s="139" t="s">
        <v>740</v>
      </c>
      <c r="H526" s="157">
        <v>491</v>
      </c>
      <c r="I526" s="266" t="s">
        <v>47</v>
      </c>
      <c r="J526" s="137" t="str">
        <f>INDEX('Policy Characteristics'!D:D,MATCH(PolicyLevers!$C526,'Policy Characteristics'!$C:$C,0))</f>
        <v>Electrification + Hydrogen</v>
      </c>
      <c r="K526" s="137" t="str">
        <f>INDEX('Policy Characteristics'!E:E,MATCH(PolicyLevers!$C526,'Policy Characteristics'!$C:$C,0))</f>
        <v>indst fuel type shifting</v>
      </c>
      <c r="L526" s="137">
        <f>INDEX('Policy Characteristics'!F:F,MATCH(PolicyLevers!$C526,'Policy Characteristics'!$C:$C,0))</f>
        <v>0</v>
      </c>
      <c r="M526" s="137">
        <f>INDEX('Policy Characteristics'!G:G,MATCH(PolicyLevers!$C526,'Policy Characteristics'!$C:$C,0))</f>
        <v>1</v>
      </c>
      <c r="N526" s="137">
        <f>INDEX('Policy Characteristics'!H:H,MATCH(PolicyLevers!$C526,'Policy Characteristics'!$C:$C,0))</f>
        <v>0.01</v>
      </c>
      <c r="O526" s="137" t="str">
        <f>INDEX('Policy Characteristics'!I:I,MATCH(PolicyLevers!$C526,'Policy Characteristics'!$C:$C,0))</f>
        <v>% of fuel shifted</v>
      </c>
      <c r="P526" s="13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52" t="str">
        <f t="shared" si="62"/>
        <v>industry-ag-main.html#fuel-switching</v>
      </c>
      <c r="R526" s="165" t="str">
        <f t="shared" si="62"/>
        <v>industry-elec-and-hydrogen.html</v>
      </c>
      <c r="S526" s="139"/>
      <c r="T526" s="139"/>
    </row>
    <row r="527" spans="1:20" x14ac:dyDescent="0.25">
      <c r="A527" s="136" t="str">
        <f>INDEX('Policy Characteristics'!A:A,MATCH(PolicyLevers!$C527,'Policy Characteristics'!$C:$C,0))</f>
        <v>Industry</v>
      </c>
      <c r="B527" s="273" t="str">
        <f>INDEX('Policy Characteristics'!B:B,MATCH(PolicyLevers!$C527,'Policy Characteristics'!$C:$C,0))</f>
        <v>Electrification + Hydrogen</v>
      </c>
      <c r="C527" s="152" t="str">
        <f t="shared" si="64"/>
        <v>Fraction of Industrial Fuel Use Shifted to Other Fuels</v>
      </c>
      <c r="D527" s="146" t="s">
        <v>147</v>
      </c>
      <c r="E527" s="139" t="s">
        <v>1109</v>
      </c>
      <c r="F527" s="146" t="s">
        <v>149</v>
      </c>
      <c r="G527" s="139" t="s">
        <v>1112</v>
      </c>
      <c r="H527" s="157">
        <v>492</v>
      </c>
      <c r="I527" s="266" t="s">
        <v>47</v>
      </c>
      <c r="J527" s="137" t="str">
        <f>INDEX('Policy Characteristics'!D:D,MATCH(PolicyLevers!$C527,'Policy Characteristics'!$C:$C,0))</f>
        <v>Electrification + Hydrogen</v>
      </c>
      <c r="K527" s="137" t="str">
        <f>INDEX('Policy Characteristics'!E:E,MATCH(PolicyLevers!$C527,'Policy Characteristics'!$C:$C,0))</f>
        <v>indst fuel type shifting</v>
      </c>
      <c r="L527" s="137">
        <f>INDEX('Policy Characteristics'!F:F,MATCH(PolicyLevers!$C527,'Policy Characteristics'!$C:$C,0))</f>
        <v>0</v>
      </c>
      <c r="M527" s="137">
        <f>INDEX('Policy Characteristics'!G:G,MATCH(PolicyLevers!$C527,'Policy Characteristics'!$C:$C,0))</f>
        <v>1</v>
      </c>
      <c r="N527" s="137">
        <f>INDEX('Policy Characteristics'!H:H,MATCH(PolicyLevers!$C527,'Policy Characteristics'!$C:$C,0))</f>
        <v>0.01</v>
      </c>
      <c r="O527" s="137" t="str">
        <f>INDEX('Policy Characteristics'!I:I,MATCH(PolicyLevers!$C527,'Policy Characteristics'!$C:$C,0))</f>
        <v>% of fuel shifted</v>
      </c>
      <c r="P527" s="13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52" t="str">
        <f t="shared" ref="Q527:R530" si="65">Q$451</f>
        <v>industry-ag-main.html#fuel-switching</v>
      </c>
      <c r="R527" s="165" t="str">
        <f t="shared" si="65"/>
        <v>industry-elec-and-hydrogen.html</v>
      </c>
      <c r="S527" s="139"/>
      <c r="T527" s="139"/>
    </row>
    <row r="528" spans="1:20" x14ac:dyDescent="0.25">
      <c r="A528" s="136" t="str">
        <f>INDEX('Policy Characteristics'!A:A,MATCH(PolicyLevers!$C528,'Policy Characteristics'!$C:$C,0))</f>
        <v>Industry</v>
      </c>
      <c r="B528" s="273" t="str">
        <f>INDEX('Policy Characteristics'!B:B,MATCH(PolicyLevers!$C528,'Policy Characteristics'!$C:$C,0))</f>
        <v>Electrification + Hydrogen</v>
      </c>
      <c r="C528" s="152" t="str">
        <f t="shared" si="64"/>
        <v>Fraction of Industrial Fuel Use Shifted to Other Fuels</v>
      </c>
      <c r="D528" s="146" t="s">
        <v>147</v>
      </c>
      <c r="E528" s="139" t="s">
        <v>1110</v>
      </c>
      <c r="F528" s="146" t="s">
        <v>149</v>
      </c>
      <c r="G528" s="139" t="s">
        <v>1114</v>
      </c>
      <c r="H528" s="157">
        <v>493</v>
      </c>
      <c r="I528" s="266" t="s">
        <v>46</v>
      </c>
      <c r="J528" s="137" t="str">
        <f>INDEX('Policy Characteristics'!D:D,MATCH(PolicyLevers!$C528,'Policy Characteristics'!$C:$C,0))</f>
        <v>Electrification + Hydrogen</v>
      </c>
      <c r="K528" s="137" t="str">
        <f>INDEX('Policy Characteristics'!E:E,MATCH(PolicyLevers!$C528,'Policy Characteristics'!$C:$C,0))</f>
        <v>indst fuel type shifting</v>
      </c>
      <c r="L528" s="137">
        <f>INDEX('Policy Characteristics'!F:F,MATCH(PolicyLevers!$C528,'Policy Characteristics'!$C:$C,0))</f>
        <v>0</v>
      </c>
      <c r="M528" s="137">
        <f>INDEX('Policy Characteristics'!G:G,MATCH(PolicyLevers!$C528,'Policy Characteristics'!$C:$C,0))</f>
        <v>1</v>
      </c>
      <c r="N528" s="137">
        <f>INDEX('Policy Characteristics'!H:H,MATCH(PolicyLevers!$C528,'Policy Characteristics'!$C:$C,0))</f>
        <v>0.01</v>
      </c>
      <c r="O528" s="137" t="str">
        <f>INDEX('Policy Characteristics'!I:I,MATCH(PolicyLevers!$C528,'Policy Characteristics'!$C:$C,0))</f>
        <v>% of fuel shifted</v>
      </c>
      <c r="P528" s="13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52" t="str">
        <f t="shared" si="65"/>
        <v>industry-ag-main.html#fuel-switching</v>
      </c>
      <c r="R528" s="165" t="str">
        <f t="shared" si="65"/>
        <v>industry-elec-and-hydrogen.html</v>
      </c>
      <c r="S528" s="139"/>
      <c r="T528" s="139"/>
    </row>
    <row r="529" spans="1:20" x14ac:dyDescent="0.25">
      <c r="A529" s="136" t="str">
        <f>INDEX('Policy Characteristics'!A:A,MATCH(PolicyLevers!$C529,'Policy Characteristics'!$C:$C,0))</f>
        <v>Industry</v>
      </c>
      <c r="B529" s="273" t="str">
        <f>INDEX('Policy Characteristics'!B:B,MATCH(PolicyLevers!$C529,'Policy Characteristics'!$C:$C,0))</f>
        <v>Electrification + Hydrogen</v>
      </c>
      <c r="C529" s="152" t="str">
        <f t="shared" si="64"/>
        <v>Fraction of Industrial Fuel Use Shifted to Other Fuels</v>
      </c>
      <c r="D529" s="146" t="s">
        <v>147</v>
      </c>
      <c r="E529" s="139" t="s">
        <v>1111</v>
      </c>
      <c r="F529" s="146" t="s">
        <v>149</v>
      </c>
      <c r="G529" s="139" t="s">
        <v>1115</v>
      </c>
      <c r="H529" s="157">
        <v>494</v>
      </c>
      <c r="I529" s="266" t="s">
        <v>46</v>
      </c>
      <c r="J529" s="137" t="str">
        <f>INDEX('Policy Characteristics'!D:D,MATCH(PolicyLevers!$C529,'Policy Characteristics'!$C:$C,0))</f>
        <v>Electrification + Hydrogen</v>
      </c>
      <c r="K529" s="137" t="str">
        <f>INDEX('Policy Characteristics'!E:E,MATCH(PolicyLevers!$C529,'Policy Characteristics'!$C:$C,0))</f>
        <v>indst fuel type shifting</v>
      </c>
      <c r="L529" s="137">
        <f>INDEX('Policy Characteristics'!F:F,MATCH(PolicyLevers!$C529,'Policy Characteristics'!$C:$C,0))</f>
        <v>0</v>
      </c>
      <c r="M529" s="137">
        <f>INDEX('Policy Characteristics'!G:G,MATCH(PolicyLevers!$C529,'Policy Characteristics'!$C:$C,0))</f>
        <v>1</v>
      </c>
      <c r="N529" s="137">
        <f>INDEX('Policy Characteristics'!H:H,MATCH(PolicyLevers!$C529,'Policy Characteristics'!$C:$C,0))</f>
        <v>0.01</v>
      </c>
      <c r="O529" s="137" t="str">
        <f>INDEX('Policy Characteristics'!I:I,MATCH(PolicyLevers!$C529,'Policy Characteristics'!$C:$C,0))</f>
        <v>% of fuel shifted</v>
      </c>
      <c r="P529" s="13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52" t="str">
        <f t="shared" si="65"/>
        <v>industry-ag-main.html#fuel-switching</v>
      </c>
      <c r="R529" s="165" t="str">
        <f t="shared" si="65"/>
        <v>industry-elec-and-hydrogen.html</v>
      </c>
      <c r="S529" s="139"/>
      <c r="T529" s="139"/>
    </row>
    <row r="530" spans="1:20" x14ac:dyDescent="0.25">
      <c r="A530" s="136" t="str">
        <f>INDEX('Policy Characteristics'!A:A,MATCH(PolicyLevers!$C530,'Policy Characteristics'!$C:$C,0))</f>
        <v>Industry</v>
      </c>
      <c r="B530" s="273" t="str">
        <f>INDEX('Policy Characteristics'!B:B,MATCH(PolicyLevers!$C530,'Policy Characteristics'!$C:$C,0))</f>
        <v>Electrification + Hydrogen</v>
      </c>
      <c r="C530" s="152" t="str">
        <f t="shared" si="64"/>
        <v>Fraction of Industrial Fuel Use Shifted to Other Fuels</v>
      </c>
      <c r="D530" s="146" t="s">
        <v>147</v>
      </c>
      <c r="E530" s="139" t="s">
        <v>1108</v>
      </c>
      <c r="F530" s="146" t="s">
        <v>149</v>
      </c>
      <c r="G530" s="139" t="s">
        <v>1113</v>
      </c>
      <c r="H530" s="157">
        <v>495</v>
      </c>
      <c r="I530" s="266" t="s">
        <v>47</v>
      </c>
      <c r="J530" s="137" t="str">
        <f>INDEX('Policy Characteristics'!D:D,MATCH(PolicyLevers!$C530,'Policy Characteristics'!$C:$C,0))</f>
        <v>Electrification + Hydrogen</v>
      </c>
      <c r="K530" s="137" t="str">
        <f>INDEX('Policy Characteristics'!E:E,MATCH(PolicyLevers!$C530,'Policy Characteristics'!$C:$C,0))</f>
        <v>indst fuel type shifting</v>
      </c>
      <c r="L530" s="137">
        <f>INDEX('Policy Characteristics'!F:F,MATCH(PolicyLevers!$C530,'Policy Characteristics'!$C:$C,0))</f>
        <v>0</v>
      </c>
      <c r="M530" s="137">
        <f>INDEX('Policy Characteristics'!G:G,MATCH(PolicyLevers!$C530,'Policy Characteristics'!$C:$C,0))</f>
        <v>1</v>
      </c>
      <c r="N530" s="137">
        <f>INDEX('Policy Characteristics'!H:H,MATCH(PolicyLevers!$C530,'Policy Characteristics'!$C:$C,0))</f>
        <v>0.01</v>
      </c>
      <c r="O530" s="137" t="str">
        <f>INDEX('Policy Characteristics'!I:I,MATCH(PolicyLevers!$C530,'Policy Characteristics'!$C:$C,0))</f>
        <v>% of fuel shifted</v>
      </c>
      <c r="P530" s="13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52" t="str">
        <f t="shared" si="65"/>
        <v>industry-ag-main.html#fuel-switching</v>
      </c>
      <c r="R530" s="165" t="str">
        <f t="shared" si="65"/>
        <v>industry-elec-and-hydrogen.html</v>
      </c>
      <c r="S530" s="139"/>
      <c r="T530" s="139"/>
    </row>
    <row r="531" spans="1:20" s="137" customFormat="1" x14ac:dyDescent="0.25">
      <c r="A531" s="136" t="str">
        <f>INDEX('Policy Characteristics'!A:A,MATCH(PolicyLevers!$C531,'Policy Characteristics'!$C:$C,0))</f>
        <v>Industry</v>
      </c>
      <c r="B531" s="273" t="str">
        <f>INDEX('Policy Characteristics'!B:B,MATCH(PolicyLevers!$C531,'Policy Characteristics'!$C:$C,0))</f>
        <v>F-Gas Substitution</v>
      </c>
      <c r="C531" s="147" t="s">
        <v>1197</v>
      </c>
      <c r="D531" s="146"/>
      <c r="E531" s="146"/>
      <c r="F531" s="146"/>
      <c r="G531" s="146"/>
      <c r="H531" s="150">
        <v>58</v>
      </c>
      <c r="I531" s="267" t="s">
        <v>46</v>
      </c>
      <c r="J531" s="137" t="str">
        <f>INDEX('Policy Characteristics'!D:D,MATCH(PolicyLevers!$C531,'Policy Characteristics'!$C:$C,0))</f>
        <v>F-gas Measures</v>
      </c>
      <c r="K531" s="137" t="str">
        <f>INDEX('Policy Characteristics'!E:E,MATCH(PolicyLevers!$C531,'Policy Characteristics'!$C:$C,0))</f>
        <v>indst f gas substitution</v>
      </c>
      <c r="L531" s="137">
        <f>INDEX('Policy Characteristics'!F:F,MATCH(PolicyLevers!$C531,'Policy Characteristics'!$C:$C,0))</f>
        <v>0</v>
      </c>
      <c r="M531" s="137">
        <f>INDEX('Policy Characteristics'!G:G,MATCH(PolicyLevers!$C531,'Policy Characteristics'!$C:$C,0))</f>
        <v>1</v>
      </c>
      <c r="N531" s="137">
        <f>INDEX('Policy Characteristics'!H:H,MATCH(PolicyLevers!$C531,'Policy Characteristics'!$C:$C,0))</f>
        <v>0.01</v>
      </c>
      <c r="O531" s="137" t="str">
        <f>INDEX('Policy Characteristics'!I:I,MATCH(PolicyLevers!$C531,'Policy Characteristics'!$C:$C,0))</f>
        <v>% of potential achieved</v>
      </c>
      <c r="P531" s="13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46" t="s">
        <v>563</v>
      </c>
      <c r="R531" s="161" t="s">
        <v>564</v>
      </c>
      <c r="S531" s="146" t="s">
        <v>170</v>
      </c>
      <c r="T531" s="146"/>
    </row>
    <row r="532" spans="1:20" s="137" customFormat="1" x14ac:dyDescent="0.25">
      <c r="A532" s="136" t="str">
        <f>INDEX('Policy Characteristics'!A:A,MATCH(PolicyLevers!$C532,'Policy Characteristics'!$C:$C,0))</f>
        <v>Industry</v>
      </c>
      <c r="B532" s="273" t="str">
        <f>INDEX('Policy Characteristics'!B:B,MATCH(PolicyLevers!$C532,'Policy Characteristics'!$C:$C,0))</f>
        <v>F-Gas Destruction</v>
      </c>
      <c r="C532" s="147" t="s">
        <v>1198</v>
      </c>
      <c r="D532" s="146"/>
      <c r="E532" s="146"/>
      <c r="F532" s="146"/>
      <c r="G532" s="146"/>
      <c r="H532" s="150">
        <v>510</v>
      </c>
      <c r="I532" s="267" t="s">
        <v>46</v>
      </c>
      <c r="J532" s="137" t="str">
        <f>INDEX('Policy Characteristics'!D:D,MATCH(PolicyLevers!$C532,'Policy Characteristics'!$C:$C,0))</f>
        <v>F-gas Measures</v>
      </c>
      <c r="K532" s="137" t="str">
        <f>INDEX('Policy Characteristics'!E:E,MATCH(PolicyLevers!$C532,'Policy Characteristics'!$C:$C,0))</f>
        <v>indst f gas destruction</v>
      </c>
      <c r="L532" s="137">
        <f>INDEX('Policy Characteristics'!F:F,MATCH(PolicyLevers!$C532,'Policy Characteristics'!$C:$C,0))</f>
        <v>0</v>
      </c>
      <c r="M532" s="137">
        <f>INDEX('Policy Characteristics'!G:G,MATCH(PolicyLevers!$C532,'Policy Characteristics'!$C:$C,0))</f>
        <v>1</v>
      </c>
      <c r="N532" s="137">
        <f>INDEX('Policy Characteristics'!H:H,MATCH(PolicyLevers!$C532,'Policy Characteristics'!$C:$C,0))</f>
        <v>0.01</v>
      </c>
      <c r="O532" s="137" t="str">
        <f>INDEX('Policy Characteristics'!I:I,MATCH(PolicyLevers!$C532,'Policy Characteristics'!$C:$C,0))</f>
        <v>% of potential achieved</v>
      </c>
      <c r="P532" s="13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46" t="s">
        <v>563</v>
      </c>
      <c r="R532" s="161" t="s">
        <v>564</v>
      </c>
      <c r="S532" s="146"/>
      <c r="T532" s="146"/>
    </row>
    <row r="533" spans="1:20" s="137" customFormat="1" x14ac:dyDescent="0.25">
      <c r="A533" s="136" t="str">
        <f>INDEX('Policy Characteristics'!A:A,MATCH(PolicyLevers!$C533,'Policy Characteristics'!$C:$C,0))</f>
        <v>Industry</v>
      </c>
      <c r="B533" s="273" t="str">
        <f>INDEX('Policy Characteristics'!B:B,MATCH(PolicyLevers!$C533,'Policy Characteristics'!$C:$C,0))</f>
        <v>F-Gas Recovery</v>
      </c>
      <c r="C533" s="147" t="s">
        <v>1199</v>
      </c>
      <c r="D533" s="146"/>
      <c r="E533" s="146"/>
      <c r="F533" s="146"/>
      <c r="G533" s="146"/>
      <c r="H533" s="150">
        <v>511</v>
      </c>
      <c r="I533" s="267" t="s">
        <v>46</v>
      </c>
      <c r="J533" s="137" t="str">
        <f>INDEX('Policy Characteristics'!D:D,MATCH(PolicyLevers!$C533,'Policy Characteristics'!$C:$C,0))</f>
        <v>F-gas Measures</v>
      </c>
      <c r="K533" s="137" t="str">
        <f>INDEX('Policy Characteristics'!E:E,MATCH(PolicyLevers!$C533,'Policy Characteristics'!$C:$C,0))</f>
        <v>indst f gas recovery</v>
      </c>
      <c r="L533" s="137">
        <f>INDEX('Policy Characteristics'!F:F,MATCH(PolicyLevers!$C533,'Policy Characteristics'!$C:$C,0))</f>
        <v>0</v>
      </c>
      <c r="M533" s="137">
        <f>INDEX('Policy Characteristics'!G:G,MATCH(PolicyLevers!$C533,'Policy Characteristics'!$C:$C,0))</f>
        <v>1</v>
      </c>
      <c r="N533" s="137">
        <f>INDEX('Policy Characteristics'!H:H,MATCH(PolicyLevers!$C533,'Policy Characteristics'!$C:$C,0))</f>
        <v>0.01</v>
      </c>
      <c r="O533" s="137" t="str">
        <f>INDEX('Policy Characteristics'!I:I,MATCH(PolicyLevers!$C533,'Policy Characteristics'!$C:$C,0))</f>
        <v>% of potential achieved</v>
      </c>
      <c r="P533" s="13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46" t="s">
        <v>563</v>
      </c>
      <c r="R533" s="161" t="s">
        <v>564</v>
      </c>
      <c r="S533" s="146"/>
      <c r="T533" s="146"/>
    </row>
    <row r="534" spans="1:20" s="137" customFormat="1" x14ac:dyDescent="0.25">
      <c r="A534" s="136" t="str">
        <f>INDEX('Policy Characteristics'!A:A,MATCH(PolicyLevers!$C534,'Policy Characteristics'!$C:$C,0))</f>
        <v>Industry</v>
      </c>
      <c r="B534" s="273" t="str">
        <f>INDEX('Policy Characteristics'!B:B,MATCH(PolicyLevers!$C534,'Policy Characteristics'!$C:$C,0))</f>
        <v>F-Gas Eqpt. Maintenance &amp; Retrofits</v>
      </c>
      <c r="C534" s="147" t="s">
        <v>1200</v>
      </c>
      <c r="D534" s="146"/>
      <c r="E534" s="146"/>
      <c r="F534" s="146"/>
      <c r="G534" s="146"/>
      <c r="H534" s="150">
        <v>512</v>
      </c>
      <c r="I534" s="267" t="s">
        <v>46</v>
      </c>
      <c r="J534" s="137" t="str">
        <f>INDEX('Policy Characteristics'!D:D,MATCH(PolicyLevers!$C534,'Policy Characteristics'!$C:$C,0))</f>
        <v>F-gas Measures</v>
      </c>
      <c r="K534" s="137" t="str">
        <f>INDEX('Policy Characteristics'!E:E,MATCH(PolicyLevers!$C534,'Policy Characteristics'!$C:$C,0))</f>
        <v>indst f gas inspct maint retrofit</v>
      </c>
      <c r="L534" s="137">
        <f>INDEX('Policy Characteristics'!F:F,MATCH(PolicyLevers!$C534,'Policy Characteristics'!$C:$C,0))</f>
        <v>0</v>
      </c>
      <c r="M534" s="137">
        <f>INDEX('Policy Characteristics'!G:G,MATCH(PolicyLevers!$C534,'Policy Characteristics'!$C:$C,0))</f>
        <v>1</v>
      </c>
      <c r="N534" s="137">
        <f>INDEX('Policy Characteristics'!H:H,MATCH(PolicyLevers!$C534,'Policy Characteristics'!$C:$C,0))</f>
        <v>0.01</v>
      </c>
      <c r="O534" s="137" t="str">
        <f>INDEX('Policy Characteristics'!I:I,MATCH(PolicyLevers!$C534,'Policy Characteristics'!$C:$C,0))</f>
        <v>% of potential achieved</v>
      </c>
      <c r="P534" s="13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46" t="s">
        <v>563</v>
      </c>
      <c r="R534" s="161" t="s">
        <v>564</v>
      </c>
      <c r="S534" s="146"/>
      <c r="T534" s="146"/>
    </row>
    <row r="535" spans="1:20" s="144" customFormat="1" x14ac:dyDescent="0.25">
      <c r="A535" s="136" t="str">
        <f>INDEX('Policy Characteristics'!A:A,MATCH(PolicyLevers!$C535,'Policy Characteristics'!$C:$C,0))</f>
        <v>Industry</v>
      </c>
      <c r="B535" s="273" t="str">
        <f>INDEX('Policy Characteristics'!B:B,MATCH(PolicyLevers!$C535,'Policy Characteristics'!$C:$C,0))</f>
        <v>Material Efficiency, Longevity, &amp; Re-Use</v>
      </c>
      <c r="C535" s="148" t="s">
        <v>774</v>
      </c>
      <c r="D535" s="139" t="s">
        <v>141</v>
      </c>
      <c r="E535" s="139"/>
      <c r="F535" s="146" t="s">
        <v>743</v>
      </c>
      <c r="G535" s="139"/>
      <c r="H535" s="157">
        <v>429</v>
      </c>
      <c r="I535" s="266" t="s">
        <v>46</v>
      </c>
      <c r="J535" s="137" t="str">
        <f>INDEX('Policy Characteristics'!D:D,MATCH(PolicyLevers!$C535,'Policy Characteristics'!$C:$C,0))</f>
        <v>Material Efficiency, Longevity, &amp; Re-Use</v>
      </c>
      <c r="K535" s="137" t="str">
        <f>INDEX('Policy Characteristics'!E:E,MATCH(PolicyLevers!$C535,'Policy Characteristics'!$C:$C,0))</f>
        <v>indst reduce nonenergy product demand</v>
      </c>
      <c r="L535" s="137">
        <f>INDEX('Policy Characteristics'!F:F,MATCH(PolicyLevers!$C535,'Policy Characteristics'!$C:$C,0))</f>
        <v>0</v>
      </c>
      <c r="M535" s="137">
        <f>INDEX('Policy Characteristics'!G:G,MATCH(PolicyLevers!$C535,'Policy Characteristics'!$C:$C,0))</f>
        <v>1</v>
      </c>
      <c r="N535" s="137">
        <f>INDEX('Policy Characteristics'!H:H,MATCH(PolicyLevers!$C535,'Policy Characteristics'!$C:$C,0))</f>
        <v>0.01</v>
      </c>
      <c r="O535" s="137" t="str">
        <f>INDEX('Policy Characteristics'!I:I,MATCH(PolicyLevers!$C535,'Policy Characteristics'!$C:$C,0))</f>
        <v>% demand reduction</v>
      </c>
      <c r="P535" s="13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39"/>
      <c r="R535" s="161" t="s">
        <v>1099</v>
      </c>
      <c r="S535" s="139" t="s">
        <v>780</v>
      </c>
      <c r="T535" s="155"/>
    </row>
    <row r="536" spans="1:20" s="144" customFormat="1" x14ac:dyDescent="0.25">
      <c r="A536" s="136" t="str">
        <f>INDEX('Policy Characteristics'!A:A,MATCH(PolicyLevers!$C536,'Policy Characteristics'!$C:$C,0))</f>
        <v>Industry</v>
      </c>
      <c r="B536" s="273" t="str">
        <f>INDEX('Policy Characteristics'!B:B,MATCH(PolicyLevers!$C536,'Policy Characteristics'!$C:$C,0))</f>
        <v>Material Efficiency, Longevity, &amp; Re-Use</v>
      </c>
      <c r="C536" s="152" t="str">
        <f t="shared" ref="A536:C536" si="66">C$535</f>
        <v>Percent Reduction in Nonenergy Nonagriculture Industry Product Demand</v>
      </c>
      <c r="D536" s="146" t="s">
        <v>143</v>
      </c>
      <c r="E536" s="139"/>
      <c r="F536" s="146" t="s">
        <v>745</v>
      </c>
      <c r="G536" s="139"/>
      <c r="H536" s="157">
        <v>430</v>
      </c>
      <c r="I536" s="266" t="s">
        <v>46</v>
      </c>
      <c r="J536" s="137" t="str">
        <f>INDEX('Policy Characteristics'!D:D,MATCH(PolicyLevers!$C536,'Policy Characteristics'!$C:$C,0))</f>
        <v>Material Efficiency, Longevity, &amp; Re-Use</v>
      </c>
      <c r="K536" s="137" t="str">
        <f>INDEX('Policy Characteristics'!E:E,MATCH(PolicyLevers!$C536,'Policy Characteristics'!$C:$C,0))</f>
        <v>indst reduce nonenergy product demand</v>
      </c>
      <c r="L536" s="137">
        <f>INDEX('Policy Characteristics'!F:F,MATCH(PolicyLevers!$C536,'Policy Characteristics'!$C:$C,0))</f>
        <v>0</v>
      </c>
      <c r="M536" s="137">
        <f>INDEX('Policy Characteristics'!G:G,MATCH(PolicyLevers!$C536,'Policy Characteristics'!$C:$C,0))</f>
        <v>1</v>
      </c>
      <c r="N536" s="137">
        <f>INDEX('Policy Characteristics'!H:H,MATCH(PolicyLevers!$C536,'Policy Characteristics'!$C:$C,0))</f>
        <v>0.01</v>
      </c>
      <c r="O536" s="137" t="str">
        <f>INDEX('Policy Characteristics'!I:I,MATCH(PolicyLevers!$C536,'Policy Characteristics'!$C:$C,0))</f>
        <v>% demand reduction</v>
      </c>
      <c r="P536" s="13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39"/>
      <c r="R536" s="165" t="str">
        <f t="shared" ref="R536" si="67">R$535</f>
        <v>material-efficiency-longevity-reuse.html</v>
      </c>
      <c r="S536" s="139" t="s">
        <v>781</v>
      </c>
      <c r="T536" s="155"/>
    </row>
    <row r="537" spans="1:20" s="144" customFormat="1" x14ac:dyDescent="0.25">
      <c r="A537" s="136" t="str">
        <f>INDEX('Policy Characteristics'!A:A,MATCH(PolicyLevers!$C537,'Policy Characteristics'!$C:$C,0))</f>
        <v>Industry</v>
      </c>
      <c r="B537" s="273" t="str">
        <f>INDEX('Policy Characteristics'!B:B,MATCH(PolicyLevers!$C537,'Policy Characteristics'!$C:$C,0))</f>
        <v>Material Efficiency, Longevity, &amp; Re-Use</v>
      </c>
      <c r="C537" s="152" t="str">
        <f t="shared" ref="A537:C537" si="68">C$535</f>
        <v>Percent Reduction in Nonenergy Nonagriculture Industry Product Demand</v>
      </c>
      <c r="D537" s="146" t="s">
        <v>145</v>
      </c>
      <c r="E537" s="139"/>
      <c r="F537" s="146" t="s">
        <v>776</v>
      </c>
      <c r="G537" s="139"/>
      <c r="H537" s="157">
        <v>432</v>
      </c>
      <c r="I537" s="266" t="s">
        <v>46</v>
      </c>
      <c r="J537" s="137" t="str">
        <f>INDEX('Policy Characteristics'!D:D,MATCH(PolicyLevers!$C537,'Policy Characteristics'!$C:$C,0))</f>
        <v>Material Efficiency, Longevity, &amp; Re-Use</v>
      </c>
      <c r="K537" s="137" t="str">
        <f>INDEX('Policy Characteristics'!E:E,MATCH(PolicyLevers!$C537,'Policy Characteristics'!$C:$C,0))</f>
        <v>indst reduce nonenergy product demand</v>
      </c>
      <c r="L537" s="137">
        <f>INDEX('Policy Characteristics'!F:F,MATCH(PolicyLevers!$C537,'Policy Characteristics'!$C:$C,0))</f>
        <v>0</v>
      </c>
      <c r="M537" s="137">
        <f>INDEX('Policy Characteristics'!G:G,MATCH(PolicyLevers!$C537,'Policy Characteristics'!$C:$C,0))</f>
        <v>1</v>
      </c>
      <c r="N537" s="137">
        <f>INDEX('Policy Characteristics'!H:H,MATCH(PolicyLevers!$C537,'Policy Characteristics'!$C:$C,0))</f>
        <v>0.01</v>
      </c>
      <c r="O537" s="137" t="str">
        <f>INDEX('Policy Characteristics'!I:I,MATCH(PolicyLevers!$C537,'Policy Characteristics'!$C:$C,0))</f>
        <v>% demand reduction</v>
      </c>
      <c r="P537" s="13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39"/>
      <c r="R537" s="161" t="s">
        <v>1100</v>
      </c>
      <c r="S537" s="139" t="s">
        <v>783</v>
      </c>
      <c r="T537" s="155"/>
    </row>
    <row r="538" spans="1:20" x14ac:dyDescent="0.25">
      <c r="A538" s="136" t="str">
        <f>INDEX('Policy Characteristics'!A:A,MATCH(PolicyLevers!$C538,'Policy Characteristics'!$C:$C,0))</f>
        <v>Industry</v>
      </c>
      <c r="B538" s="273" t="str">
        <f>INDEX('Policy Characteristics'!B:B,MATCH(PolicyLevers!$C538,'Policy Characteristics'!$C:$C,0))</f>
        <v>Methane Capture</v>
      </c>
      <c r="C538" s="148" t="s">
        <v>314</v>
      </c>
      <c r="D538" s="139" t="s">
        <v>142</v>
      </c>
      <c r="E538" s="139"/>
      <c r="F538" s="146" t="s">
        <v>744</v>
      </c>
      <c r="G538" s="139"/>
      <c r="H538" s="157">
        <v>56</v>
      </c>
      <c r="I538" s="266" t="s">
        <v>46</v>
      </c>
      <c r="J538" s="137" t="str">
        <f>INDEX('Policy Characteristics'!D:D,MATCH(PolicyLevers!$C538,'Policy Characteristics'!$C:$C,0))</f>
        <v>Methane Capture and Destruction</v>
      </c>
      <c r="K538" s="137" t="str">
        <f>INDEX('Policy Characteristics'!E:E,MATCH(PolicyLevers!$C538,'Policy Characteristics'!$C:$C,0))</f>
        <v>indst methane capture</v>
      </c>
      <c r="L538" s="137">
        <f>INDEX('Policy Characteristics'!F:F,MATCH(PolicyLevers!$C538,'Policy Characteristics'!$C:$C,0))</f>
        <v>0</v>
      </c>
      <c r="M538" s="137">
        <f>INDEX('Policy Characteristics'!G:G,MATCH(PolicyLevers!$C538,'Policy Characteristics'!$C:$C,0))</f>
        <v>1</v>
      </c>
      <c r="N538" s="137">
        <f>INDEX('Policy Characteristics'!H:H,MATCH(PolicyLevers!$C538,'Policy Characteristics'!$C:$C,0))</f>
        <v>0.01</v>
      </c>
      <c r="O538" s="137" t="str">
        <f>INDEX('Policy Characteristics'!I:I,MATCH(PolicyLevers!$C538,'Policy Characteristics'!$C:$C,0))</f>
        <v>% of potential achieved</v>
      </c>
      <c r="P538" s="137" t="e">
        <f>INDEX('Policy Characteristics'!J:J,MATCH(PolicyLevers!$C538,'Policy Characteristics'!$C:$C,0))</f>
        <v>#REF!</v>
      </c>
      <c r="Q538" s="139" t="s">
        <v>250</v>
      </c>
      <c r="R538" s="161" t="s">
        <v>251</v>
      </c>
      <c r="S538" s="139" t="s">
        <v>170</v>
      </c>
      <c r="T538" s="139"/>
    </row>
    <row r="539" spans="1:20" x14ac:dyDescent="0.25">
      <c r="A539" s="136" t="str">
        <f>INDEX('Policy Characteristics'!A:A,MATCH(PolicyLevers!$C539,'Policy Characteristics'!$C:$C,0))</f>
        <v>Industry</v>
      </c>
      <c r="B539" s="273" t="str">
        <f>INDEX('Policy Characteristics'!B:B,MATCH(PolicyLevers!$C539,'Policy Characteristics'!$C:$C,0))</f>
        <v>Methane Capture</v>
      </c>
      <c r="C539" s="152" t="str">
        <f t="shared" ref="B539:C540" si="69">C$538</f>
        <v>Fraction of Methane Capture Opportunities Achieved</v>
      </c>
      <c r="D539" s="139" t="s">
        <v>777</v>
      </c>
      <c r="E539" s="139"/>
      <c r="F539" s="139" t="s">
        <v>1182</v>
      </c>
      <c r="G539" s="139"/>
      <c r="H539" s="157">
        <v>513</v>
      </c>
      <c r="I539" s="266" t="s">
        <v>46</v>
      </c>
      <c r="J539" s="137" t="str">
        <f>INDEX('Policy Characteristics'!D:D,MATCH(PolicyLevers!$C539,'Policy Characteristics'!$C:$C,0))</f>
        <v>Methane Capture and Destruction</v>
      </c>
      <c r="K539" s="137" t="str">
        <f>INDEX('Policy Characteristics'!E:E,MATCH(PolicyLevers!$C539,'Policy Characteristics'!$C:$C,0))</f>
        <v>indst methane capture</v>
      </c>
      <c r="L539" s="137">
        <f>INDEX('Policy Characteristics'!F:F,MATCH(PolicyLevers!$C539,'Policy Characteristics'!$C:$C,0))</f>
        <v>0</v>
      </c>
      <c r="M539" s="137">
        <f>INDEX('Policy Characteristics'!G:G,MATCH(PolicyLevers!$C539,'Policy Characteristics'!$C:$C,0))</f>
        <v>1</v>
      </c>
      <c r="N539" s="137">
        <f>INDEX('Policy Characteristics'!H:H,MATCH(PolicyLevers!$C539,'Policy Characteristics'!$C:$C,0))</f>
        <v>0.01</v>
      </c>
      <c r="O539" s="137" t="str">
        <f>INDEX('Policy Characteristics'!I:I,MATCH(PolicyLevers!$C539,'Policy Characteristics'!$C:$C,0))</f>
        <v>% of potential achieved</v>
      </c>
      <c r="P539" s="137" t="e">
        <f>INDEX('Policy Characteristics'!J:J,MATCH(PolicyLevers!$C539,'Policy Characteristics'!$C:$C,0))</f>
        <v>#REF!</v>
      </c>
      <c r="Q539" s="152" t="str">
        <f t="shared" ref="J539:S540" si="70">Q$538</f>
        <v>industry-ag-main.html#methane-capture</v>
      </c>
      <c r="R539" s="165" t="str">
        <f t="shared" si="70"/>
        <v>methane-capture.html</v>
      </c>
      <c r="S539" s="152" t="str">
        <f t="shared" si="70"/>
        <v>Calculated from model data; see the relevant variable(s) in the InputData folder for source information.</v>
      </c>
      <c r="T539" s="139"/>
    </row>
    <row r="540" spans="1:20" x14ac:dyDescent="0.25">
      <c r="A540" s="136" t="str">
        <f>INDEX('Policy Characteristics'!A:A,MATCH(PolicyLevers!$C540,'Policy Characteristics'!$C:$C,0))</f>
        <v>Industry</v>
      </c>
      <c r="B540" s="273" t="str">
        <f>INDEX('Policy Characteristics'!B:B,MATCH(PolicyLevers!$C540,'Policy Characteristics'!$C:$C,0))</f>
        <v>Methane Capture</v>
      </c>
      <c r="C540" s="152" t="str">
        <f t="shared" si="69"/>
        <v>Fraction of Methane Capture Opportunities Achieved</v>
      </c>
      <c r="D540" s="139" t="s">
        <v>145</v>
      </c>
      <c r="E540" s="139"/>
      <c r="F540" s="146" t="s">
        <v>776</v>
      </c>
      <c r="G540" s="139"/>
      <c r="H540" s="157">
        <v>514</v>
      </c>
      <c r="I540" s="266" t="s">
        <v>46</v>
      </c>
      <c r="J540" s="137" t="str">
        <f>INDEX('Policy Characteristics'!D:D,MATCH(PolicyLevers!$C540,'Policy Characteristics'!$C:$C,0))</f>
        <v>Methane Capture and Destruction</v>
      </c>
      <c r="K540" s="137" t="str">
        <f>INDEX('Policy Characteristics'!E:E,MATCH(PolicyLevers!$C540,'Policy Characteristics'!$C:$C,0))</f>
        <v>indst methane capture</v>
      </c>
      <c r="L540" s="137">
        <f>INDEX('Policy Characteristics'!F:F,MATCH(PolicyLevers!$C540,'Policy Characteristics'!$C:$C,0))</f>
        <v>0</v>
      </c>
      <c r="M540" s="137">
        <f>INDEX('Policy Characteristics'!G:G,MATCH(PolicyLevers!$C540,'Policy Characteristics'!$C:$C,0))</f>
        <v>1</v>
      </c>
      <c r="N540" s="137">
        <f>INDEX('Policy Characteristics'!H:H,MATCH(PolicyLevers!$C540,'Policy Characteristics'!$C:$C,0))</f>
        <v>0.01</v>
      </c>
      <c r="O540" s="137" t="str">
        <f>INDEX('Policy Characteristics'!I:I,MATCH(PolicyLevers!$C540,'Policy Characteristics'!$C:$C,0))</f>
        <v>% of potential achieved</v>
      </c>
      <c r="P540" s="137" t="e">
        <f>INDEX('Policy Characteristics'!J:J,MATCH(PolicyLevers!$C540,'Policy Characteristics'!$C:$C,0))</f>
        <v>#REF!</v>
      </c>
      <c r="Q540" s="152" t="str">
        <f t="shared" si="70"/>
        <v>industry-ag-main.html#methane-capture</v>
      </c>
      <c r="R540" s="165" t="str">
        <f t="shared" si="70"/>
        <v>methane-capture.html</v>
      </c>
      <c r="S540" s="152" t="str">
        <f t="shared" si="70"/>
        <v>Calculated from model data; see the relevant variable(s) in the InputData folder for source information.</v>
      </c>
      <c r="T540" s="139"/>
    </row>
    <row r="541" spans="1:20" x14ac:dyDescent="0.25">
      <c r="A541" s="136" t="str">
        <f>INDEX('Policy Characteristics'!A:A,MATCH(PolicyLevers!$C541,'Policy Characteristics'!$C:$C,0))</f>
        <v>Industry</v>
      </c>
      <c r="B541" s="273" t="str">
        <f>INDEX('Policy Characteristics'!B:B,MATCH(PolicyLevers!$C541,'Policy Characteristics'!$C:$C,0))</f>
        <v>Methane Destruction</v>
      </c>
      <c r="C541" s="148" t="s">
        <v>315</v>
      </c>
      <c r="D541" s="139" t="s">
        <v>142</v>
      </c>
      <c r="E541" s="139"/>
      <c r="F541" s="146" t="s">
        <v>744</v>
      </c>
      <c r="G541" s="139"/>
      <c r="H541" s="157">
        <v>57</v>
      </c>
      <c r="I541" s="266" t="s">
        <v>46</v>
      </c>
      <c r="J541" s="137" t="str">
        <f>INDEX('Policy Characteristics'!D:D,MATCH(PolicyLevers!$C541,'Policy Characteristics'!$C:$C,0))</f>
        <v>Methane Capture and Destruction</v>
      </c>
      <c r="K541" s="137" t="str">
        <f>INDEX('Policy Characteristics'!E:E,MATCH(PolicyLevers!$C541,'Policy Characteristics'!$C:$C,0))</f>
        <v>indst methane destruction</v>
      </c>
      <c r="L541" s="137">
        <f>INDEX('Policy Characteristics'!F:F,MATCH(PolicyLevers!$C541,'Policy Characteristics'!$C:$C,0))</f>
        <v>0</v>
      </c>
      <c r="M541" s="137">
        <f>INDEX('Policy Characteristics'!G:G,MATCH(PolicyLevers!$C541,'Policy Characteristics'!$C:$C,0))</f>
        <v>1</v>
      </c>
      <c r="N541" s="137">
        <f>INDEX('Policy Characteristics'!H:H,MATCH(PolicyLevers!$C541,'Policy Characteristics'!$C:$C,0))</f>
        <v>0.01</v>
      </c>
      <c r="O541" s="137" t="str">
        <f>INDEX('Policy Characteristics'!I:I,MATCH(PolicyLevers!$C541,'Policy Characteristics'!$C:$C,0))</f>
        <v>% of potential achieved</v>
      </c>
      <c r="P541" s="137" t="e">
        <f>INDEX('Policy Characteristics'!J:J,MATCH(PolicyLevers!$C541,'Policy Characteristics'!$C:$C,0))</f>
        <v>#REF!</v>
      </c>
      <c r="Q541" s="139" t="s">
        <v>252</v>
      </c>
      <c r="R541" s="161" t="s">
        <v>253</v>
      </c>
      <c r="S541" s="139" t="s">
        <v>170</v>
      </c>
      <c r="T541" s="139"/>
    </row>
    <row r="542" spans="1:20" x14ac:dyDescent="0.25">
      <c r="A542" s="136" t="str">
        <f>INDEX('Policy Characteristics'!A:A,MATCH(PolicyLevers!$C542,'Policy Characteristics'!$C:$C,0))</f>
        <v>Industry</v>
      </c>
      <c r="B542" s="273" t="str">
        <f>INDEX('Policy Characteristics'!B:B,MATCH(PolicyLevers!$C542,'Policy Characteristics'!$C:$C,0))</f>
        <v>Methane Destruction</v>
      </c>
      <c r="C542" s="152" t="str">
        <f t="shared" ref="B542:C543" si="71">C$541</f>
        <v>Fraction of Methane Destruction Opportunities Achieved</v>
      </c>
      <c r="D542" s="139" t="s">
        <v>777</v>
      </c>
      <c r="E542" s="139"/>
      <c r="F542" s="139" t="s">
        <v>1182</v>
      </c>
      <c r="G542" s="139"/>
      <c r="H542" s="157">
        <v>515</v>
      </c>
      <c r="I542" s="266" t="s">
        <v>46</v>
      </c>
      <c r="J542" s="137" t="str">
        <f>INDEX('Policy Characteristics'!D:D,MATCH(PolicyLevers!$C542,'Policy Characteristics'!$C:$C,0))</f>
        <v>Methane Capture and Destruction</v>
      </c>
      <c r="K542" s="137" t="str">
        <f>INDEX('Policy Characteristics'!E:E,MATCH(PolicyLevers!$C542,'Policy Characteristics'!$C:$C,0))</f>
        <v>indst methane destruction</v>
      </c>
      <c r="L542" s="137">
        <f>INDEX('Policy Characteristics'!F:F,MATCH(PolicyLevers!$C542,'Policy Characteristics'!$C:$C,0))</f>
        <v>0</v>
      </c>
      <c r="M542" s="137">
        <f>INDEX('Policy Characteristics'!G:G,MATCH(PolicyLevers!$C542,'Policy Characteristics'!$C:$C,0))</f>
        <v>1</v>
      </c>
      <c r="N542" s="137">
        <f>INDEX('Policy Characteristics'!H:H,MATCH(PolicyLevers!$C542,'Policy Characteristics'!$C:$C,0))</f>
        <v>0.01</v>
      </c>
      <c r="O542" s="137" t="str">
        <f>INDEX('Policy Characteristics'!I:I,MATCH(PolicyLevers!$C542,'Policy Characteristics'!$C:$C,0))</f>
        <v>% of potential achieved</v>
      </c>
      <c r="P542" s="137" t="e">
        <f>INDEX('Policy Characteristics'!J:J,MATCH(PolicyLevers!$C542,'Policy Characteristics'!$C:$C,0))</f>
        <v>#REF!</v>
      </c>
      <c r="Q542" s="152" t="str">
        <f t="shared" ref="J542:S543" si="72">Q$541</f>
        <v>industry-ag-main.html#methane-destr</v>
      </c>
      <c r="R542" s="165" t="str">
        <f t="shared" si="72"/>
        <v>methane-destruction.html</v>
      </c>
      <c r="S542" s="152" t="str">
        <f t="shared" si="72"/>
        <v>Calculated from model data; see the relevant variable(s) in the InputData folder for source information.</v>
      </c>
      <c r="T542" s="139"/>
    </row>
    <row r="543" spans="1:20" x14ac:dyDescent="0.25">
      <c r="A543" s="136" t="str">
        <f>INDEX('Policy Characteristics'!A:A,MATCH(PolicyLevers!$C543,'Policy Characteristics'!$C:$C,0))</f>
        <v>Industry</v>
      </c>
      <c r="B543" s="273" t="str">
        <f>INDEX('Policy Characteristics'!B:B,MATCH(PolicyLevers!$C543,'Policy Characteristics'!$C:$C,0))</f>
        <v>Methane Destruction</v>
      </c>
      <c r="C543" s="152" t="str">
        <f t="shared" si="71"/>
        <v>Fraction of Methane Destruction Opportunities Achieved</v>
      </c>
      <c r="D543" s="139" t="s">
        <v>145</v>
      </c>
      <c r="E543" s="139"/>
      <c r="F543" s="146" t="s">
        <v>776</v>
      </c>
      <c r="G543" s="139"/>
      <c r="H543" s="157">
        <v>516</v>
      </c>
      <c r="I543" s="266" t="s">
        <v>46</v>
      </c>
      <c r="J543" s="137" t="str">
        <f>INDEX('Policy Characteristics'!D:D,MATCH(PolicyLevers!$C543,'Policy Characteristics'!$C:$C,0))</f>
        <v>Methane Capture and Destruction</v>
      </c>
      <c r="K543" s="137" t="str">
        <f>INDEX('Policy Characteristics'!E:E,MATCH(PolicyLevers!$C543,'Policy Characteristics'!$C:$C,0))</f>
        <v>indst methane destruction</v>
      </c>
      <c r="L543" s="137">
        <f>INDEX('Policy Characteristics'!F:F,MATCH(PolicyLevers!$C543,'Policy Characteristics'!$C:$C,0))</f>
        <v>0</v>
      </c>
      <c r="M543" s="137">
        <f>INDEX('Policy Characteristics'!G:G,MATCH(PolicyLevers!$C543,'Policy Characteristics'!$C:$C,0))</f>
        <v>1</v>
      </c>
      <c r="N543" s="137">
        <f>INDEX('Policy Characteristics'!H:H,MATCH(PolicyLevers!$C543,'Policy Characteristics'!$C:$C,0))</f>
        <v>0.01</v>
      </c>
      <c r="O543" s="137" t="str">
        <f>INDEX('Policy Characteristics'!I:I,MATCH(PolicyLevers!$C543,'Policy Characteristics'!$C:$C,0))</f>
        <v>% of potential achieved</v>
      </c>
      <c r="P543" s="137" t="e">
        <f>INDEX('Policy Characteristics'!J:J,MATCH(PolicyLevers!$C543,'Policy Characteristics'!$C:$C,0))</f>
        <v>#REF!</v>
      </c>
      <c r="Q543" s="152" t="str">
        <f t="shared" si="72"/>
        <v>industry-ag-main.html#methane-destr</v>
      </c>
      <c r="R543" s="165" t="str">
        <f t="shared" si="72"/>
        <v>methane-destruction.html</v>
      </c>
      <c r="S543" s="152" t="str">
        <f t="shared" si="72"/>
        <v>Calculated from model data; see the relevant variable(s) in the InputData folder for source information.</v>
      </c>
      <c r="T543" s="139"/>
    </row>
    <row r="544" spans="1:20" x14ac:dyDescent="0.25">
      <c r="A544" s="136" t="str">
        <f>INDEX('Policy Characteristics'!A:A,MATCH(PolicyLevers!$C544,'Policy Characteristics'!$C:$C,0))</f>
        <v>Industry</v>
      </c>
      <c r="B544" s="273" t="str">
        <f>INDEX('Policy Characteristics'!B:B,MATCH(PolicyLevers!$C544,'Policy Characteristics'!$C:$C,0))</f>
        <v>Reduce Fossil Fuel Exports</v>
      </c>
      <c r="C544" s="148" t="s">
        <v>844</v>
      </c>
      <c r="D544" s="146" t="s">
        <v>499</v>
      </c>
      <c r="E544" s="139"/>
      <c r="F544" s="146" t="s">
        <v>496</v>
      </c>
      <c r="G544" s="139"/>
      <c r="H544" s="157">
        <v>451</v>
      </c>
      <c r="I544" s="266" t="s">
        <v>46</v>
      </c>
      <c r="J544" s="137" t="str">
        <f>INDEX('Policy Characteristics'!D:D,MATCH(PolicyLevers!$C544,'Policy Characteristics'!$C:$C,0))</f>
        <v>Percent Reduction in Fossil Fuel Exports</v>
      </c>
      <c r="K544" s="137" t="str">
        <f>INDEX('Policy Characteristics'!E:E,MATCH(PolicyLevers!$C544,'Policy Characteristics'!$C:$C,0))</f>
        <v>indst reduce fossil fuel exports</v>
      </c>
      <c r="L544" s="137">
        <f>INDEX('Policy Characteristics'!F:F,MATCH(PolicyLevers!$C544,'Policy Characteristics'!$C:$C,0))</f>
        <v>0</v>
      </c>
      <c r="M544" s="137">
        <f>INDEX('Policy Characteristics'!G:G,MATCH(PolicyLevers!$C544,'Policy Characteristics'!$C:$C,0))</f>
        <v>1</v>
      </c>
      <c r="N544" s="137">
        <f>INDEX('Policy Characteristics'!H:H,MATCH(PolicyLevers!$C544,'Policy Characteristics'!$C:$C,0))</f>
        <v>0.01</v>
      </c>
      <c r="O544" s="137" t="str">
        <f>INDEX('Policy Characteristics'!I:I,MATCH(PolicyLevers!$C544,'Policy Characteristics'!$C:$C,0))</f>
        <v>% reduction in exports</v>
      </c>
      <c r="P544" s="13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4" s="139"/>
      <c r="R544" s="161" t="s">
        <v>1101</v>
      </c>
      <c r="S544" s="139" t="s">
        <v>170</v>
      </c>
      <c r="T544" s="139"/>
    </row>
    <row r="545" spans="1:20" x14ac:dyDescent="0.25">
      <c r="A545" s="136" t="str">
        <f>INDEX('Policy Characteristics'!A:A,MATCH(PolicyLevers!$C545,'Policy Characteristics'!$C:$C,0))</f>
        <v>Industry</v>
      </c>
      <c r="B545" s="273" t="str">
        <f>INDEX('Policy Characteristics'!B:B,MATCH(PolicyLevers!$C545,'Policy Characteristics'!$C:$C,0))</f>
        <v>Reduce Fossil Fuel Exports</v>
      </c>
      <c r="C545" s="152" t="str">
        <f t="shared" ref="B545:C552" si="73">C$544</f>
        <v>Percent Reduction in Fossil Fuel Exports</v>
      </c>
      <c r="D545" s="146" t="s">
        <v>49</v>
      </c>
      <c r="E545" s="139"/>
      <c r="F545" s="146" t="s">
        <v>93</v>
      </c>
      <c r="G545" s="139"/>
      <c r="H545" s="157">
        <v>452</v>
      </c>
      <c r="I545" s="266" t="s">
        <v>46</v>
      </c>
      <c r="J545" s="137" t="str">
        <f>INDEX('Policy Characteristics'!D:D,MATCH(PolicyLevers!$C545,'Policy Characteristics'!$C:$C,0))</f>
        <v>Percent Reduction in Fossil Fuel Exports</v>
      </c>
      <c r="K545" s="137" t="str">
        <f>INDEX('Policy Characteristics'!E:E,MATCH(PolicyLevers!$C545,'Policy Characteristics'!$C:$C,0))</f>
        <v>indst reduce fossil fuel exports</v>
      </c>
      <c r="L545" s="137">
        <f>INDEX('Policy Characteristics'!F:F,MATCH(PolicyLevers!$C545,'Policy Characteristics'!$C:$C,0))</f>
        <v>0</v>
      </c>
      <c r="M545" s="137">
        <f>INDEX('Policy Characteristics'!G:G,MATCH(PolicyLevers!$C545,'Policy Characteristics'!$C:$C,0))</f>
        <v>1</v>
      </c>
      <c r="N545" s="137">
        <f>INDEX('Policy Characteristics'!H:H,MATCH(PolicyLevers!$C545,'Policy Characteristics'!$C:$C,0))</f>
        <v>0.01</v>
      </c>
      <c r="O545" s="137" t="str">
        <f>INDEX('Policy Characteristics'!I:I,MATCH(PolicyLevers!$C545,'Policy Characteristics'!$C:$C,0))</f>
        <v>% reduction in exports</v>
      </c>
      <c r="P545" s="13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5" s="139"/>
      <c r="R545" s="165" t="str">
        <f t="shared" ref="R545:R548" si="74">R$544</f>
        <v>reduce-fuel-exports.html</v>
      </c>
      <c r="S545" s="152" t="str">
        <f t="shared" ref="S545:S552" si="75">S$544</f>
        <v>Calculated from model data; see the relevant variable(s) in the InputData folder for source information.</v>
      </c>
      <c r="T545" s="139"/>
    </row>
    <row r="546" spans="1:20" x14ac:dyDescent="0.25">
      <c r="A546" s="136" t="str">
        <f>INDEX('Policy Characteristics'!A:A,MATCH(PolicyLevers!$C546,'Policy Characteristics'!$C:$C,0))</f>
        <v>Industry</v>
      </c>
      <c r="B546" s="273" t="str">
        <f>INDEX('Policy Characteristics'!B:B,MATCH(PolicyLevers!$C546,'Policy Characteristics'!$C:$C,0))</f>
        <v>Reduce Fossil Fuel Exports</v>
      </c>
      <c r="C546" s="152" t="str">
        <f t="shared" si="73"/>
        <v>Percent Reduction in Fossil Fuel Exports</v>
      </c>
      <c r="D546" s="146" t="s">
        <v>56</v>
      </c>
      <c r="E546" s="139"/>
      <c r="F546" s="146" t="s">
        <v>101</v>
      </c>
      <c r="G546" s="139"/>
      <c r="H546" s="157">
        <v>453</v>
      </c>
      <c r="I546" s="266" t="s">
        <v>46</v>
      </c>
      <c r="J546" s="137" t="str">
        <f>INDEX('Policy Characteristics'!D:D,MATCH(PolicyLevers!$C546,'Policy Characteristics'!$C:$C,0))</f>
        <v>Percent Reduction in Fossil Fuel Exports</v>
      </c>
      <c r="K546" s="137" t="str">
        <f>INDEX('Policy Characteristics'!E:E,MATCH(PolicyLevers!$C546,'Policy Characteristics'!$C:$C,0))</f>
        <v>indst reduce fossil fuel exports</v>
      </c>
      <c r="L546" s="137">
        <f>INDEX('Policy Characteristics'!F:F,MATCH(PolicyLevers!$C546,'Policy Characteristics'!$C:$C,0))</f>
        <v>0</v>
      </c>
      <c r="M546" s="137">
        <f>INDEX('Policy Characteristics'!G:G,MATCH(PolicyLevers!$C546,'Policy Characteristics'!$C:$C,0))</f>
        <v>1</v>
      </c>
      <c r="N546" s="137">
        <f>INDEX('Policy Characteristics'!H:H,MATCH(PolicyLevers!$C546,'Policy Characteristics'!$C:$C,0))</f>
        <v>0.01</v>
      </c>
      <c r="O546" s="137" t="str">
        <f>INDEX('Policy Characteristics'!I:I,MATCH(PolicyLevers!$C546,'Policy Characteristics'!$C:$C,0))</f>
        <v>% reduction in exports</v>
      </c>
      <c r="P546" s="13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6" s="139"/>
      <c r="R546" s="165" t="str">
        <f t="shared" si="74"/>
        <v>reduce-fuel-exports.html</v>
      </c>
      <c r="S546" s="152" t="str">
        <f t="shared" si="75"/>
        <v>Calculated from model data; see the relevant variable(s) in the InputData folder for source information.</v>
      </c>
      <c r="T546" s="139"/>
    </row>
    <row r="547" spans="1:20" x14ac:dyDescent="0.25">
      <c r="A547" s="136" t="str">
        <f>INDEX('Policy Characteristics'!A:A,MATCH(PolicyLevers!$C547,'Policy Characteristics'!$C:$C,0))</f>
        <v>Industry</v>
      </c>
      <c r="B547" s="273" t="str">
        <f>INDEX('Policy Characteristics'!B:B,MATCH(PolicyLevers!$C547,'Policy Characteristics'!$C:$C,0))</f>
        <v>Reduce Fossil Fuel Exports</v>
      </c>
      <c r="C547" s="152" t="str">
        <f t="shared" si="73"/>
        <v>Percent Reduction in Fossil Fuel Exports</v>
      </c>
      <c r="D547" s="146" t="s">
        <v>57</v>
      </c>
      <c r="E547" s="139"/>
      <c r="F547" s="146" t="s">
        <v>102</v>
      </c>
      <c r="G547" s="139"/>
      <c r="H547" s="157">
        <v>454</v>
      </c>
      <c r="I547" s="266" t="s">
        <v>46</v>
      </c>
      <c r="J547" s="137" t="str">
        <f>INDEX('Policy Characteristics'!D:D,MATCH(PolicyLevers!$C547,'Policy Characteristics'!$C:$C,0))</f>
        <v>Percent Reduction in Fossil Fuel Exports</v>
      </c>
      <c r="K547" s="137" t="str">
        <f>INDEX('Policy Characteristics'!E:E,MATCH(PolicyLevers!$C547,'Policy Characteristics'!$C:$C,0))</f>
        <v>indst reduce fossil fuel exports</v>
      </c>
      <c r="L547" s="137">
        <f>INDEX('Policy Characteristics'!F:F,MATCH(PolicyLevers!$C547,'Policy Characteristics'!$C:$C,0))</f>
        <v>0</v>
      </c>
      <c r="M547" s="137">
        <f>INDEX('Policy Characteristics'!G:G,MATCH(PolicyLevers!$C547,'Policy Characteristics'!$C:$C,0))</f>
        <v>1</v>
      </c>
      <c r="N547" s="137">
        <f>INDEX('Policy Characteristics'!H:H,MATCH(PolicyLevers!$C547,'Policy Characteristics'!$C:$C,0))</f>
        <v>0.01</v>
      </c>
      <c r="O547" s="137" t="str">
        <f>INDEX('Policy Characteristics'!I:I,MATCH(PolicyLevers!$C547,'Policy Characteristics'!$C:$C,0))</f>
        <v>% reduction in exports</v>
      </c>
      <c r="P547" s="13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7" s="139"/>
      <c r="R547" s="165" t="str">
        <f t="shared" si="74"/>
        <v>reduce-fuel-exports.html</v>
      </c>
      <c r="S547" s="152" t="str">
        <f t="shared" si="75"/>
        <v>Calculated from model data; see the relevant variable(s) in the InputData folder for source information.</v>
      </c>
      <c r="T547" s="139"/>
    </row>
    <row r="548" spans="1:20" x14ac:dyDescent="0.25">
      <c r="A548" s="136" t="str">
        <f>INDEX('Policy Characteristics'!A:A,MATCH(PolicyLevers!$C548,'Policy Characteristics'!$C:$C,0))</f>
        <v>Industry</v>
      </c>
      <c r="B548" s="273" t="str">
        <f>INDEX('Policy Characteristics'!B:B,MATCH(PolicyLevers!$C548,'Policy Characteristics'!$C:$C,0))</f>
        <v>Reduce Fossil Fuel Exports</v>
      </c>
      <c r="C548" s="152" t="str">
        <f t="shared" si="73"/>
        <v>Percent Reduction in Fossil Fuel Exports</v>
      </c>
      <c r="D548" s="146" t="s">
        <v>826</v>
      </c>
      <c r="E548" s="139"/>
      <c r="F548" s="146" t="s">
        <v>827</v>
      </c>
      <c r="G548" s="139"/>
      <c r="H548" s="157">
        <v>455</v>
      </c>
      <c r="I548" s="266" t="s">
        <v>46</v>
      </c>
      <c r="J548" s="137" t="str">
        <f>INDEX('Policy Characteristics'!D:D,MATCH(PolicyLevers!$C548,'Policy Characteristics'!$C:$C,0))</f>
        <v>Percent Reduction in Fossil Fuel Exports</v>
      </c>
      <c r="K548" s="137" t="str">
        <f>INDEX('Policy Characteristics'!E:E,MATCH(PolicyLevers!$C548,'Policy Characteristics'!$C:$C,0))</f>
        <v>indst reduce fossil fuel exports</v>
      </c>
      <c r="L548" s="137">
        <f>INDEX('Policy Characteristics'!F:F,MATCH(PolicyLevers!$C548,'Policy Characteristics'!$C:$C,0))</f>
        <v>0</v>
      </c>
      <c r="M548" s="137">
        <f>INDEX('Policy Characteristics'!G:G,MATCH(PolicyLevers!$C548,'Policy Characteristics'!$C:$C,0))</f>
        <v>1</v>
      </c>
      <c r="N548" s="137">
        <f>INDEX('Policy Characteristics'!H:H,MATCH(PolicyLevers!$C548,'Policy Characteristics'!$C:$C,0))</f>
        <v>0.01</v>
      </c>
      <c r="O548" s="137" t="str">
        <f>INDEX('Policy Characteristics'!I:I,MATCH(PolicyLevers!$C548,'Policy Characteristics'!$C:$C,0))</f>
        <v>% reduction in exports</v>
      </c>
      <c r="P548" s="13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8" s="139"/>
      <c r="R548" s="165" t="str">
        <f t="shared" si="74"/>
        <v>reduce-fuel-exports.html</v>
      </c>
      <c r="S548" s="152" t="str">
        <f t="shared" si="75"/>
        <v>Calculated from model data; see the relevant variable(s) in the InputData folder for source information.</v>
      </c>
      <c r="T548" s="139"/>
    </row>
    <row r="549" spans="1:20" x14ac:dyDescent="0.25">
      <c r="A549" s="136" t="str">
        <f>INDEX('Policy Characteristics'!A:A,MATCH(PolicyLevers!$C549,'Policy Characteristics'!$C:$C,0))</f>
        <v>Industry</v>
      </c>
      <c r="B549" s="273" t="str">
        <f>INDEX('Policy Characteristics'!B:B,MATCH(PolicyLevers!$C549,'Policy Characteristics'!$C:$C,0))</f>
        <v>Reduce Fossil Fuel Exports</v>
      </c>
      <c r="C549" s="152" t="str">
        <f t="shared" si="73"/>
        <v>Percent Reduction in Fossil Fuel Exports</v>
      </c>
      <c r="D549" s="146" t="s">
        <v>492</v>
      </c>
      <c r="E549" s="139"/>
      <c r="F549" s="146" t="s">
        <v>493</v>
      </c>
      <c r="G549" s="139"/>
      <c r="H549" s="157">
        <v>456</v>
      </c>
      <c r="I549" s="267" t="s">
        <v>47</v>
      </c>
      <c r="J549" s="137" t="str">
        <f>INDEX('Policy Characteristics'!D:D,MATCH(PolicyLevers!$C549,'Policy Characteristics'!$C:$C,0))</f>
        <v>Percent Reduction in Fossil Fuel Exports</v>
      </c>
      <c r="K549" s="137" t="str">
        <f>INDEX('Policy Characteristics'!E:E,MATCH(PolicyLevers!$C549,'Policy Characteristics'!$C:$C,0))</f>
        <v>indst reduce fossil fuel exports</v>
      </c>
      <c r="L549" s="137">
        <f>INDEX('Policy Characteristics'!F:F,MATCH(PolicyLevers!$C549,'Policy Characteristics'!$C:$C,0))</f>
        <v>0</v>
      </c>
      <c r="M549" s="137">
        <f>INDEX('Policy Characteristics'!G:G,MATCH(PolicyLevers!$C549,'Policy Characteristics'!$C:$C,0))</f>
        <v>1</v>
      </c>
      <c r="N549" s="137">
        <f>INDEX('Policy Characteristics'!H:H,MATCH(PolicyLevers!$C549,'Policy Characteristics'!$C:$C,0))</f>
        <v>0.01</v>
      </c>
      <c r="O549" s="137" t="str">
        <f>INDEX('Policy Characteristics'!I:I,MATCH(PolicyLevers!$C549,'Policy Characteristics'!$C:$C,0))</f>
        <v>% reduction in exports</v>
      </c>
      <c r="P549" s="13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49" s="139"/>
      <c r="R549" s="161"/>
      <c r="S549" s="152" t="str">
        <f t="shared" si="75"/>
        <v>Calculated from model data; see the relevant variable(s) in the InputData folder for source information.</v>
      </c>
      <c r="T549" s="139"/>
    </row>
    <row r="550" spans="1:20" x14ac:dyDescent="0.25">
      <c r="A550" s="136" t="str">
        <f>INDEX('Policy Characteristics'!A:A,MATCH(PolicyLevers!$C550,'Policy Characteristics'!$C:$C,0))</f>
        <v>Industry</v>
      </c>
      <c r="B550" s="273" t="str">
        <f>INDEX('Policy Characteristics'!B:B,MATCH(PolicyLevers!$C550,'Policy Characteristics'!$C:$C,0))</f>
        <v>Reduce Fossil Fuel Exports</v>
      </c>
      <c r="C550" s="152" t="str">
        <f t="shared" si="73"/>
        <v>Percent Reduction in Fossil Fuel Exports</v>
      </c>
      <c r="D550" s="146" t="s">
        <v>818</v>
      </c>
      <c r="E550" s="139"/>
      <c r="F550" s="146" t="s">
        <v>822</v>
      </c>
      <c r="G550" s="139"/>
      <c r="H550" s="157">
        <v>457</v>
      </c>
      <c r="I550" s="266" t="s">
        <v>46</v>
      </c>
      <c r="J550" s="137" t="str">
        <f>INDEX('Policy Characteristics'!D:D,MATCH(PolicyLevers!$C550,'Policy Characteristics'!$C:$C,0))</f>
        <v>Percent Reduction in Fossil Fuel Exports</v>
      </c>
      <c r="K550" s="137" t="str">
        <f>INDEX('Policy Characteristics'!E:E,MATCH(PolicyLevers!$C550,'Policy Characteristics'!$C:$C,0))</f>
        <v>indst reduce fossil fuel exports</v>
      </c>
      <c r="L550" s="137">
        <f>INDEX('Policy Characteristics'!F:F,MATCH(PolicyLevers!$C550,'Policy Characteristics'!$C:$C,0))</f>
        <v>0</v>
      </c>
      <c r="M550" s="137">
        <f>INDEX('Policy Characteristics'!G:G,MATCH(PolicyLevers!$C550,'Policy Characteristics'!$C:$C,0))</f>
        <v>1</v>
      </c>
      <c r="N550" s="137">
        <f>INDEX('Policy Characteristics'!H:H,MATCH(PolicyLevers!$C550,'Policy Characteristics'!$C:$C,0))</f>
        <v>0.01</v>
      </c>
      <c r="O550" s="137" t="str">
        <f>INDEX('Policy Characteristics'!I:I,MATCH(PolicyLevers!$C550,'Policy Characteristics'!$C:$C,0))</f>
        <v>% reduction in exports</v>
      </c>
      <c r="P550" s="13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50" s="139"/>
      <c r="R550" s="165" t="str">
        <f t="shared" ref="R550:R552" si="76">R$544</f>
        <v>reduce-fuel-exports.html</v>
      </c>
      <c r="S550" s="152" t="str">
        <f t="shared" si="75"/>
        <v>Calculated from model data; see the relevant variable(s) in the InputData folder for source information.</v>
      </c>
      <c r="T550" s="139"/>
    </row>
    <row r="551" spans="1:20" x14ac:dyDescent="0.25">
      <c r="A551" s="136" t="str">
        <f>INDEX('Policy Characteristics'!A:A,MATCH(PolicyLevers!$C551,'Policy Characteristics'!$C:$C,0))</f>
        <v>Industry</v>
      </c>
      <c r="B551" s="273" t="str">
        <f>INDEX('Policy Characteristics'!B:B,MATCH(PolicyLevers!$C551,'Policy Characteristics'!$C:$C,0))</f>
        <v>Reduce Fossil Fuel Exports</v>
      </c>
      <c r="C551" s="152" t="str">
        <f t="shared" si="73"/>
        <v>Percent Reduction in Fossil Fuel Exports</v>
      </c>
      <c r="D551" s="146" t="s">
        <v>828</v>
      </c>
      <c r="E551" s="139"/>
      <c r="F551" s="146" t="s">
        <v>829</v>
      </c>
      <c r="G551" s="139"/>
      <c r="H551" s="157">
        <v>458</v>
      </c>
      <c r="I551" s="266" t="s">
        <v>46</v>
      </c>
      <c r="J551" s="137" t="str">
        <f>INDEX('Policy Characteristics'!D:D,MATCH(PolicyLevers!$C551,'Policy Characteristics'!$C:$C,0))</f>
        <v>Percent Reduction in Fossil Fuel Exports</v>
      </c>
      <c r="K551" s="137" t="str">
        <f>INDEX('Policy Characteristics'!E:E,MATCH(PolicyLevers!$C551,'Policy Characteristics'!$C:$C,0))</f>
        <v>indst reduce fossil fuel exports</v>
      </c>
      <c r="L551" s="137">
        <f>INDEX('Policy Characteristics'!F:F,MATCH(PolicyLevers!$C551,'Policy Characteristics'!$C:$C,0))</f>
        <v>0</v>
      </c>
      <c r="M551" s="137">
        <f>INDEX('Policy Characteristics'!G:G,MATCH(PolicyLevers!$C551,'Policy Characteristics'!$C:$C,0))</f>
        <v>1</v>
      </c>
      <c r="N551" s="137">
        <f>INDEX('Policy Characteristics'!H:H,MATCH(PolicyLevers!$C551,'Policy Characteristics'!$C:$C,0))</f>
        <v>0.01</v>
      </c>
      <c r="O551" s="137" t="str">
        <f>INDEX('Policy Characteristics'!I:I,MATCH(PolicyLevers!$C551,'Policy Characteristics'!$C:$C,0))</f>
        <v>% reduction in exports</v>
      </c>
      <c r="P551" s="13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51" s="139"/>
      <c r="R551" s="165" t="str">
        <f t="shared" si="76"/>
        <v>reduce-fuel-exports.html</v>
      </c>
      <c r="S551" s="152" t="str">
        <f t="shared" si="75"/>
        <v>Calculated from model data; see the relevant variable(s) in the InputData folder for source information.</v>
      </c>
      <c r="T551" s="139"/>
    </row>
    <row r="552" spans="1:20" x14ac:dyDescent="0.25">
      <c r="A552" s="136" t="str">
        <f>INDEX('Policy Characteristics'!A:A,MATCH(PolicyLevers!$C552,'Policy Characteristics'!$C:$C,0))</f>
        <v>Industry</v>
      </c>
      <c r="B552" s="273" t="str">
        <f>INDEX('Policy Characteristics'!B:B,MATCH(PolicyLevers!$C552,'Policy Characteristics'!$C:$C,0))</f>
        <v>Reduce Fossil Fuel Exports</v>
      </c>
      <c r="C552" s="152" t="str">
        <f t="shared" si="73"/>
        <v>Percent Reduction in Fossil Fuel Exports</v>
      </c>
      <c r="D552" s="146" t="s">
        <v>819</v>
      </c>
      <c r="E552" s="139"/>
      <c r="F552" s="146" t="s">
        <v>823</v>
      </c>
      <c r="G552" s="139"/>
      <c r="H552" s="157">
        <v>459</v>
      </c>
      <c r="I552" s="266" t="s">
        <v>46</v>
      </c>
      <c r="J552" s="137" t="str">
        <f>INDEX('Policy Characteristics'!D:D,MATCH(PolicyLevers!$C552,'Policy Characteristics'!$C:$C,0))</f>
        <v>Percent Reduction in Fossil Fuel Exports</v>
      </c>
      <c r="K552" s="137" t="str">
        <f>INDEX('Policy Characteristics'!E:E,MATCH(PolicyLevers!$C552,'Policy Characteristics'!$C:$C,0))</f>
        <v>indst reduce fossil fuel exports</v>
      </c>
      <c r="L552" s="137">
        <f>INDEX('Policy Characteristics'!F:F,MATCH(PolicyLevers!$C552,'Policy Characteristics'!$C:$C,0))</f>
        <v>0</v>
      </c>
      <c r="M552" s="137">
        <f>INDEX('Policy Characteristics'!G:G,MATCH(PolicyLevers!$C552,'Policy Characteristics'!$C:$C,0))</f>
        <v>1</v>
      </c>
      <c r="N552" s="137">
        <f>INDEX('Policy Characteristics'!H:H,MATCH(PolicyLevers!$C552,'Policy Characteristics'!$C:$C,0))</f>
        <v>0.01</v>
      </c>
      <c r="O552" s="137" t="str">
        <f>INDEX('Policy Characteristics'!I:I,MATCH(PolicyLevers!$C552,'Policy Characteristics'!$C:$C,0))</f>
        <v>% reduction in exports</v>
      </c>
      <c r="P552" s="13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Today, exports represent 15% of U.S. hard coal production.//**Natural Gas : ** Today, exports represent 11% of U.S. natural gas production.//**Petroleum Gasoline : ** Today, exports represent 8% of U.S. petroleum gasoline production.//**Petroleum Diesel : ** Today, exports represent 27% of U.S. petroleum diesel production.//**Jet Fuel/Kerosene : ** Today, exports represent 11% of U.S. jet fuel and kerosene production.//**Crude Oil : ** Today, exports represent 12% of U.S. crude oil production.//**Heavy/Residual Fuel Oil : ** Today, exports represent 72% of U.S. heavy and residual fuel oil production.//**LPG/Propane/Butane : ** Today, exports represent 47% of U.S. LPG, propane, and butane production.</v>
      </c>
      <c r="Q552" s="139"/>
      <c r="R552" s="165" t="str">
        <f t="shared" si="76"/>
        <v>reduce-fuel-exports.html</v>
      </c>
      <c r="S552" s="152" t="str">
        <f t="shared" si="75"/>
        <v>Calculated from model data; see the relevant variable(s) in the InputData folder for source information.</v>
      </c>
      <c r="T552" s="139"/>
    </row>
    <row r="553" spans="1:20" x14ac:dyDescent="0.25">
      <c r="A553" s="136" t="str">
        <f>INDEX('Policy Characteristics'!A:A,MATCH(PolicyLevers!$C553,'Policy Characteristics'!$C:$C,0))</f>
        <v>Agriculture, Land Use, and Forestry</v>
      </c>
      <c r="B553" s="273" t="str">
        <f>INDEX('Policy Characteristics'!B:B,MATCH(PolicyLevers!$C553,'Policy Characteristics'!$C:$C,0))</f>
        <v>Afforestation and Reforestation</v>
      </c>
      <c r="C553" s="148" t="s">
        <v>477</v>
      </c>
      <c r="D553" s="139"/>
      <c r="E553" s="139"/>
      <c r="F553" s="139"/>
      <c r="G553" s="139"/>
      <c r="H553" s="157">
        <v>60</v>
      </c>
      <c r="I553" s="266" t="s">
        <v>46</v>
      </c>
      <c r="J553" s="137" t="str">
        <f>INDEX('Policy Characteristics'!D:D,MATCH(PolicyLevers!$C553,'Policy Characteristics'!$C:$C,0))</f>
        <v>Afforestation and Reforestation</v>
      </c>
      <c r="K553" s="137" t="str">
        <f>INDEX('Policy Characteristics'!E:E,MATCH(PolicyLevers!$C553,'Policy Characteristics'!$C:$C,0))</f>
        <v>land afforestation and reforestation</v>
      </c>
      <c r="L553" s="137">
        <f>INDEX('Policy Characteristics'!F:F,MATCH(PolicyLevers!$C553,'Policy Characteristics'!$C:$C,0))</f>
        <v>0</v>
      </c>
      <c r="M553" s="137">
        <f>INDEX('Policy Characteristics'!G:G,MATCH(PolicyLevers!$C553,'Policy Characteristics'!$C:$C,0))</f>
        <v>1</v>
      </c>
      <c r="N553" s="137">
        <f>INDEX('Policy Characteristics'!H:H,MATCH(PolicyLevers!$C553,'Policy Characteristics'!$C:$C,0))</f>
        <v>0.01</v>
      </c>
      <c r="O553" s="137" t="str">
        <f>INDEX('Policy Characteristics'!I:I,MATCH(PolicyLevers!$C553,'Policy Characteristics'!$C:$C,0))</f>
        <v>% of potential achieved</v>
      </c>
      <c r="P553" s="13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553" s="139" t="s">
        <v>254</v>
      </c>
      <c r="R553" s="161" t="s">
        <v>255</v>
      </c>
      <c r="S553" s="139" t="s">
        <v>170</v>
      </c>
      <c r="T553" s="139" t="s">
        <v>205</v>
      </c>
    </row>
    <row r="554" spans="1:20" x14ac:dyDescent="0.25">
      <c r="A554" s="136" t="str">
        <f>INDEX('Policy Characteristics'!A:A,MATCH(PolicyLevers!$C554,'Policy Characteristics'!$C:$C,0))</f>
        <v>Agriculture, Land Use, and Forestry</v>
      </c>
      <c r="B554" s="273" t="str">
        <f>INDEX('Policy Characteristics'!B:B,MATCH(PolicyLevers!$C554,'Policy Characteristics'!$C:$C,0))</f>
        <v>Avoid Deforestation</v>
      </c>
      <c r="C554" s="148" t="s">
        <v>486</v>
      </c>
      <c r="D554" s="139"/>
      <c r="E554" s="139"/>
      <c r="F554" s="139"/>
      <c r="G554" s="139"/>
      <c r="H554" s="157">
        <v>705</v>
      </c>
      <c r="I554" s="267" t="s">
        <v>47</v>
      </c>
      <c r="J554" s="137" t="str">
        <f>INDEX('Policy Characteristics'!D:D,MATCH(PolicyLevers!$C554,'Policy Characteristics'!$C:$C,0))</f>
        <v>Avoid Deforestation</v>
      </c>
      <c r="K554" s="137" t="str">
        <f>INDEX('Policy Characteristics'!E:E,MATCH(PolicyLevers!$C554,'Policy Characteristics'!$C:$C,0))</f>
        <v>land avoid deforestation</v>
      </c>
      <c r="L554" s="137">
        <f>INDEX('Policy Characteristics'!F:F,MATCH(PolicyLevers!$C554,'Policy Characteristics'!$C:$C,0))</f>
        <v>0</v>
      </c>
      <c r="M554" s="137">
        <f>INDEX('Policy Characteristics'!G:G,MATCH(PolicyLevers!$C554,'Policy Characteristics'!$C:$C,0))</f>
        <v>0</v>
      </c>
      <c r="N554" s="137">
        <f>INDEX('Policy Characteristics'!H:H,MATCH(PolicyLevers!$C554,'Policy Characteristics'!$C:$C,0))</f>
        <v>0</v>
      </c>
      <c r="O554" s="137">
        <f>INDEX('Policy Characteristics'!I:I,MATCH(PolicyLevers!$C554,'Policy Characteristics'!$C:$C,0))</f>
        <v>0</v>
      </c>
      <c r="P554" s="137" t="str">
        <f>INDEX('Policy Characteristics'!J:J,MATCH(PolicyLevers!$C554,'Policy Characteristics'!$C:$C,0))</f>
        <v>**Description:**This policy prevents the release of CO2 that accompanies deforestation. //**Guidance for setting values: **</v>
      </c>
      <c r="Q554" s="139" t="s">
        <v>349</v>
      </c>
      <c r="R554" s="161" t="s">
        <v>350</v>
      </c>
      <c r="S554" s="139"/>
      <c r="T554" s="139"/>
    </row>
    <row r="555" spans="1:20" x14ac:dyDescent="0.25">
      <c r="A555" s="136" t="str">
        <f>INDEX('Policy Characteristics'!A:A,MATCH(PolicyLevers!$C555,'Policy Characteristics'!$C:$C,0))</f>
        <v>Agriculture, Land Use, and Forestry</v>
      </c>
      <c r="B555" s="273" t="str">
        <f>INDEX('Policy Characteristics'!B:B,MATCH(PolicyLevers!$C555,'Policy Characteristics'!$C:$C,0))</f>
        <v>Forest Restoration</v>
      </c>
      <c r="C555" s="148" t="s">
        <v>483</v>
      </c>
      <c r="D555" s="139"/>
      <c r="E555" s="139"/>
      <c r="F555" s="139"/>
      <c r="G555" s="139"/>
      <c r="H555" s="157">
        <v>177</v>
      </c>
      <c r="I555" s="267" t="s">
        <v>47</v>
      </c>
      <c r="J555" s="137" t="str">
        <f>INDEX('Policy Characteristics'!D:D,MATCH(PolicyLevers!$C555,'Policy Characteristics'!$C:$C,0))</f>
        <v>Forest Restoration</v>
      </c>
      <c r="K555" s="137" t="str">
        <f>INDEX('Policy Characteristics'!E:E,MATCH(PolicyLevers!$C555,'Policy Characteristics'!$C:$C,0))</f>
        <v>land forest restoration</v>
      </c>
      <c r="L555" s="137">
        <f>INDEX('Policy Characteristics'!F:F,MATCH(PolicyLevers!$C555,'Policy Characteristics'!$C:$C,0))</f>
        <v>0</v>
      </c>
      <c r="M555" s="137">
        <f>INDEX('Policy Characteristics'!G:G,MATCH(PolicyLevers!$C555,'Policy Characteristics'!$C:$C,0))</f>
        <v>0</v>
      </c>
      <c r="N555" s="137">
        <f>INDEX('Policy Characteristics'!H:H,MATCH(PolicyLevers!$C555,'Policy Characteristics'!$C:$C,0))</f>
        <v>0</v>
      </c>
      <c r="O555" s="137">
        <f>INDEX('Policy Characteristics'!I:I,MATCH(PolicyLevers!$C555,'Policy Characteristics'!$C:$C,0))</f>
        <v>0</v>
      </c>
      <c r="P555" s="137" t="str">
        <f>INDEX('Policy Characteristics'!J:J,MATCH(PolicyLevers!$C555,'Policy Characteristics'!$C:$C,0))</f>
        <v>**Description:** This policy restores degraded forest, increasing the rate of carbon sequestration of the forest.//**Guidance for setting values: **</v>
      </c>
      <c r="Q555" s="139"/>
      <c r="R555" s="161" t="s">
        <v>1106</v>
      </c>
      <c r="S555" s="139"/>
      <c r="T555" s="139"/>
    </row>
    <row r="556" spans="1:20" x14ac:dyDescent="0.25">
      <c r="A556" s="136" t="str">
        <f>INDEX('Policy Characteristics'!A:A,MATCH(PolicyLevers!$C556,'Policy Characteristics'!$C:$C,0))</f>
        <v>Agriculture, Land Use, and Forestry</v>
      </c>
      <c r="B556" s="273" t="str">
        <f>INDEX('Policy Characteristics'!B:B,MATCH(PolicyLevers!$C556,'Policy Characteristics'!$C:$C,0))</f>
        <v>Forest Set-Asides</v>
      </c>
      <c r="C556" s="148" t="s">
        <v>478</v>
      </c>
      <c r="D556" s="139"/>
      <c r="E556" s="139"/>
      <c r="F556" s="139"/>
      <c r="G556" s="139"/>
      <c r="H556" s="157">
        <v>61</v>
      </c>
      <c r="I556" s="266" t="s">
        <v>46</v>
      </c>
      <c r="J556" s="137" t="str">
        <f>INDEX('Policy Characteristics'!D:D,MATCH(PolicyLevers!$C556,'Policy Characteristics'!$C:$C,0))</f>
        <v>Forest Set-Asides</v>
      </c>
      <c r="K556" s="137" t="str">
        <f>INDEX('Policy Characteristics'!E:E,MATCH(PolicyLevers!$C556,'Policy Characteristics'!$C:$C,0))</f>
        <v>land forest set asides</v>
      </c>
      <c r="L556" s="137">
        <f>INDEX('Policy Characteristics'!F:F,MATCH(PolicyLevers!$C556,'Policy Characteristics'!$C:$C,0))</f>
        <v>0</v>
      </c>
      <c r="M556" s="137">
        <f>INDEX('Policy Characteristics'!G:G,MATCH(PolicyLevers!$C556,'Policy Characteristics'!$C:$C,0))</f>
        <v>1</v>
      </c>
      <c r="N556" s="137">
        <f>INDEX('Policy Characteristics'!H:H,MATCH(PolicyLevers!$C556,'Policy Characteristics'!$C:$C,0))</f>
        <v>0.01</v>
      </c>
      <c r="O556" s="137" t="str">
        <f>INDEX('Policy Characteristics'!I:I,MATCH(PolicyLevers!$C556,'Policy Characteristics'!$C:$C,0))</f>
        <v>% of potential achieved</v>
      </c>
      <c r="P556" s="13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39" t="s">
        <v>256</v>
      </c>
      <c r="R556" s="161" t="s">
        <v>257</v>
      </c>
      <c r="S556" s="139" t="s">
        <v>170</v>
      </c>
      <c r="T556" s="139"/>
    </row>
    <row r="557" spans="1:20" x14ac:dyDescent="0.25">
      <c r="A557" s="136" t="str">
        <f>INDEX('Policy Characteristics'!A:A,MATCH(PolicyLevers!$C557,'Policy Characteristics'!$C:$C,0))</f>
        <v>Agriculture, Land Use, and Forestry</v>
      </c>
      <c r="B557" s="273" t="str">
        <f>INDEX('Policy Characteristics'!B:B,MATCH(PolicyLevers!$C557,'Policy Characteristics'!$C:$C,0))</f>
        <v>Cropland and Rice Measures</v>
      </c>
      <c r="C557" s="148" t="s">
        <v>1192</v>
      </c>
      <c r="D557" s="139"/>
      <c r="E557" s="139"/>
      <c r="F557" s="139"/>
      <c r="G557" s="139"/>
      <c r="H557" s="157">
        <v>62</v>
      </c>
      <c r="I557" s="266" t="s">
        <v>46</v>
      </c>
      <c r="J557" s="137" t="str">
        <f>INDEX('Policy Characteristics'!D:D,MATCH(PolicyLevers!$C557,'Policy Characteristics'!$C:$C,0))</f>
        <v>Cropland and Rice Measures</v>
      </c>
      <c r="K557" s="137" t="str">
        <f>INDEX('Policy Characteristics'!E:E,MATCH(PolicyLevers!$C557,'Policy Characteristics'!$C:$C,0))</f>
        <v>indst cropland and rice measures</v>
      </c>
      <c r="L557" s="137">
        <f>INDEX('Policy Characteristics'!F:F,MATCH(PolicyLevers!$C557,'Policy Characteristics'!$C:$C,0))</f>
        <v>0</v>
      </c>
      <c r="M557" s="137">
        <f>INDEX('Policy Characteristics'!G:G,MATCH(PolicyLevers!$C557,'Policy Characteristics'!$C:$C,0))</f>
        <v>1</v>
      </c>
      <c r="N557" s="137">
        <f>INDEX('Policy Characteristics'!H:H,MATCH(PolicyLevers!$C557,'Policy Characteristics'!$C:$C,0))</f>
        <v>0.01</v>
      </c>
      <c r="O557" s="137" t="str">
        <f>INDEX('Policy Characteristics'!I:I,MATCH(PolicyLevers!$C557,'Policy Characteristics'!$C:$C,0))</f>
        <v>% of potential achieved</v>
      </c>
      <c r="P557" s="13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39" t="s">
        <v>258</v>
      </c>
      <c r="R557" s="161" t="s">
        <v>259</v>
      </c>
      <c r="S557" s="139" t="s">
        <v>170</v>
      </c>
      <c r="T557" s="139"/>
    </row>
    <row r="558" spans="1:20" x14ac:dyDescent="0.25">
      <c r="A558" s="136" t="str">
        <f>INDEX('Policy Characteristics'!A:A,MATCH(PolicyLevers!$C558,'Policy Characteristics'!$C:$C,0))</f>
        <v>Agriculture, Land Use, and Forestry</v>
      </c>
      <c r="B558" s="273" t="str">
        <f>INDEX('Policy Characteristics'!B:B,MATCH(PolicyLevers!$C558,'Policy Characteristics'!$C:$C,0))</f>
        <v>Improved Forest Management</v>
      </c>
      <c r="C558" s="148" t="s">
        <v>479</v>
      </c>
      <c r="D558" s="139"/>
      <c r="E558" s="139"/>
      <c r="F558" s="139"/>
      <c r="G558" s="139"/>
      <c r="H558" s="157">
        <v>63</v>
      </c>
      <c r="I558" s="266" t="s">
        <v>46</v>
      </c>
      <c r="J558" s="137" t="str">
        <f>INDEX('Policy Characteristics'!D:D,MATCH(PolicyLevers!$C558,'Policy Characteristics'!$C:$C,0))</f>
        <v>Improved Forest Management</v>
      </c>
      <c r="K558" s="137" t="str">
        <f>INDEX('Policy Characteristics'!E:E,MATCH(PolicyLevers!$C558,'Policy Characteristics'!$C:$C,0))</f>
        <v>land forest management</v>
      </c>
      <c r="L558" s="137">
        <f>INDEX('Policy Characteristics'!F:F,MATCH(PolicyLevers!$C558,'Policy Characteristics'!$C:$C,0))</f>
        <v>0</v>
      </c>
      <c r="M558" s="137">
        <f>INDEX('Policy Characteristics'!G:G,MATCH(PolicyLevers!$C558,'Policy Characteristics'!$C:$C,0))</f>
        <v>1</v>
      </c>
      <c r="N558" s="137">
        <f>INDEX('Policy Characteristics'!H:H,MATCH(PolicyLevers!$C558,'Policy Characteristics'!$C:$C,0))</f>
        <v>0.01</v>
      </c>
      <c r="O558" s="137" t="str">
        <f>INDEX('Policy Characteristics'!I:I,MATCH(PolicyLevers!$C558,'Policy Characteristics'!$C:$C,0))</f>
        <v>% of potential achieved</v>
      </c>
      <c r="P558" s="13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39" t="s">
        <v>260</v>
      </c>
      <c r="R558" s="161" t="s">
        <v>261</v>
      </c>
      <c r="S558" s="139" t="s">
        <v>170</v>
      </c>
      <c r="T558" s="139"/>
    </row>
    <row r="559" spans="1:20" x14ac:dyDescent="0.25">
      <c r="A559" s="136" t="str">
        <f>INDEX('Policy Characteristics'!A:A,MATCH(PolicyLevers!$C559,'Policy Characteristics'!$C:$C,0))</f>
        <v>Agriculture, Land Use, and Forestry</v>
      </c>
      <c r="B559" s="273" t="str">
        <f>INDEX('Policy Characteristics'!B:B,MATCH(PolicyLevers!$C559,'Policy Characteristics'!$C:$C,0))</f>
        <v>Livestock Measures</v>
      </c>
      <c r="C559" s="148" t="s">
        <v>1227</v>
      </c>
      <c r="D559" s="139"/>
      <c r="E559" s="139"/>
      <c r="F559" s="139"/>
      <c r="G559" s="139"/>
      <c r="H559" s="157">
        <v>64</v>
      </c>
      <c r="I559" s="266" t="s">
        <v>46</v>
      </c>
      <c r="J559" s="137" t="str">
        <f>INDEX('Policy Characteristics'!D:D,MATCH(PolicyLevers!$C559,'Policy Characteristics'!$C:$C,0))</f>
        <v>Livestock Measures</v>
      </c>
      <c r="K559" s="137" t="str">
        <f>INDEX('Policy Characteristics'!E:E,MATCH(PolicyLevers!$C559,'Policy Characteristics'!$C:$C,0))</f>
        <v>indst livestock measures</v>
      </c>
      <c r="L559" s="137">
        <f>INDEX('Policy Characteristics'!F:F,MATCH(PolicyLevers!$C559,'Policy Characteristics'!$C:$C,0))</f>
        <v>0</v>
      </c>
      <c r="M559" s="137">
        <f>INDEX('Policy Characteristics'!G:G,MATCH(PolicyLevers!$C559,'Policy Characteristics'!$C:$C,0))</f>
        <v>1</v>
      </c>
      <c r="N559" s="137">
        <f>INDEX('Policy Characteristics'!H:H,MATCH(PolicyLevers!$C559,'Policy Characteristics'!$C:$C,0))</f>
        <v>0.01</v>
      </c>
      <c r="O559" s="137" t="str">
        <f>INDEX('Policy Characteristics'!I:I,MATCH(PolicyLevers!$C559,'Policy Characteristics'!$C:$C,0))</f>
        <v>% of potential achieved</v>
      </c>
      <c r="P559" s="13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39" t="s">
        <v>262</v>
      </c>
      <c r="R559" s="161" t="s">
        <v>263</v>
      </c>
      <c r="S559" s="139" t="s">
        <v>170</v>
      </c>
      <c r="T559" s="139"/>
    </row>
    <row r="560" spans="1:20" x14ac:dyDescent="0.25">
      <c r="A560" s="136" t="str">
        <f>INDEX('Policy Characteristics'!A:A,MATCH(PolicyLevers!$C560,'Policy Characteristics'!$C:$C,0))</f>
        <v>Agriculture, Land Use, and Forestry</v>
      </c>
      <c r="B560" s="273" t="str">
        <f>INDEX('Policy Characteristics'!B:B,MATCH(PolicyLevers!$C560,'Policy Characteristics'!$C:$C,0))</f>
        <v>Peatland Restoration</v>
      </c>
      <c r="C560" s="148" t="s">
        <v>481</v>
      </c>
      <c r="D560" s="139"/>
      <c r="E560" s="139"/>
      <c r="F560" s="139"/>
      <c r="G560" s="139"/>
      <c r="H560" s="157">
        <v>178</v>
      </c>
      <c r="I560" s="266" t="s">
        <v>47</v>
      </c>
      <c r="J560" s="137" t="str">
        <f>INDEX('Policy Characteristics'!D:D,MATCH(PolicyLevers!$C560,'Policy Characteristics'!$C:$C,0))</f>
        <v>Peatland Restoration</v>
      </c>
      <c r="K560" s="137" t="str">
        <f>INDEX('Policy Characteristics'!E:E,MATCH(PolicyLevers!$C560,'Policy Characteristics'!$C:$C,0))</f>
        <v>land peatland restoration</v>
      </c>
      <c r="L560" s="137">
        <f>INDEX('Policy Characteristics'!F:F,MATCH(PolicyLevers!$C560,'Policy Characteristics'!$C:$C,0))</f>
        <v>0</v>
      </c>
      <c r="M560" s="137">
        <f>INDEX('Policy Characteristics'!G:G,MATCH(PolicyLevers!$C560,'Policy Characteristics'!$C:$C,0))</f>
        <v>0</v>
      </c>
      <c r="N560" s="137">
        <f>INDEX('Policy Characteristics'!H:H,MATCH(PolicyLevers!$C560,'Policy Characteristics'!$C:$C,0))</f>
        <v>0</v>
      </c>
      <c r="O560" s="137">
        <f>INDEX('Policy Characteristics'!I:I,MATCH(PolicyLevers!$C560,'Policy Characteristics'!$C:$C,0))</f>
        <v>0</v>
      </c>
      <c r="P560" s="137" t="str">
        <f>INDEX('Policy Characteristics'!J:J,MATCH(PolicyLevers!$C560,'Policy Characteristics'!$C:$C,0))</f>
        <v>**Description:**0**Guidance for setting values: **</v>
      </c>
      <c r="Q560" s="139"/>
      <c r="R560" s="161" t="s">
        <v>1107</v>
      </c>
      <c r="S560" s="139"/>
      <c r="T560" s="139"/>
    </row>
    <row r="561" spans="1:20" x14ac:dyDescent="0.25">
      <c r="A561" s="136" t="str">
        <f>INDEX('Policy Characteristics'!A:A,MATCH(PolicyLevers!$C561,'Policy Characteristics'!$C:$C,0))</f>
        <v>Agriculture, Land Use, and Forestry</v>
      </c>
      <c r="B561" s="273" t="str">
        <f>INDEX('Policy Characteristics'!B:B,MATCH(PolicyLevers!$C561,'Policy Characteristics'!$C:$C,0))</f>
        <v>Shift to Non-Animal Products</v>
      </c>
      <c r="C561" s="148" t="s">
        <v>785</v>
      </c>
      <c r="D561" s="139"/>
      <c r="E561" s="139"/>
      <c r="F561" s="139"/>
      <c r="G561" s="139"/>
      <c r="H561" s="157">
        <v>434</v>
      </c>
      <c r="I561" s="266" t="s">
        <v>46</v>
      </c>
      <c r="J561" s="137" t="str">
        <f>INDEX('Policy Characteristics'!D:D,MATCH(PolicyLevers!$C561,'Policy Characteristics'!$C:$C,0))</f>
        <v>Shift to Non-Animal Products</v>
      </c>
      <c r="K561" s="137" t="str">
        <f>INDEX('Policy Characteristics'!E:E,MATCH(PolicyLevers!$C561,'Policy Characteristics'!$C:$C,0))</f>
        <v>indst shift to nonanimal products</v>
      </c>
      <c r="L561" s="137">
        <f>INDEX('Policy Characteristics'!F:F,MATCH(PolicyLevers!$C561,'Policy Characteristics'!$C:$C,0))</f>
        <v>0</v>
      </c>
      <c r="M561" s="137">
        <f>INDEX('Policy Characteristics'!G:G,MATCH(PolicyLevers!$C561,'Policy Characteristics'!$C:$C,0))</f>
        <v>1</v>
      </c>
      <c r="N561" s="137">
        <f>INDEX('Policy Characteristics'!H:H,MATCH(PolicyLevers!$C561,'Policy Characteristics'!$C:$C,0))</f>
        <v>0.01</v>
      </c>
      <c r="O561" s="137" t="str">
        <f>INDEX('Policy Characteristics'!I:I,MATCH(PolicyLevers!$C561,'Policy Characteristics'!$C:$C,0))</f>
        <v>% reduction in animal products</v>
      </c>
      <c r="P561" s="13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39"/>
      <c r="R561" s="161" t="s">
        <v>1102</v>
      </c>
      <c r="S561" s="156" t="s">
        <v>788</v>
      </c>
      <c r="T561" s="139"/>
    </row>
    <row r="562" spans="1:20" s="137" customFormat="1" x14ac:dyDescent="0.25">
      <c r="A562" s="136" t="str">
        <f>INDEX('Policy Characteristics'!A:A,MATCH(PolicyLevers!$C562,'Policy Characteristics'!$C:$C,0))</f>
        <v>District Heat and Hydrogen</v>
      </c>
      <c r="B562" s="273" t="str">
        <f>INDEX('Policy Characteristics'!B:B,MATCH(PolicyLevers!$C562,'Policy Characteristics'!$C:$C,0))</f>
        <v>Use CHP for District Heat</v>
      </c>
      <c r="C562" s="147" t="s">
        <v>316</v>
      </c>
      <c r="D562" s="146"/>
      <c r="E562" s="146"/>
      <c r="F562" s="146"/>
      <c r="G562" s="146"/>
      <c r="H562" s="157">
        <v>68</v>
      </c>
      <c r="I562" s="267" t="s">
        <v>46</v>
      </c>
      <c r="J562" s="137" t="str">
        <f>INDEX('Policy Characteristics'!D:D,MATCH(PolicyLevers!$C562,'Policy Characteristics'!$C:$C,0))</f>
        <v>District Heat CHP</v>
      </c>
      <c r="K562" s="137" t="str">
        <f>INDEX('Policy Characteristics'!E:E,MATCH(PolicyLevers!$C562,'Policy Characteristics'!$C:$C,0))</f>
        <v>heat convert heat to CHP</v>
      </c>
      <c r="L562" s="137">
        <f>INDEX('Policy Characteristics'!F:F,MATCH(PolicyLevers!$C562,'Policy Characteristics'!$C:$C,0))</f>
        <v>0</v>
      </c>
      <c r="M562" s="137">
        <f>INDEX('Policy Characteristics'!G:G,MATCH(PolicyLevers!$C562,'Policy Characteristics'!$C:$C,0))</f>
        <v>1</v>
      </c>
      <c r="N562" s="137">
        <f>INDEX('Policy Characteristics'!H:H,MATCH(PolicyLevers!$C562,'Policy Characteristics'!$C:$C,0))</f>
        <v>0.01</v>
      </c>
      <c r="O562" s="137" t="str">
        <f>INDEX('Policy Characteristics'!I:I,MATCH(PolicyLevers!$C562,'Policy Characteristics'!$C:$C,0))</f>
        <v>% non-CHP heat converted</v>
      </c>
      <c r="P562" s="13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562" s="146" t="s">
        <v>268</v>
      </c>
      <c r="R562" s="161" t="s">
        <v>269</v>
      </c>
      <c r="S562" s="139" t="s">
        <v>170</v>
      </c>
      <c r="T562" s="146"/>
    </row>
    <row r="563" spans="1:20" s="137" customFormat="1" x14ac:dyDescent="0.25">
      <c r="A563" s="136" t="str">
        <f>INDEX('Policy Characteristics'!A:A,MATCH(PolicyLevers!$C563,'Policy Characteristics'!$C:$C,0))</f>
        <v>District Heat and Hydrogen</v>
      </c>
      <c r="B563" s="273" t="str">
        <f>INDEX('Policy Characteristics'!B:B,MATCH(PolicyLevers!$C563,'Policy Characteristics'!$C:$C,0))</f>
        <v>Produce District Heat with Hydrogen</v>
      </c>
      <c r="C563" s="147" t="s">
        <v>1144</v>
      </c>
      <c r="D563" s="146"/>
      <c r="E563" s="146"/>
      <c r="F563" s="146"/>
      <c r="G563" s="146"/>
      <c r="H563" s="157">
        <v>176</v>
      </c>
      <c r="I563" s="267" t="s">
        <v>46</v>
      </c>
      <c r="J563" s="137" t="str">
        <f>INDEX('Policy Characteristics'!D:D,MATCH(PolicyLevers!$C563,'Policy Characteristics'!$C:$C,0))</f>
        <v>District Heat Fuel Switching</v>
      </c>
      <c r="K563" s="137" t="str">
        <f>INDEX('Policy Characteristics'!E:E,MATCH(PolicyLevers!$C563,'Policy Characteristics'!$C:$C,0))</f>
        <v>heat fuel type shifting</v>
      </c>
      <c r="L563" s="137">
        <f>INDEX('Policy Characteristics'!F:F,MATCH(PolicyLevers!$C563,'Policy Characteristics'!$C:$C,0))</f>
        <v>0</v>
      </c>
      <c r="M563" s="137">
        <f>INDEX('Policy Characteristics'!G:G,MATCH(PolicyLevers!$C563,'Policy Characteristics'!$C:$C,0))</f>
        <v>1</v>
      </c>
      <c r="N563" s="137">
        <f>INDEX('Policy Characteristics'!H:H,MATCH(PolicyLevers!$C563,'Policy Characteristics'!$C:$C,0))</f>
        <v>0.01</v>
      </c>
      <c r="O563" s="137" t="str">
        <f>INDEX('Policy Characteristics'!I:I,MATCH(PolicyLevers!$C563,'Policy Characteristics'!$C:$C,0))</f>
        <v>% of fuel use</v>
      </c>
      <c r="P563" s="13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v>
      </c>
      <c r="Q563" s="146" t="s">
        <v>385</v>
      </c>
      <c r="R563" s="161" t="s">
        <v>1103</v>
      </c>
      <c r="S563" s="139" t="s">
        <v>170</v>
      </c>
      <c r="T563" s="146"/>
    </row>
    <row r="564" spans="1:20" s="137" customFormat="1" x14ac:dyDescent="0.25">
      <c r="A564" s="136" t="str">
        <f>INDEX('Policy Characteristics'!A:A,MATCH(PolicyLevers!$C564,'Policy Characteristics'!$C:$C,0))</f>
        <v>District Heat and Hydrogen</v>
      </c>
      <c r="B564" s="273" t="str">
        <f>INDEX('Policy Characteristics'!B:B,MATCH(PolicyLevers!$C564,'Policy Characteristics'!$C:$C,0))</f>
        <v>Shift Hydrogen Production to Electrolysis</v>
      </c>
      <c r="C564" s="147" t="s">
        <v>832</v>
      </c>
      <c r="D564" s="146"/>
      <c r="E564" s="146"/>
      <c r="F564" s="146"/>
      <c r="G564" s="146"/>
      <c r="H564" s="157">
        <v>450</v>
      </c>
      <c r="I564" s="267" t="s">
        <v>46</v>
      </c>
      <c r="J564" s="137" t="str">
        <f>INDEX('Policy Characteristics'!D:D,MATCH(PolicyLevers!$C564,'Policy Characteristics'!$C:$C,0))</f>
        <v>Hydrogen Electrolysis</v>
      </c>
      <c r="K564" s="137" t="str">
        <f>INDEX('Policy Characteristics'!E:E,MATCH(PolicyLevers!$C564,'Policy Characteristics'!$C:$C,0))</f>
        <v>hydgn shift production pathways</v>
      </c>
      <c r="L564" s="137">
        <f>INDEX('Policy Characteristics'!F:F,MATCH(PolicyLevers!$C564,'Policy Characteristics'!$C:$C,0))</f>
        <v>0</v>
      </c>
      <c r="M564" s="137">
        <f>INDEX('Policy Characteristics'!G:G,MATCH(PolicyLevers!$C564,'Policy Characteristics'!$C:$C,0))</f>
        <v>1</v>
      </c>
      <c r="N564" s="137">
        <f>INDEX('Policy Characteristics'!H:H,MATCH(PolicyLevers!$C564,'Policy Characteristics'!$C:$C,0))</f>
        <v>0.01</v>
      </c>
      <c r="O564" s="137" t="str">
        <f>INDEX('Policy Characteristics'!I:I,MATCH(PolicyLevers!$C564,'Policy Characteristics'!$C:$C,0))</f>
        <v>% of hydrogen production</v>
      </c>
      <c r="P564" s="13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46"/>
      <c r="R564" s="161" t="s">
        <v>1104</v>
      </c>
      <c r="S564" s="139"/>
      <c r="T564" s="146"/>
    </row>
    <row r="565" spans="1:20" s="144" customFormat="1" x14ac:dyDescent="0.25">
      <c r="A565" s="136" t="str">
        <f>INDEX('Policy Characteristics'!A:A,MATCH(PolicyLevers!$C565,'Policy Characteristics'!$C:$C,0))</f>
        <v>Cross-Sector</v>
      </c>
      <c r="B565" s="273" t="str">
        <f>INDEX('Policy Characteristics'!B:B,MATCH(PolicyLevers!$C565,'Policy Characteristics'!$C:$C,0))</f>
        <v>Carbon Price</v>
      </c>
      <c r="C565" s="148" t="s">
        <v>749</v>
      </c>
      <c r="D565" s="139" t="s">
        <v>375</v>
      </c>
      <c r="E565" s="139"/>
      <c r="F565" s="139" t="s">
        <v>379</v>
      </c>
      <c r="G565" s="139"/>
      <c r="H565" s="157">
        <v>171</v>
      </c>
      <c r="I565" s="266" t="s">
        <v>46</v>
      </c>
      <c r="J565" s="137" t="str">
        <f>INDEX('Policy Characteristics'!D:D,MATCH(PolicyLevers!$C565,'Policy Characteristics'!$C:$C,0))</f>
        <v>Carbon Price</v>
      </c>
      <c r="K565" s="137" t="str">
        <f>INDEX('Policy Characteristics'!E:E,MATCH(PolicyLevers!$C565,'Policy Characteristics'!$C:$C,0))</f>
        <v>cross carbon tax</v>
      </c>
      <c r="L565" s="137">
        <f>INDEX('Policy Characteristics'!F:F,MATCH(PolicyLevers!$C565,'Policy Characteristics'!$C:$C,0))</f>
        <v>0</v>
      </c>
      <c r="M565" s="137">
        <f>INDEX('Policy Characteristics'!G:G,MATCH(PolicyLevers!$C565,'Policy Characteristics'!$C:$C,0))</f>
        <v>300</v>
      </c>
      <c r="N565" s="137">
        <f>INDEX('Policy Characteristics'!H:H,MATCH(PolicyLevers!$C565,'Policy Characteristics'!$C:$C,0))</f>
        <v>5</v>
      </c>
      <c r="O565" s="137" t="str">
        <f>INDEX('Policy Characteristics'!I:I,MATCH(PolicyLevers!$C565,'Policy Characteristics'!$C:$C,0))</f>
        <v>$/metric ton CO2e</v>
      </c>
      <c r="P565" s="13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39" t="s">
        <v>266</v>
      </c>
      <c r="R565" s="161" t="s">
        <v>267</v>
      </c>
      <c r="S565" s="146" t="s">
        <v>718</v>
      </c>
      <c r="T565" s="146" t="s">
        <v>443</v>
      </c>
    </row>
    <row r="566" spans="1:20" s="144" customFormat="1" x14ac:dyDescent="0.25">
      <c r="A566" s="136" t="str">
        <f>INDEX('Policy Characteristics'!A:A,MATCH(PolicyLevers!$C566,'Policy Characteristics'!$C:$C,0))</f>
        <v>Cross-Sector</v>
      </c>
      <c r="B566" s="273" t="str">
        <f>INDEX('Policy Characteristics'!B:B,MATCH(PolicyLevers!$C566,'Policy Characteristics'!$C:$C,0))</f>
        <v>Carbon Price</v>
      </c>
      <c r="C566" s="152" t="str">
        <f t="shared" ref="B566:C566" si="77">C$565</f>
        <v>Additional Carbon Tax Rate</v>
      </c>
      <c r="D566" s="139" t="s">
        <v>383</v>
      </c>
      <c r="E566" s="139"/>
      <c r="F566" s="139" t="s">
        <v>384</v>
      </c>
      <c r="G566" s="139"/>
      <c r="H566" s="157">
        <v>172</v>
      </c>
      <c r="I566" s="266" t="s">
        <v>46</v>
      </c>
      <c r="J566" s="137" t="str">
        <f>INDEX('Policy Characteristics'!D:D,MATCH(PolicyLevers!$C566,'Policy Characteristics'!$C:$C,0))</f>
        <v>Carbon Price</v>
      </c>
      <c r="K566" s="137" t="str">
        <f>INDEX('Policy Characteristics'!E:E,MATCH(PolicyLevers!$C566,'Policy Characteristics'!$C:$C,0))</f>
        <v>cross carbon tax</v>
      </c>
      <c r="L566" s="137">
        <f>INDEX('Policy Characteristics'!F:F,MATCH(PolicyLevers!$C566,'Policy Characteristics'!$C:$C,0))</f>
        <v>0</v>
      </c>
      <c r="M566" s="137">
        <f>INDEX('Policy Characteristics'!G:G,MATCH(PolicyLevers!$C566,'Policy Characteristics'!$C:$C,0))</f>
        <v>300</v>
      </c>
      <c r="N566" s="137">
        <f>INDEX('Policy Characteristics'!H:H,MATCH(PolicyLevers!$C566,'Policy Characteristics'!$C:$C,0))</f>
        <v>5</v>
      </c>
      <c r="O566" s="137" t="str">
        <f>INDEX('Policy Characteristics'!I:I,MATCH(PolicyLevers!$C566,'Policy Characteristics'!$C:$C,0))</f>
        <v>$/metric ton CO2e</v>
      </c>
      <c r="P566" s="13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55" t="str">
        <f t="shared" ref="Q566:R570" si="78">Q$565</f>
        <v>fuels.html#carbon-tax</v>
      </c>
      <c r="R566" s="168" t="str">
        <f t="shared" si="78"/>
        <v>carbon-tax.html</v>
      </c>
      <c r="S566" s="146"/>
      <c r="T566" s="155"/>
    </row>
    <row r="567" spans="1:20" s="144" customFormat="1" x14ac:dyDescent="0.25">
      <c r="A567" s="136" t="str">
        <f>INDEX('Policy Characteristics'!A:A,MATCH(PolicyLevers!$C567,'Policy Characteristics'!$C:$C,0))</f>
        <v>Cross-Sector</v>
      </c>
      <c r="B567" s="273" t="str">
        <f>INDEX('Policy Characteristics'!B:B,MATCH(PolicyLevers!$C567,'Policy Characteristics'!$C:$C,0))</f>
        <v>Carbon Price</v>
      </c>
      <c r="C567" s="152" t="str">
        <f t="shared" ref="A567:C570" si="79">C$565</f>
        <v>Additional Carbon Tax Rate</v>
      </c>
      <c r="D567" s="139" t="s">
        <v>377</v>
      </c>
      <c r="E567" s="139"/>
      <c r="F567" s="139" t="s">
        <v>381</v>
      </c>
      <c r="G567" s="139"/>
      <c r="H567" s="157">
        <v>173</v>
      </c>
      <c r="I567" s="266" t="s">
        <v>46</v>
      </c>
      <c r="J567" s="137" t="str">
        <f>INDEX('Policy Characteristics'!D:D,MATCH(PolicyLevers!$C567,'Policy Characteristics'!$C:$C,0))</f>
        <v>Carbon Price</v>
      </c>
      <c r="K567" s="137" t="str">
        <f>INDEX('Policy Characteristics'!E:E,MATCH(PolicyLevers!$C567,'Policy Characteristics'!$C:$C,0))</f>
        <v>cross carbon tax</v>
      </c>
      <c r="L567" s="137">
        <f>INDEX('Policy Characteristics'!F:F,MATCH(PolicyLevers!$C567,'Policy Characteristics'!$C:$C,0))</f>
        <v>0</v>
      </c>
      <c r="M567" s="137">
        <f>INDEX('Policy Characteristics'!G:G,MATCH(PolicyLevers!$C567,'Policy Characteristics'!$C:$C,0))</f>
        <v>300</v>
      </c>
      <c r="N567" s="137">
        <f>INDEX('Policy Characteristics'!H:H,MATCH(PolicyLevers!$C567,'Policy Characteristics'!$C:$C,0))</f>
        <v>5</v>
      </c>
      <c r="O567" s="137" t="str">
        <f>INDEX('Policy Characteristics'!I:I,MATCH(PolicyLevers!$C567,'Policy Characteristics'!$C:$C,0))</f>
        <v>$/metric ton CO2e</v>
      </c>
      <c r="P567" s="13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55" t="str">
        <f t="shared" si="78"/>
        <v>fuels.html#carbon-tax</v>
      </c>
      <c r="R567" s="168" t="str">
        <f t="shared" si="78"/>
        <v>carbon-tax.html</v>
      </c>
      <c r="S567" s="146"/>
      <c r="T567" s="155"/>
    </row>
    <row r="568" spans="1:20" s="144" customFormat="1" x14ac:dyDescent="0.25">
      <c r="A568" s="136" t="str">
        <f>INDEX('Policy Characteristics'!A:A,MATCH(PolicyLevers!$C568,'Policy Characteristics'!$C:$C,0))</f>
        <v>Cross-Sector</v>
      </c>
      <c r="B568" s="273" t="str">
        <f>INDEX('Policy Characteristics'!B:B,MATCH(PolicyLevers!$C568,'Policy Characteristics'!$C:$C,0))</f>
        <v>Carbon Price</v>
      </c>
      <c r="C568" s="152" t="str">
        <f t="shared" si="79"/>
        <v>Additional Carbon Tax Rate</v>
      </c>
      <c r="D568" s="139" t="s">
        <v>378</v>
      </c>
      <c r="E568" s="139"/>
      <c r="F568" s="139" t="s">
        <v>382</v>
      </c>
      <c r="G568" s="139"/>
      <c r="H568" s="157">
        <v>174</v>
      </c>
      <c r="I568" s="266" t="s">
        <v>46</v>
      </c>
      <c r="J568" s="137" t="str">
        <f>INDEX('Policy Characteristics'!D:D,MATCH(PolicyLevers!$C568,'Policy Characteristics'!$C:$C,0))</f>
        <v>Carbon Price</v>
      </c>
      <c r="K568" s="137" t="str">
        <f>INDEX('Policy Characteristics'!E:E,MATCH(PolicyLevers!$C568,'Policy Characteristics'!$C:$C,0))</f>
        <v>cross carbon tax</v>
      </c>
      <c r="L568" s="137">
        <f>INDEX('Policy Characteristics'!F:F,MATCH(PolicyLevers!$C568,'Policy Characteristics'!$C:$C,0))</f>
        <v>0</v>
      </c>
      <c r="M568" s="137">
        <f>INDEX('Policy Characteristics'!G:G,MATCH(PolicyLevers!$C568,'Policy Characteristics'!$C:$C,0))</f>
        <v>300</v>
      </c>
      <c r="N568" s="137">
        <f>INDEX('Policy Characteristics'!H:H,MATCH(PolicyLevers!$C568,'Policy Characteristics'!$C:$C,0))</f>
        <v>5</v>
      </c>
      <c r="O568" s="137" t="str">
        <f>INDEX('Policy Characteristics'!I:I,MATCH(PolicyLevers!$C568,'Policy Characteristics'!$C:$C,0))</f>
        <v>$/metric ton CO2e</v>
      </c>
      <c r="P568" s="13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55" t="str">
        <f t="shared" si="78"/>
        <v>fuels.html#carbon-tax</v>
      </c>
      <c r="R568" s="168" t="str">
        <f t="shared" si="78"/>
        <v>carbon-tax.html</v>
      </c>
      <c r="S568" s="146"/>
      <c r="T568" s="155"/>
    </row>
    <row r="569" spans="1:20" s="144" customFormat="1" x14ac:dyDescent="0.25">
      <c r="A569" s="136" t="str">
        <f>INDEX('Policy Characteristics'!A:A,MATCH(PolicyLevers!$C569,'Policy Characteristics'!$C:$C,0))</f>
        <v>Cross-Sector</v>
      </c>
      <c r="B569" s="273" t="str">
        <f>INDEX('Policy Characteristics'!B:B,MATCH(PolicyLevers!$C569,'Policy Characteristics'!$C:$C,0))</f>
        <v>Carbon Price</v>
      </c>
      <c r="C569" s="152" t="str">
        <f t="shared" si="79"/>
        <v>Additional Carbon Tax Rate</v>
      </c>
      <c r="D569" s="139" t="s">
        <v>376</v>
      </c>
      <c r="E569" s="139"/>
      <c r="F569" s="139" t="s">
        <v>380</v>
      </c>
      <c r="G569" s="139"/>
      <c r="H569" s="157">
        <v>175</v>
      </c>
      <c r="I569" s="266" t="s">
        <v>46</v>
      </c>
      <c r="J569" s="137" t="str">
        <f>INDEX('Policy Characteristics'!D:D,MATCH(PolicyLevers!$C569,'Policy Characteristics'!$C:$C,0))</f>
        <v>Carbon Price</v>
      </c>
      <c r="K569" s="137" t="str">
        <f>INDEX('Policy Characteristics'!E:E,MATCH(PolicyLevers!$C569,'Policy Characteristics'!$C:$C,0))</f>
        <v>cross carbon tax</v>
      </c>
      <c r="L569" s="137">
        <f>INDEX('Policy Characteristics'!F:F,MATCH(PolicyLevers!$C569,'Policy Characteristics'!$C:$C,0))</f>
        <v>0</v>
      </c>
      <c r="M569" s="137">
        <f>INDEX('Policy Characteristics'!G:G,MATCH(PolicyLevers!$C569,'Policy Characteristics'!$C:$C,0))</f>
        <v>300</v>
      </c>
      <c r="N569" s="137">
        <f>INDEX('Policy Characteristics'!H:H,MATCH(PolicyLevers!$C569,'Policy Characteristics'!$C:$C,0))</f>
        <v>5</v>
      </c>
      <c r="O569" s="137" t="str">
        <f>INDEX('Policy Characteristics'!I:I,MATCH(PolicyLevers!$C569,'Policy Characteristics'!$C:$C,0))</f>
        <v>$/metric ton CO2e</v>
      </c>
      <c r="P569" s="13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55" t="str">
        <f t="shared" si="78"/>
        <v>fuels.html#carbon-tax</v>
      </c>
      <c r="R569" s="168" t="str">
        <f t="shared" si="78"/>
        <v>carbon-tax.html</v>
      </c>
      <c r="S569" s="146"/>
      <c r="T569" s="155"/>
    </row>
    <row r="570" spans="1:20" s="144" customFormat="1" x14ac:dyDescent="0.25">
      <c r="A570" s="136" t="str">
        <f>INDEX('Policy Characteristics'!A:A,MATCH(PolicyLevers!$C570,'Policy Characteristics'!$C:$C,0))</f>
        <v>Cross-Sector</v>
      </c>
      <c r="B570" s="273" t="str">
        <f>INDEX('Policy Characteristics'!B:B,MATCH(PolicyLevers!$C570,'Policy Characteristics'!$C:$C,0))</f>
        <v>Carbon Price</v>
      </c>
      <c r="C570" s="152" t="str">
        <f t="shared" si="79"/>
        <v>Additional Carbon Tax Rate</v>
      </c>
      <c r="D570" s="139" t="s">
        <v>850</v>
      </c>
      <c r="E570" s="139"/>
      <c r="F570" s="139" t="s">
        <v>1313</v>
      </c>
      <c r="G570" s="139"/>
      <c r="H570" s="157">
        <v>544</v>
      </c>
      <c r="I570" s="266" t="s">
        <v>46</v>
      </c>
      <c r="J570" s="137" t="str">
        <f>INDEX('Policy Characteristics'!D:D,MATCH(PolicyLevers!$C570,'Policy Characteristics'!$C:$C,0))</f>
        <v>Carbon Price</v>
      </c>
      <c r="K570" s="137" t="str">
        <f>INDEX('Policy Characteristics'!E:E,MATCH(PolicyLevers!$C570,'Policy Characteristics'!$C:$C,0))</f>
        <v>cross carbon tax</v>
      </c>
      <c r="L570" s="137">
        <f>INDEX('Policy Characteristics'!F:F,MATCH(PolicyLevers!$C570,'Policy Characteristics'!$C:$C,0))</f>
        <v>0</v>
      </c>
      <c r="M570" s="137">
        <f>INDEX('Policy Characteristics'!G:G,MATCH(PolicyLevers!$C570,'Policy Characteristics'!$C:$C,0))</f>
        <v>300</v>
      </c>
      <c r="N570" s="137">
        <f>INDEX('Policy Characteristics'!H:H,MATCH(PolicyLevers!$C570,'Policy Characteristics'!$C:$C,0))</f>
        <v>5</v>
      </c>
      <c r="O570" s="137" t="str">
        <f>INDEX('Policy Characteristics'!I:I,MATCH(PolicyLevers!$C570,'Policy Characteristics'!$C:$C,0))</f>
        <v>$/metric ton CO2e</v>
      </c>
      <c r="P570" s="13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Nevada does not currently apply carbon pricing to the transportation sector. The U.S. government's revised 2015 Social Cost of Carbon estimates for the year 2050 range from $32 to $115 per ton (in inflation-adjusted 2018 dollars), depending on one's choice of discount rate.//**Electricity Sector : **Nevada does not currently apply carbon pricing to the electricity sector. The U.S. government's revised 2015 Social Cost of Carbon estimates for the year 2050 range from $32 to $115 per ton (in inflation-adjusted 2018 dollars), depending on one's choice of discount rate.//**Residential Bldg Sector : **Nevada does not currently apply carbon pricing to the residential sector. The U.S. government's revised 2015 Social Cost of Carbon estimates for the year 2050 range from $32 to $115 per ton (in inflation-adjusted 2018 dollars), depending on one's choice of discount rate.//**Commercial Bldg Sector : **Nevada does not currently apply carbon pricing to the commercial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Nevada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55" t="str">
        <f t="shared" si="78"/>
        <v>fuels.html#carbon-tax</v>
      </c>
      <c r="R570" s="168" t="str">
        <f t="shared" si="78"/>
        <v>carbon-tax.html</v>
      </c>
      <c r="S570" s="146"/>
      <c r="T570" s="155"/>
    </row>
    <row r="571" spans="1:20" s="144" customFormat="1" x14ac:dyDescent="0.25">
      <c r="A571" s="136" t="str">
        <f>INDEX('Policy Characteristics'!A:A,MATCH(PolicyLevers!$C571,'Policy Characteristics'!$C:$C,0))</f>
        <v>Cross-Sector</v>
      </c>
      <c r="B571" s="273" t="str">
        <f>INDEX('Policy Characteristics'!B:B,MATCH(PolicyLevers!$C571,'Policy Characteristics'!$C:$C,0))</f>
        <v>End Existing Subsidies</v>
      </c>
      <c r="C571" s="148" t="s">
        <v>157</v>
      </c>
      <c r="D571" s="139" t="s">
        <v>55</v>
      </c>
      <c r="E571" s="139"/>
      <c r="F571" s="139" t="s">
        <v>99</v>
      </c>
      <c r="G571" s="139"/>
      <c r="H571" s="157">
        <v>706</v>
      </c>
      <c r="I571" s="267" t="s">
        <v>47</v>
      </c>
      <c r="J571" s="137" t="str">
        <f>INDEX('Policy Characteristics'!D:D,MATCH(PolicyLevers!$C571,'Policy Characteristics'!$C:$C,0))</f>
        <v>End Existing Subsidies</v>
      </c>
      <c r="K571" s="137" t="str">
        <f>INDEX('Policy Characteristics'!E:E,MATCH(PolicyLevers!$C571,'Policy Characteristics'!$C:$C,0))</f>
        <v>cross reduce BAU subsidies</v>
      </c>
      <c r="L571" s="137">
        <f>INDEX('Policy Characteristics'!F:F,MATCH(PolicyLevers!$C571,'Policy Characteristics'!$C:$C,0))</f>
        <v>0</v>
      </c>
      <c r="M571" s="137">
        <f>INDEX('Policy Characteristics'!G:G,MATCH(PolicyLevers!$C571,'Policy Characteristics'!$C:$C,0))</f>
        <v>0</v>
      </c>
      <c r="N571" s="137">
        <f>INDEX('Policy Characteristics'!H:H,MATCH(PolicyLevers!$C571,'Policy Characteristics'!$C:$C,0))</f>
        <v>0</v>
      </c>
      <c r="O571" s="137">
        <f>INDEX('Policy Characteristics'!I:I,MATCH(PolicyLevers!$C571,'Policy Characteristics'!$C:$C,0))</f>
        <v>0</v>
      </c>
      <c r="P571" s="13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55"/>
      <c r="R571" s="161"/>
      <c r="S571" s="155"/>
      <c r="T571" s="155"/>
    </row>
    <row r="572" spans="1:20" s="144" customFormat="1" x14ac:dyDescent="0.25">
      <c r="A572" s="136" t="str">
        <f>INDEX('Policy Characteristics'!A:A,MATCH(PolicyLevers!$C572,'Policy Characteristics'!$C:$C,0))</f>
        <v>Cross-Sector</v>
      </c>
      <c r="B572" s="273" t="str">
        <f>INDEX('Policy Characteristics'!B:B,MATCH(PolicyLevers!$C572,'Policy Characteristics'!$C:$C,0))</f>
        <v>End Existing Subsidies</v>
      </c>
      <c r="C572" s="152" t="str">
        <f t="shared" ref="B572:C587" si="80">C$571</f>
        <v>Percent Reduction in BAU Subsidies</v>
      </c>
      <c r="D572" s="146" t="s">
        <v>499</v>
      </c>
      <c r="E572" s="139"/>
      <c r="F572" s="146" t="s">
        <v>496</v>
      </c>
      <c r="G572" s="139"/>
      <c r="H572" s="157">
        <v>69</v>
      </c>
      <c r="I572" s="267" t="s">
        <v>46</v>
      </c>
      <c r="J572" s="137" t="str">
        <f>INDEX('Policy Characteristics'!D:D,MATCH(PolicyLevers!$C572,'Policy Characteristics'!$C:$C,0))</f>
        <v>End Existing Subsidies</v>
      </c>
      <c r="K572" s="137" t="str">
        <f>INDEX('Policy Characteristics'!E:E,MATCH(PolicyLevers!$C572,'Policy Characteristics'!$C:$C,0))</f>
        <v>cross reduce BAU subsidies</v>
      </c>
      <c r="L572" s="137">
        <f>INDEX('Policy Characteristics'!F:F,MATCH(PolicyLevers!$C572,'Policy Characteristics'!$C:$C,0))</f>
        <v>0</v>
      </c>
      <c r="M572" s="137">
        <f>INDEX('Policy Characteristics'!G:G,MATCH(PolicyLevers!$C572,'Policy Characteristics'!$C:$C,0))</f>
        <v>0</v>
      </c>
      <c r="N572" s="137">
        <f>INDEX('Policy Characteristics'!H:H,MATCH(PolicyLevers!$C572,'Policy Characteristics'!$C:$C,0))</f>
        <v>0</v>
      </c>
      <c r="O572" s="137">
        <f>INDEX('Policy Characteristics'!I:I,MATCH(PolicyLevers!$C572,'Policy Characteristics'!$C:$C,0))</f>
        <v>0</v>
      </c>
      <c r="P572" s="13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46" t="s">
        <v>270</v>
      </c>
      <c r="R572" s="161" t="s">
        <v>271</v>
      </c>
      <c r="S572" s="139" t="s">
        <v>170</v>
      </c>
      <c r="T572" s="155"/>
    </row>
    <row r="573" spans="1:20" s="144" customFormat="1" x14ac:dyDescent="0.25">
      <c r="A573" s="136" t="str">
        <f>INDEX('Policy Characteristics'!A:A,MATCH(PolicyLevers!$C573,'Policy Characteristics'!$C:$C,0))</f>
        <v>Cross-Sector</v>
      </c>
      <c r="B573" s="273" t="str">
        <f>INDEX('Policy Characteristics'!B:B,MATCH(PolicyLevers!$C573,'Policy Characteristics'!$C:$C,0))</f>
        <v>End Existing Subsidies</v>
      </c>
      <c r="C573" s="152" t="str">
        <f t="shared" si="80"/>
        <v>Percent Reduction in BAU Subsidies</v>
      </c>
      <c r="D573" s="146" t="s">
        <v>49</v>
      </c>
      <c r="E573" s="139"/>
      <c r="F573" s="146" t="s">
        <v>93</v>
      </c>
      <c r="G573" s="139"/>
      <c r="H573" s="157">
        <v>70</v>
      </c>
      <c r="I573" s="267" t="s">
        <v>46</v>
      </c>
      <c r="J573" s="137" t="str">
        <f>INDEX('Policy Characteristics'!D:D,MATCH(PolicyLevers!$C573,'Policy Characteristics'!$C:$C,0))</f>
        <v>End Existing Subsidies</v>
      </c>
      <c r="K573" s="137" t="str">
        <f>INDEX('Policy Characteristics'!E:E,MATCH(PolicyLevers!$C573,'Policy Characteristics'!$C:$C,0))</f>
        <v>cross reduce BAU subsidies</v>
      </c>
      <c r="L573" s="137">
        <f>INDEX('Policy Characteristics'!F:F,MATCH(PolicyLevers!$C573,'Policy Characteristics'!$C:$C,0))</f>
        <v>0</v>
      </c>
      <c r="M573" s="137">
        <f>INDEX('Policy Characteristics'!G:G,MATCH(PolicyLevers!$C573,'Policy Characteristics'!$C:$C,0))</f>
        <v>0</v>
      </c>
      <c r="N573" s="137">
        <f>INDEX('Policy Characteristics'!H:H,MATCH(PolicyLevers!$C573,'Policy Characteristics'!$C:$C,0))</f>
        <v>0</v>
      </c>
      <c r="O573" s="137">
        <f>INDEX('Policy Characteristics'!I:I,MATCH(PolicyLevers!$C573,'Policy Characteristics'!$C:$C,0))</f>
        <v>0</v>
      </c>
      <c r="P573" s="13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46" t="s">
        <v>270</v>
      </c>
      <c r="R573" s="161" t="s">
        <v>271</v>
      </c>
      <c r="S573" s="139" t="s">
        <v>170</v>
      </c>
      <c r="T573" s="155"/>
    </row>
    <row r="574" spans="1:20" s="144" customFormat="1" x14ac:dyDescent="0.25">
      <c r="A574" s="136" t="str">
        <f>INDEX('Policy Characteristics'!A:A,MATCH(PolicyLevers!$C574,'Policy Characteristics'!$C:$C,0))</f>
        <v>Cross-Sector</v>
      </c>
      <c r="B574" s="273" t="str">
        <f>INDEX('Policy Characteristics'!B:B,MATCH(PolicyLevers!$C574,'Policy Characteristics'!$C:$C,0))</f>
        <v>End Existing Subsidies</v>
      </c>
      <c r="C574" s="152" t="str">
        <f t="shared" si="80"/>
        <v>Percent Reduction in BAU Subsidies</v>
      </c>
      <c r="D574" s="146" t="s">
        <v>50</v>
      </c>
      <c r="E574" s="139"/>
      <c r="F574" s="146" t="s">
        <v>94</v>
      </c>
      <c r="G574" s="139"/>
      <c r="H574" s="157">
        <v>71</v>
      </c>
      <c r="I574" s="267" t="s">
        <v>46</v>
      </c>
      <c r="J574" s="137" t="str">
        <f>INDEX('Policy Characteristics'!D:D,MATCH(PolicyLevers!$C574,'Policy Characteristics'!$C:$C,0))</f>
        <v>End Existing Subsidies</v>
      </c>
      <c r="K574" s="137" t="str">
        <f>INDEX('Policy Characteristics'!E:E,MATCH(PolicyLevers!$C574,'Policy Characteristics'!$C:$C,0))</f>
        <v>cross reduce BAU subsidies</v>
      </c>
      <c r="L574" s="137">
        <f>INDEX('Policy Characteristics'!F:F,MATCH(PolicyLevers!$C574,'Policy Characteristics'!$C:$C,0))</f>
        <v>0</v>
      </c>
      <c r="M574" s="137">
        <f>INDEX('Policy Characteristics'!G:G,MATCH(PolicyLevers!$C574,'Policy Characteristics'!$C:$C,0))</f>
        <v>0</v>
      </c>
      <c r="N574" s="137">
        <f>INDEX('Policy Characteristics'!H:H,MATCH(PolicyLevers!$C574,'Policy Characteristics'!$C:$C,0))</f>
        <v>0</v>
      </c>
      <c r="O574" s="137">
        <f>INDEX('Policy Characteristics'!I:I,MATCH(PolicyLevers!$C574,'Policy Characteristics'!$C:$C,0))</f>
        <v>0</v>
      </c>
      <c r="P574" s="13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46" t="s">
        <v>270</v>
      </c>
      <c r="R574" s="161" t="s">
        <v>271</v>
      </c>
      <c r="S574" s="139" t="s">
        <v>170</v>
      </c>
      <c r="T574" s="155"/>
    </row>
    <row r="575" spans="1:20" s="144" customFormat="1" x14ac:dyDescent="0.25">
      <c r="A575" s="136" t="str">
        <f>INDEX('Policy Characteristics'!A:A,MATCH(PolicyLevers!$C575,'Policy Characteristics'!$C:$C,0))</f>
        <v>Cross-Sector</v>
      </c>
      <c r="B575" s="273" t="str">
        <f>INDEX('Policy Characteristics'!B:B,MATCH(PolicyLevers!$C575,'Policy Characteristics'!$C:$C,0))</f>
        <v>End Existing Subsidies</v>
      </c>
      <c r="C575" s="152" t="str">
        <f t="shared" si="80"/>
        <v>Percent Reduction in BAU Subsidies</v>
      </c>
      <c r="D575" s="146" t="s">
        <v>51</v>
      </c>
      <c r="E575" s="139"/>
      <c r="F575" s="146" t="s">
        <v>95</v>
      </c>
      <c r="G575" s="139"/>
      <c r="H575" s="157">
        <v>72</v>
      </c>
      <c r="I575" s="267" t="s">
        <v>47</v>
      </c>
      <c r="J575" s="137" t="str">
        <f>INDEX('Policy Characteristics'!D:D,MATCH(PolicyLevers!$C575,'Policy Characteristics'!$C:$C,0))</f>
        <v>End Existing Subsidies</v>
      </c>
      <c r="K575" s="137" t="str">
        <f>INDEX('Policy Characteristics'!E:E,MATCH(PolicyLevers!$C575,'Policy Characteristics'!$C:$C,0))</f>
        <v>cross reduce BAU subsidies</v>
      </c>
      <c r="L575" s="137">
        <f>INDEX('Policy Characteristics'!F:F,MATCH(PolicyLevers!$C575,'Policy Characteristics'!$C:$C,0))</f>
        <v>0</v>
      </c>
      <c r="M575" s="137">
        <f>INDEX('Policy Characteristics'!G:G,MATCH(PolicyLevers!$C575,'Policy Characteristics'!$C:$C,0))</f>
        <v>0</v>
      </c>
      <c r="N575" s="137">
        <f>INDEX('Policy Characteristics'!H:H,MATCH(PolicyLevers!$C575,'Policy Characteristics'!$C:$C,0))</f>
        <v>0</v>
      </c>
      <c r="O575" s="137">
        <f>INDEX('Policy Characteristics'!I:I,MATCH(PolicyLevers!$C575,'Policy Characteristics'!$C:$C,0))</f>
        <v>0</v>
      </c>
      <c r="P575" s="13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46"/>
      <c r="R575" s="161"/>
      <c r="S575" s="139"/>
      <c r="T575" s="155"/>
    </row>
    <row r="576" spans="1:20" s="144" customFormat="1" x14ac:dyDescent="0.25">
      <c r="A576" s="136" t="str">
        <f>INDEX('Policy Characteristics'!A:A,MATCH(PolicyLevers!$C576,'Policy Characteristics'!$C:$C,0))</f>
        <v>Cross-Sector</v>
      </c>
      <c r="B576" s="273" t="str">
        <f>INDEX('Policy Characteristics'!B:B,MATCH(PolicyLevers!$C576,'Policy Characteristics'!$C:$C,0))</f>
        <v>End Existing Subsidies</v>
      </c>
      <c r="C576" s="152" t="str">
        <f t="shared" si="80"/>
        <v>Percent Reduction in BAU Subsidies</v>
      </c>
      <c r="D576" s="146" t="s">
        <v>52</v>
      </c>
      <c r="E576" s="139"/>
      <c r="F576" s="146" t="s">
        <v>501</v>
      </c>
      <c r="G576" s="139"/>
      <c r="H576" s="157">
        <v>73</v>
      </c>
      <c r="I576" s="267" t="s">
        <v>47</v>
      </c>
      <c r="J576" s="137" t="str">
        <f>INDEX('Policy Characteristics'!D:D,MATCH(PolicyLevers!$C576,'Policy Characteristics'!$C:$C,0))</f>
        <v>End Existing Subsidies</v>
      </c>
      <c r="K576" s="137" t="str">
        <f>INDEX('Policy Characteristics'!E:E,MATCH(PolicyLevers!$C576,'Policy Characteristics'!$C:$C,0))</f>
        <v>cross reduce BAU subsidies</v>
      </c>
      <c r="L576" s="137">
        <f>INDEX('Policy Characteristics'!F:F,MATCH(PolicyLevers!$C576,'Policy Characteristics'!$C:$C,0))</f>
        <v>0</v>
      </c>
      <c r="M576" s="137">
        <f>INDEX('Policy Characteristics'!G:G,MATCH(PolicyLevers!$C576,'Policy Characteristics'!$C:$C,0))</f>
        <v>0</v>
      </c>
      <c r="N576" s="137">
        <f>INDEX('Policy Characteristics'!H:H,MATCH(PolicyLevers!$C576,'Policy Characteristics'!$C:$C,0))</f>
        <v>0</v>
      </c>
      <c r="O576" s="137">
        <f>INDEX('Policy Characteristics'!I:I,MATCH(PolicyLevers!$C576,'Policy Characteristics'!$C:$C,0))</f>
        <v>0</v>
      </c>
      <c r="P576" s="13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46"/>
      <c r="R576" s="161"/>
      <c r="S576" s="139"/>
      <c r="T576" s="155"/>
    </row>
    <row r="577" spans="1:20" s="144" customFormat="1" x14ac:dyDescent="0.25">
      <c r="A577" s="136" t="str">
        <f>INDEX('Policy Characteristics'!A:A,MATCH(PolicyLevers!$C577,'Policy Characteristics'!$C:$C,0))</f>
        <v>Cross-Sector</v>
      </c>
      <c r="B577" s="273" t="str">
        <f>INDEX('Policy Characteristics'!B:B,MATCH(PolicyLevers!$C577,'Policy Characteristics'!$C:$C,0))</f>
        <v>End Existing Subsidies</v>
      </c>
      <c r="C577" s="152" t="str">
        <f t="shared" si="80"/>
        <v>Percent Reduction in BAU Subsidies</v>
      </c>
      <c r="D577" s="146" t="s">
        <v>53</v>
      </c>
      <c r="E577" s="139"/>
      <c r="F577" s="146" t="s">
        <v>100</v>
      </c>
      <c r="G577" s="139"/>
      <c r="H577" s="157">
        <v>74</v>
      </c>
      <c r="I577" s="267" t="s">
        <v>46</v>
      </c>
      <c r="J577" s="137" t="str">
        <f>INDEX('Policy Characteristics'!D:D,MATCH(PolicyLevers!$C577,'Policy Characteristics'!$C:$C,0))</f>
        <v>End Existing Subsidies</v>
      </c>
      <c r="K577" s="137" t="str">
        <f>INDEX('Policy Characteristics'!E:E,MATCH(PolicyLevers!$C577,'Policy Characteristics'!$C:$C,0))</f>
        <v>cross reduce BAU subsidies</v>
      </c>
      <c r="L577" s="137">
        <f>INDEX('Policy Characteristics'!F:F,MATCH(PolicyLevers!$C577,'Policy Characteristics'!$C:$C,0))</f>
        <v>0</v>
      </c>
      <c r="M577" s="137">
        <f>INDEX('Policy Characteristics'!G:G,MATCH(PolicyLevers!$C577,'Policy Characteristics'!$C:$C,0))</f>
        <v>0</v>
      </c>
      <c r="N577" s="137">
        <f>INDEX('Policy Characteristics'!H:H,MATCH(PolicyLevers!$C577,'Policy Characteristics'!$C:$C,0))</f>
        <v>0</v>
      </c>
      <c r="O577" s="137">
        <f>INDEX('Policy Characteristics'!I:I,MATCH(PolicyLevers!$C577,'Policy Characteristics'!$C:$C,0))</f>
        <v>0</v>
      </c>
      <c r="P577" s="13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46" t="s">
        <v>270</v>
      </c>
      <c r="R577" s="161" t="s">
        <v>271</v>
      </c>
      <c r="S577" s="139" t="s">
        <v>170</v>
      </c>
      <c r="T577" s="155"/>
    </row>
    <row r="578" spans="1:20" s="144" customFormat="1" x14ac:dyDescent="0.25">
      <c r="A578" s="136" t="str">
        <f>INDEX('Policy Characteristics'!A:A,MATCH(PolicyLevers!$C578,'Policy Characteristics'!$C:$C,0))</f>
        <v>Cross-Sector</v>
      </c>
      <c r="B578" s="273" t="str">
        <f>INDEX('Policy Characteristics'!B:B,MATCH(PolicyLevers!$C578,'Policy Characteristics'!$C:$C,0))</f>
        <v>End Existing Subsidies</v>
      </c>
      <c r="C578" s="152" t="str">
        <f t="shared" si="80"/>
        <v>Percent Reduction in BAU Subsidies</v>
      </c>
      <c r="D578" s="146" t="s">
        <v>54</v>
      </c>
      <c r="E578" s="139"/>
      <c r="F578" s="146" t="s">
        <v>98</v>
      </c>
      <c r="G578" s="139"/>
      <c r="H578" s="157">
        <v>707</v>
      </c>
      <c r="I578" s="267" t="s">
        <v>47</v>
      </c>
      <c r="J578" s="137" t="str">
        <f>INDEX('Policy Characteristics'!D:D,MATCH(PolicyLevers!$C578,'Policy Characteristics'!$C:$C,0))</f>
        <v>End Existing Subsidies</v>
      </c>
      <c r="K578" s="137" t="str">
        <f>INDEX('Policy Characteristics'!E:E,MATCH(PolicyLevers!$C578,'Policy Characteristics'!$C:$C,0))</f>
        <v>cross reduce BAU subsidies</v>
      </c>
      <c r="L578" s="137">
        <f>INDEX('Policy Characteristics'!F:F,MATCH(PolicyLevers!$C578,'Policy Characteristics'!$C:$C,0))</f>
        <v>0</v>
      </c>
      <c r="M578" s="137">
        <f>INDEX('Policy Characteristics'!G:G,MATCH(PolicyLevers!$C578,'Policy Characteristics'!$C:$C,0))</f>
        <v>0</v>
      </c>
      <c r="N578" s="137">
        <f>INDEX('Policy Characteristics'!H:H,MATCH(PolicyLevers!$C578,'Policy Characteristics'!$C:$C,0))</f>
        <v>0</v>
      </c>
      <c r="O578" s="137">
        <f>INDEX('Policy Characteristics'!I:I,MATCH(PolicyLevers!$C578,'Policy Characteristics'!$C:$C,0))</f>
        <v>0</v>
      </c>
      <c r="P578" s="13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55"/>
      <c r="R578" s="161"/>
      <c r="S578" s="155"/>
      <c r="T578" s="155"/>
    </row>
    <row r="579" spans="1:20" s="144" customFormat="1" x14ac:dyDescent="0.25">
      <c r="A579" s="136" t="str">
        <f>INDEX('Policy Characteristics'!A:A,MATCH(PolicyLevers!$C579,'Policy Characteristics'!$C:$C,0))</f>
        <v>Cross-Sector</v>
      </c>
      <c r="B579" s="273" t="str">
        <f>INDEX('Policy Characteristics'!B:B,MATCH(PolicyLevers!$C579,'Policy Characteristics'!$C:$C,0))</f>
        <v>End Existing Subsidies</v>
      </c>
      <c r="C579" s="152" t="str">
        <f t="shared" si="80"/>
        <v>Percent Reduction in BAU Subsidies</v>
      </c>
      <c r="D579" s="146" t="s">
        <v>56</v>
      </c>
      <c r="E579" s="139"/>
      <c r="F579" s="146" t="s">
        <v>101</v>
      </c>
      <c r="G579" s="139"/>
      <c r="H579" s="157">
        <v>75</v>
      </c>
      <c r="I579" s="267" t="s">
        <v>46</v>
      </c>
      <c r="J579" s="137" t="str">
        <f>INDEX('Policy Characteristics'!D:D,MATCH(PolicyLevers!$C579,'Policy Characteristics'!$C:$C,0))</f>
        <v>End Existing Subsidies</v>
      </c>
      <c r="K579" s="137" t="str">
        <f>INDEX('Policy Characteristics'!E:E,MATCH(PolicyLevers!$C579,'Policy Characteristics'!$C:$C,0))</f>
        <v>cross reduce BAU subsidies</v>
      </c>
      <c r="L579" s="137">
        <f>INDEX('Policy Characteristics'!F:F,MATCH(PolicyLevers!$C579,'Policy Characteristics'!$C:$C,0))</f>
        <v>0</v>
      </c>
      <c r="M579" s="137">
        <f>INDEX('Policy Characteristics'!G:G,MATCH(PolicyLevers!$C579,'Policy Characteristics'!$C:$C,0))</f>
        <v>0</v>
      </c>
      <c r="N579" s="137">
        <f>INDEX('Policy Characteristics'!H:H,MATCH(PolicyLevers!$C579,'Policy Characteristics'!$C:$C,0))</f>
        <v>0</v>
      </c>
      <c r="O579" s="137">
        <f>INDEX('Policy Characteristics'!I:I,MATCH(PolicyLevers!$C579,'Policy Characteristics'!$C:$C,0))</f>
        <v>0</v>
      </c>
      <c r="P579" s="13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46" t="s">
        <v>270</v>
      </c>
      <c r="R579" s="161" t="s">
        <v>271</v>
      </c>
      <c r="S579" s="139" t="s">
        <v>170</v>
      </c>
      <c r="T579" s="155"/>
    </row>
    <row r="580" spans="1:20" s="144" customFormat="1" x14ac:dyDescent="0.25">
      <c r="A580" s="136" t="str">
        <f>INDEX('Policy Characteristics'!A:A,MATCH(PolicyLevers!$C580,'Policy Characteristics'!$C:$C,0))</f>
        <v>Cross-Sector</v>
      </c>
      <c r="B580" s="273" t="str">
        <f>INDEX('Policy Characteristics'!B:B,MATCH(PolicyLevers!$C580,'Policy Characteristics'!$C:$C,0))</f>
        <v>End Existing Subsidies</v>
      </c>
      <c r="C580" s="152" t="str">
        <f t="shared" si="80"/>
        <v>Percent Reduction in BAU Subsidies</v>
      </c>
      <c r="D580" s="146" t="s">
        <v>57</v>
      </c>
      <c r="E580" s="139"/>
      <c r="F580" s="146" t="s">
        <v>102</v>
      </c>
      <c r="G580" s="139"/>
      <c r="H580" s="157">
        <v>76</v>
      </c>
      <c r="I580" s="267" t="s">
        <v>46</v>
      </c>
      <c r="J580" s="137" t="str">
        <f>INDEX('Policy Characteristics'!D:D,MATCH(PolicyLevers!$C580,'Policy Characteristics'!$C:$C,0))</f>
        <v>End Existing Subsidies</v>
      </c>
      <c r="K580" s="137" t="str">
        <f>INDEX('Policy Characteristics'!E:E,MATCH(PolicyLevers!$C580,'Policy Characteristics'!$C:$C,0))</f>
        <v>cross reduce BAU subsidies</v>
      </c>
      <c r="L580" s="137">
        <f>INDEX('Policy Characteristics'!F:F,MATCH(PolicyLevers!$C580,'Policy Characteristics'!$C:$C,0))</f>
        <v>0</v>
      </c>
      <c r="M580" s="137">
        <f>INDEX('Policy Characteristics'!G:G,MATCH(PolicyLevers!$C580,'Policy Characteristics'!$C:$C,0))</f>
        <v>0</v>
      </c>
      <c r="N580" s="137">
        <f>INDEX('Policy Characteristics'!H:H,MATCH(PolicyLevers!$C580,'Policy Characteristics'!$C:$C,0))</f>
        <v>0</v>
      </c>
      <c r="O580" s="137">
        <f>INDEX('Policy Characteristics'!I:I,MATCH(PolicyLevers!$C580,'Policy Characteristics'!$C:$C,0))</f>
        <v>0</v>
      </c>
      <c r="P580" s="13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46" t="s">
        <v>270</v>
      </c>
      <c r="R580" s="161" t="s">
        <v>271</v>
      </c>
      <c r="S580" s="139" t="s">
        <v>170</v>
      </c>
      <c r="T580" s="155"/>
    </row>
    <row r="581" spans="1:20" s="144" customFormat="1" x14ac:dyDescent="0.25">
      <c r="A581" s="136" t="str">
        <f>INDEX('Policy Characteristics'!A:A,MATCH(PolicyLevers!$C581,'Policy Characteristics'!$C:$C,0))</f>
        <v>Cross-Sector</v>
      </c>
      <c r="B581" s="273" t="str">
        <f>INDEX('Policy Characteristics'!B:B,MATCH(PolicyLevers!$C581,'Policy Characteristics'!$C:$C,0))</f>
        <v>End Existing Subsidies</v>
      </c>
      <c r="C581" s="152" t="str">
        <f t="shared" si="80"/>
        <v>Percent Reduction in BAU Subsidies</v>
      </c>
      <c r="D581" s="146" t="s">
        <v>58</v>
      </c>
      <c r="E581" s="139"/>
      <c r="F581" s="146" t="s">
        <v>103</v>
      </c>
      <c r="G581" s="139"/>
      <c r="H581" s="157">
        <v>708</v>
      </c>
      <c r="I581" s="267" t="s">
        <v>47</v>
      </c>
      <c r="J581" s="137" t="str">
        <f>INDEX('Policy Characteristics'!D:D,MATCH(PolicyLevers!$C581,'Policy Characteristics'!$C:$C,0))</f>
        <v>End Existing Subsidies</v>
      </c>
      <c r="K581" s="137" t="str">
        <f>INDEX('Policy Characteristics'!E:E,MATCH(PolicyLevers!$C581,'Policy Characteristics'!$C:$C,0))</f>
        <v>cross reduce BAU subsidies</v>
      </c>
      <c r="L581" s="137">
        <f>INDEX('Policy Characteristics'!F:F,MATCH(PolicyLevers!$C581,'Policy Characteristics'!$C:$C,0))</f>
        <v>0</v>
      </c>
      <c r="M581" s="137">
        <f>INDEX('Policy Characteristics'!G:G,MATCH(PolicyLevers!$C581,'Policy Characteristics'!$C:$C,0))</f>
        <v>0</v>
      </c>
      <c r="N581" s="137">
        <f>INDEX('Policy Characteristics'!H:H,MATCH(PolicyLevers!$C581,'Policy Characteristics'!$C:$C,0))</f>
        <v>0</v>
      </c>
      <c r="O581" s="137">
        <f>INDEX('Policy Characteristics'!I:I,MATCH(PolicyLevers!$C581,'Policy Characteristics'!$C:$C,0))</f>
        <v>0</v>
      </c>
      <c r="P581" s="13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55"/>
      <c r="R581" s="161"/>
      <c r="S581" s="155"/>
      <c r="T581" s="155"/>
    </row>
    <row r="582" spans="1:20" s="144" customFormat="1" x14ac:dyDescent="0.25">
      <c r="A582" s="136" t="str">
        <f>INDEX('Policy Characteristics'!A:A,MATCH(PolicyLevers!$C582,'Policy Characteristics'!$C:$C,0))</f>
        <v>Cross-Sector</v>
      </c>
      <c r="B582" s="273" t="str">
        <f>INDEX('Policy Characteristics'!B:B,MATCH(PolicyLevers!$C582,'Policy Characteristics'!$C:$C,0))</f>
        <v>End Existing Subsidies</v>
      </c>
      <c r="C582" s="152" t="str">
        <f t="shared" si="80"/>
        <v>Percent Reduction in BAU Subsidies</v>
      </c>
      <c r="D582" s="146" t="s">
        <v>59</v>
      </c>
      <c r="E582" s="139"/>
      <c r="F582" s="146" t="s">
        <v>104</v>
      </c>
      <c r="G582" s="139"/>
      <c r="H582" s="157">
        <v>709</v>
      </c>
      <c r="I582" s="267" t="s">
        <v>47</v>
      </c>
      <c r="J582" s="137" t="str">
        <f>INDEX('Policy Characteristics'!D:D,MATCH(PolicyLevers!$C582,'Policy Characteristics'!$C:$C,0))</f>
        <v>End Existing Subsidies</v>
      </c>
      <c r="K582" s="137" t="str">
        <f>INDEX('Policy Characteristics'!E:E,MATCH(PolicyLevers!$C582,'Policy Characteristics'!$C:$C,0))</f>
        <v>cross reduce BAU subsidies</v>
      </c>
      <c r="L582" s="137">
        <f>INDEX('Policy Characteristics'!F:F,MATCH(PolicyLevers!$C582,'Policy Characteristics'!$C:$C,0))</f>
        <v>0</v>
      </c>
      <c r="M582" s="137">
        <f>INDEX('Policy Characteristics'!G:G,MATCH(PolicyLevers!$C582,'Policy Characteristics'!$C:$C,0))</f>
        <v>0</v>
      </c>
      <c r="N582" s="137">
        <f>INDEX('Policy Characteristics'!H:H,MATCH(PolicyLevers!$C582,'Policy Characteristics'!$C:$C,0))</f>
        <v>0</v>
      </c>
      <c r="O582" s="137">
        <f>INDEX('Policy Characteristics'!I:I,MATCH(PolicyLevers!$C582,'Policy Characteristics'!$C:$C,0))</f>
        <v>0</v>
      </c>
      <c r="P582" s="13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55"/>
      <c r="R582" s="161"/>
      <c r="S582" s="155"/>
      <c r="T582" s="155"/>
    </row>
    <row r="583" spans="1:20" s="144" customFormat="1" x14ac:dyDescent="0.25">
      <c r="A583" s="136" t="str">
        <f>INDEX('Policy Characteristics'!A:A,MATCH(PolicyLevers!$C583,'Policy Characteristics'!$C:$C,0))</f>
        <v>Cross-Sector</v>
      </c>
      <c r="B583" s="273" t="str">
        <f>INDEX('Policy Characteristics'!B:B,MATCH(PolicyLevers!$C583,'Policy Characteristics'!$C:$C,0))</f>
        <v>End Existing Subsidies</v>
      </c>
      <c r="C583" s="152" t="str">
        <f t="shared" si="80"/>
        <v>Percent Reduction in BAU Subsidies</v>
      </c>
      <c r="D583" s="146" t="s">
        <v>826</v>
      </c>
      <c r="E583" s="139"/>
      <c r="F583" s="146" t="s">
        <v>827</v>
      </c>
      <c r="G583" s="139"/>
      <c r="H583" s="157">
        <v>710</v>
      </c>
      <c r="I583" s="267" t="s">
        <v>47</v>
      </c>
      <c r="J583" s="137" t="str">
        <f>INDEX('Policy Characteristics'!D:D,MATCH(PolicyLevers!$C583,'Policy Characteristics'!$C:$C,0))</f>
        <v>End Existing Subsidies</v>
      </c>
      <c r="K583" s="137" t="str">
        <f>INDEX('Policy Characteristics'!E:E,MATCH(PolicyLevers!$C583,'Policy Characteristics'!$C:$C,0))</f>
        <v>cross reduce BAU subsidies</v>
      </c>
      <c r="L583" s="137">
        <f>INDEX('Policy Characteristics'!F:F,MATCH(PolicyLevers!$C583,'Policy Characteristics'!$C:$C,0))</f>
        <v>0</v>
      </c>
      <c r="M583" s="137">
        <f>INDEX('Policy Characteristics'!G:G,MATCH(PolicyLevers!$C583,'Policy Characteristics'!$C:$C,0))</f>
        <v>0</v>
      </c>
      <c r="N583" s="137">
        <f>INDEX('Policy Characteristics'!H:H,MATCH(PolicyLevers!$C583,'Policy Characteristics'!$C:$C,0))</f>
        <v>0</v>
      </c>
      <c r="O583" s="137">
        <f>INDEX('Policy Characteristics'!I:I,MATCH(PolicyLevers!$C583,'Policy Characteristics'!$C:$C,0))</f>
        <v>0</v>
      </c>
      <c r="P583" s="13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46"/>
      <c r="R583" s="161"/>
      <c r="S583" s="139"/>
      <c r="T583" s="155"/>
    </row>
    <row r="584" spans="1:20" s="144" customFormat="1" x14ac:dyDescent="0.25">
      <c r="A584" s="136" t="str">
        <f>INDEX('Policy Characteristics'!A:A,MATCH(PolicyLevers!$C584,'Policy Characteristics'!$C:$C,0))</f>
        <v>Cross-Sector</v>
      </c>
      <c r="B584" s="273" t="str">
        <f>INDEX('Policy Characteristics'!B:B,MATCH(PolicyLevers!$C584,'Policy Characteristics'!$C:$C,0))</f>
        <v>End Existing Subsidies</v>
      </c>
      <c r="C584" s="152" t="str">
        <f t="shared" si="80"/>
        <v>Percent Reduction in BAU Subsidies</v>
      </c>
      <c r="D584" s="146" t="s">
        <v>78</v>
      </c>
      <c r="E584" s="139"/>
      <c r="F584" s="146" t="s">
        <v>105</v>
      </c>
      <c r="G584" s="139"/>
      <c r="H584" s="157">
        <v>711</v>
      </c>
      <c r="I584" s="267" t="s">
        <v>47</v>
      </c>
      <c r="J584" s="137" t="str">
        <f>INDEX('Policy Characteristics'!D:D,MATCH(PolicyLevers!$C584,'Policy Characteristics'!$C:$C,0))</f>
        <v>End Existing Subsidies</v>
      </c>
      <c r="K584" s="137" t="str">
        <f>INDEX('Policy Characteristics'!E:E,MATCH(PolicyLevers!$C584,'Policy Characteristics'!$C:$C,0))</f>
        <v>cross reduce BAU subsidies</v>
      </c>
      <c r="L584" s="137">
        <f>INDEX('Policy Characteristics'!F:F,MATCH(PolicyLevers!$C584,'Policy Characteristics'!$C:$C,0))</f>
        <v>0</v>
      </c>
      <c r="M584" s="137">
        <f>INDEX('Policy Characteristics'!G:G,MATCH(PolicyLevers!$C584,'Policy Characteristics'!$C:$C,0))</f>
        <v>0</v>
      </c>
      <c r="N584" s="137">
        <f>INDEX('Policy Characteristics'!H:H,MATCH(PolicyLevers!$C584,'Policy Characteristics'!$C:$C,0))</f>
        <v>0</v>
      </c>
      <c r="O584" s="137">
        <f>INDEX('Policy Characteristics'!I:I,MATCH(PolicyLevers!$C584,'Policy Characteristics'!$C:$C,0))</f>
        <v>0</v>
      </c>
      <c r="P584" s="13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55"/>
      <c r="R584" s="161"/>
      <c r="S584" s="155"/>
      <c r="T584" s="155"/>
    </row>
    <row r="585" spans="1:20" s="144" customFormat="1" x14ac:dyDescent="0.25">
      <c r="A585" s="136" t="str">
        <f>INDEX('Policy Characteristics'!A:A,MATCH(PolicyLevers!$C585,'Policy Characteristics'!$C:$C,0))</f>
        <v>Cross-Sector</v>
      </c>
      <c r="B585" s="273" t="str">
        <f>INDEX('Policy Characteristics'!B:B,MATCH(PolicyLevers!$C585,'Policy Characteristics'!$C:$C,0))</f>
        <v>End Existing Subsidies</v>
      </c>
      <c r="C585" s="152" t="str">
        <f t="shared" si="80"/>
        <v>Percent Reduction in BAU Subsidies</v>
      </c>
      <c r="D585" s="146" t="s">
        <v>484</v>
      </c>
      <c r="E585" s="139"/>
      <c r="F585" s="146" t="s">
        <v>485</v>
      </c>
      <c r="G585" s="139"/>
      <c r="H585" s="157">
        <v>712</v>
      </c>
      <c r="I585" s="267" t="s">
        <v>47</v>
      </c>
      <c r="J585" s="137" t="str">
        <f>INDEX('Policy Characteristics'!D:D,MATCH(PolicyLevers!$C585,'Policy Characteristics'!$C:$C,0))</f>
        <v>End Existing Subsidies</v>
      </c>
      <c r="K585" s="137" t="str">
        <f>INDEX('Policy Characteristics'!E:E,MATCH(PolicyLevers!$C585,'Policy Characteristics'!$C:$C,0))</f>
        <v>cross reduce BAU subsidies</v>
      </c>
      <c r="L585" s="137">
        <f>INDEX('Policy Characteristics'!F:F,MATCH(PolicyLevers!$C585,'Policy Characteristics'!$C:$C,0))</f>
        <v>0</v>
      </c>
      <c r="M585" s="137">
        <f>INDEX('Policy Characteristics'!G:G,MATCH(PolicyLevers!$C585,'Policy Characteristics'!$C:$C,0))</f>
        <v>0</v>
      </c>
      <c r="N585" s="137">
        <f>INDEX('Policy Characteristics'!H:H,MATCH(PolicyLevers!$C585,'Policy Characteristics'!$C:$C,0))</f>
        <v>0</v>
      </c>
      <c r="O585" s="137">
        <f>INDEX('Policy Characteristics'!I:I,MATCH(PolicyLevers!$C585,'Policy Characteristics'!$C:$C,0))</f>
        <v>0</v>
      </c>
      <c r="P585" s="13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55"/>
      <c r="R585" s="161"/>
      <c r="S585" s="155"/>
      <c r="T585" s="155"/>
    </row>
    <row r="586" spans="1:20" s="144" customFormat="1" x14ac:dyDescent="0.25">
      <c r="A586" s="136" t="str">
        <f>INDEX('Policy Characteristics'!A:A,MATCH(PolicyLevers!$C586,'Policy Characteristics'!$C:$C,0))</f>
        <v>Cross-Sector</v>
      </c>
      <c r="B586" s="273" t="str">
        <f>INDEX('Policy Characteristics'!B:B,MATCH(PolicyLevers!$C586,'Policy Characteristics'!$C:$C,0))</f>
        <v>End Existing Subsidies</v>
      </c>
      <c r="C586" s="152" t="str">
        <f t="shared" si="80"/>
        <v>Percent Reduction in BAU Subsidies</v>
      </c>
      <c r="D586" s="146" t="s">
        <v>492</v>
      </c>
      <c r="E586" s="139"/>
      <c r="F586" s="146" t="s">
        <v>493</v>
      </c>
      <c r="G586" s="139"/>
      <c r="H586" s="157">
        <v>713</v>
      </c>
      <c r="I586" s="267" t="s">
        <v>47</v>
      </c>
      <c r="J586" s="137" t="str">
        <f>INDEX('Policy Characteristics'!D:D,MATCH(PolicyLevers!$C586,'Policy Characteristics'!$C:$C,0))</f>
        <v>End Existing Subsidies</v>
      </c>
      <c r="K586" s="137" t="str">
        <f>INDEX('Policy Characteristics'!E:E,MATCH(PolicyLevers!$C586,'Policy Characteristics'!$C:$C,0))</f>
        <v>cross reduce BAU subsidies</v>
      </c>
      <c r="L586" s="137">
        <f>INDEX('Policy Characteristics'!F:F,MATCH(PolicyLevers!$C586,'Policy Characteristics'!$C:$C,0))</f>
        <v>0</v>
      </c>
      <c r="M586" s="137">
        <f>INDEX('Policy Characteristics'!G:G,MATCH(PolicyLevers!$C586,'Policy Characteristics'!$C:$C,0))</f>
        <v>0</v>
      </c>
      <c r="N586" s="137">
        <f>INDEX('Policy Characteristics'!H:H,MATCH(PolicyLevers!$C586,'Policy Characteristics'!$C:$C,0))</f>
        <v>0</v>
      </c>
      <c r="O586" s="137">
        <f>INDEX('Policy Characteristics'!I:I,MATCH(PolicyLevers!$C586,'Policy Characteristics'!$C:$C,0))</f>
        <v>0</v>
      </c>
      <c r="P586" s="13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55"/>
      <c r="R586" s="161"/>
      <c r="S586" s="155"/>
      <c r="T586" s="155"/>
    </row>
    <row r="587" spans="1:20" s="144" customFormat="1" x14ac:dyDescent="0.25">
      <c r="A587" s="136" t="str">
        <f>INDEX('Policy Characteristics'!A:A,MATCH(PolicyLevers!$C587,'Policy Characteristics'!$C:$C,0))</f>
        <v>Cross-Sector</v>
      </c>
      <c r="B587" s="273" t="str">
        <f>INDEX('Policy Characteristics'!B:B,MATCH(PolicyLevers!$C587,'Policy Characteristics'!$C:$C,0))</f>
        <v>End Existing Subsidies</v>
      </c>
      <c r="C587" s="152" t="str">
        <f t="shared" si="80"/>
        <v>Percent Reduction in BAU Subsidies</v>
      </c>
      <c r="D587" s="146" t="s">
        <v>818</v>
      </c>
      <c r="E587" s="139"/>
      <c r="F587" s="146" t="s">
        <v>822</v>
      </c>
      <c r="G587" s="139"/>
      <c r="H587" s="157">
        <v>714</v>
      </c>
      <c r="I587" s="267" t="s">
        <v>47</v>
      </c>
      <c r="J587" s="137" t="str">
        <f>INDEX('Policy Characteristics'!D:D,MATCH(PolicyLevers!$C587,'Policy Characteristics'!$C:$C,0))</f>
        <v>End Existing Subsidies</v>
      </c>
      <c r="K587" s="137" t="str">
        <f>INDEX('Policy Characteristics'!E:E,MATCH(PolicyLevers!$C587,'Policy Characteristics'!$C:$C,0))</f>
        <v>cross reduce BAU subsidies</v>
      </c>
      <c r="L587" s="137">
        <f>INDEX('Policy Characteristics'!F:F,MATCH(PolicyLevers!$C587,'Policy Characteristics'!$C:$C,0))</f>
        <v>0</v>
      </c>
      <c r="M587" s="137">
        <f>INDEX('Policy Characteristics'!G:G,MATCH(PolicyLevers!$C587,'Policy Characteristics'!$C:$C,0))</f>
        <v>0</v>
      </c>
      <c r="N587" s="137">
        <f>INDEX('Policy Characteristics'!H:H,MATCH(PolicyLevers!$C587,'Policy Characteristics'!$C:$C,0))</f>
        <v>0</v>
      </c>
      <c r="O587" s="137">
        <f>INDEX('Policy Characteristics'!I:I,MATCH(PolicyLevers!$C587,'Policy Characteristics'!$C:$C,0))</f>
        <v>0</v>
      </c>
      <c r="P587" s="13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55"/>
      <c r="R587" s="161"/>
      <c r="S587" s="155"/>
      <c r="T587" s="155"/>
    </row>
    <row r="588" spans="1:20" s="144" customFormat="1" x14ac:dyDescent="0.25">
      <c r="A588" s="136" t="str">
        <f>INDEX('Policy Characteristics'!A:A,MATCH(PolicyLevers!$C588,'Policy Characteristics'!$C:$C,0))</f>
        <v>Cross-Sector</v>
      </c>
      <c r="B588" s="273" t="str">
        <f>INDEX('Policy Characteristics'!B:B,MATCH(PolicyLevers!$C588,'Policy Characteristics'!$C:$C,0))</f>
        <v>End Existing Subsidies</v>
      </c>
      <c r="C588" s="152" t="str">
        <f t="shared" ref="A573:C588" si="81">C$571</f>
        <v>Percent Reduction in BAU Subsidies</v>
      </c>
      <c r="D588" s="146" t="s">
        <v>828</v>
      </c>
      <c r="E588" s="139"/>
      <c r="F588" s="146" t="s">
        <v>829</v>
      </c>
      <c r="G588" s="139"/>
      <c r="H588" s="157">
        <v>715</v>
      </c>
      <c r="I588" s="267" t="s">
        <v>47</v>
      </c>
      <c r="J588" s="137" t="str">
        <f>INDEX('Policy Characteristics'!D:D,MATCH(PolicyLevers!$C588,'Policy Characteristics'!$C:$C,0))</f>
        <v>End Existing Subsidies</v>
      </c>
      <c r="K588" s="137" t="str">
        <f>INDEX('Policy Characteristics'!E:E,MATCH(PolicyLevers!$C588,'Policy Characteristics'!$C:$C,0))</f>
        <v>cross reduce BAU subsidies</v>
      </c>
      <c r="L588" s="137">
        <f>INDEX('Policy Characteristics'!F:F,MATCH(PolicyLevers!$C588,'Policy Characteristics'!$C:$C,0))</f>
        <v>0</v>
      </c>
      <c r="M588" s="137">
        <f>INDEX('Policy Characteristics'!G:G,MATCH(PolicyLevers!$C588,'Policy Characteristics'!$C:$C,0))</f>
        <v>0</v>
      </c>
      <c r="N588" s="137">
        <f>INDEX('Policy Characteristics'!H:H,MATCH(PolicyLevers!$C588,'Policy Characteristics'!$C:$C,0))</f>
        <v>0</v>
      </c>
      <c r="O588" s="137">
        <f>INDEX('Policy Characteristics'!I:I,MATCH(PolicyLevers!$C588,'Policy Characteristics'!$C:$C,0))</f>
        <v>0</v>
      </c>
      <c r="P588" s="13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55"/>
      <c r="R588" s="161"/>
      <c r="S588" s="155"/>
      <c r="T588" s="155"/>
    </row>
    <row r="589" spans="1:20" s="144" customFormat="1" x14ac:dyDescent="0.25">
      <c r="A589" s="136" t="str">
        <f>INDEX('Policy Characteristics'!A:A,MATCH(PolicyLevers!$C589,'Policy Characteristics'!$C:$C,0))</f>
        <v>Cross-Sector</v>
      </c>
      <c r="B589" s="273" t="str">
        <f>INDEX('Policy Characteristics'!B:B,MATCH(PolicyLevers!$C589,'Policy Characteristics'!$C:$C,0))</f>
        <v>End Existing Subsidies</v>
      </c>
      <c r="C589" s="152" t="str">
        <f t="shared" ref="A589:C591" si="82">C$571</f>
        <v>Percent Reduction in BAU Subsidies</v>
      </c>
      <c r="D589" s="146" t="s">
        <v>819</v>
      </c>
      <c r="E589" s="139"/>
      <c r="F589" s="146" t="s">
        <v>823</v>
      </c>
      <c r="G589" s="139"/>
      <c r="H589" s="157">
        <v>716</v>
      </c>
      <c r="I589" s="267" t="s">
        <v>47</v>
      </c>
      <c r="J589" s="137" t="str">
        <f>INDEX('Policy Characteristics'!D:D,MATCH(PolicyLevers!$C589,'Policy Characteristics'!$C:$C,0))</f>
        <v>End Existing Subsidies</v>
      </c>
      <c r="K589" s="137" t="str">
        <f>INDEX('Policy Characteristics'!E:E,MATCH(PolicyLevers!$C589,'Policy Characteristics'!$C:$C,0))</f>
        <v>cross reduce BAU subsidies</v>
      </c>
      <c r="L589" s="137">
        <f>INDEX('Policy Characteristics'!F:F,MATCH(PolicyLevers!$C589,'Policy Characteristics'!$C:$C,0))</f>
        <v>0</v>
      </c>
      <c r="M589" s="137">
        <f>INDEX('Policy Characteristics'!G:G,MATCH(PolicyLevers!$C589,'Policy Characteristics'!$C:$C,0))</f>
        <v>0</v>
      </c>
      <c r="N589" s="137">
        <f>INDEX('Policy Characteristics'!H:H,MATCH(PolicyLevers!$C589,'Policy Characteristics'!$C:$C,0))</f>
        <v>0</v>
      </c>
      <c r="O589" s="137">
        <f>INDEX('Policy Characteristics'!I:I,MATCH(PolicyLevers!$C589,'Policy Characteristics'!$C:$C,0))</f>
        <v>0</v>
      </c>
      <c r="P589" s="13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55"/>
      <c r="R589" s="161"/>
      <c r="S589" s="155"/>
      <c r="T589" s="155"/>
    </row>
    <row r="590" spans="1:20" s="144" customFormat="1" x14ac:dyDescent="0.25">
      <c r="A590" s="136" t="str">
        <f>INDEX('Policy Characteristics'!A:A,MATCH(PolicyLevers!$C590,'Policy Characteristics'!$C:$C,0))</f>
        <v>Cross-Sector</v>
      </c>
      <c r="B590" s="273" t="str">
        <f>INDEX('Policy Characteristics'!B:B,MATCH(PolicyLevers!$C590,'Policy Characteristics'!$C:$C,0))</f>
        <v>End Existing Subsidies</v>
      </c>
      <c r="C590" s="152" t="str">
        <f t="shared" si="82"/>
        <v>Percent Reduction in BAU Subsidies</v>
      </c>
      <c r="D590" s="146" t="s">
        <v>820</v>
      </c>
      <c r="E590" s="139"/>
      <c r="F590" s="146" t="s">
        <v>824</v>
      </c>
      <c r="G590" s="139"/>
      <c r="H590" s="157">
        <v>717</v>
      </c>
      <c r="I590" s="267" t="s">
        <v>47</v>
      </c>
      <c r="J590" s="137" t="str">
        <f>INDEX('Policy Characteristics'!D:D,MATCH(PolicyLevers!$C590,'Policy Characteristics'!$C:$C,0))</f>
        <v>End Existing Subsidies</v>
      </c>
      <c r="K590" s="137" t="str">
        <f>INDEX('Policy Characteristics'!E:E,MATCH(PolicyLevers!$C590,'Policy Characteristics'!$C:$C,0))</f>
        <v>cross reduce BAU subsidies</v>
      </c>
      <c r="L590" s="137">
        <f>INDEX('Policy Characteristics'!F:F,MATCH(PolicyLevers!$C590,'Policy Characteristics'!$C:$C,0))</f>
        <v>0</v>
      </c>
      <c r="M590" s="137">
        <f>INDEX('Policy Characteristics'!G:G,MATCH(PolicyLevers!$C590,'Policy Characteristics'!$C:$C,0))</f>
        <v>0</v>
      </c>
      <c r="N590" s="137">
        <f>INDEX('Policy Characteristics'!H:H,MATCH(PolicyLevers!$C590,'Policy Characteristics'!$C:$C,0))</f>
        <v>0</v>
      </c>
      <c r="O590" s="137">
        <f>INDEX('Policy Characteristics'!I:I,MATCH(PolicyLevers!$C590,'Policy Characteristics'!$C:$C,0))</f>
        <v>0</v>
      </c>
      <c r="P590" s="13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55"/>
      <c r="R590" s="161"/>
      <c r="S590" s="155"/>
      <c r="T590" s="155"/>
    </row>
    <row r="591" spans="1:20" s="144" customFormat="1" x14ac:dyDescent="0.25">
      <c r="A591" s="136" t="str">
        <f>INDEX('Policy Characteristics'!A:A,MATCH(PolicyLevers!$C591,'Policy Characteristics'!$C:$C,0))</f>
        <v>Cross-Sector</v>
      </c>
      <c r="B591" s="273" t="str">
        <f>INDEX('Policy Characteristics'!B:B,MATCH(PolicyLevers!$C591,'Policy Characteristics'!$C:$C,0))</f>
        <v>End Existing Subsidies</v>
      </c>
      <c r="C591" s="152" t="str">
        <f t="shared" si="82"/>
        <v>Percent Reduction in BAU Subsidies</v>
      </c>
      <c r="D591" s="146" t="s">
        <v>821</v>
      </c>
      <c r="E591" s="139"/>
      <c r="F591" s="146" t="s">
        <v>825</v>
      </c>
      <c r="G591" s="139"/>
      <c r="H591" s="157">
        <v>718</v>
      </c>
      <c r="I591" s="267" t="s">
        <v>47</v>
      </c>
      <c r="J591" s="137" t="str">
        <f>INDEX('Policy Characteristics'!D:D,MATCH(PolicyLevers!$C591,'Policy Characteristics'!$C:$C,0))</f>
        <v>End Existing Subsidies</v>
      </c>
      <c r="K591" s="137" t="str">
        <f>INDEX('Policy Characteristics'!E:E,MATCH(PolicyLevers!$C591,'Policy Characteristics'!$C:$C,0))</f>
        <v>cross reduce BAU subsidies</v>
      </c>
      <c r="L591" s="137">
        <f>INDEX('Policy Characteristics'!F:F,MATCH(PolicyLevers!$C591,'Policy Characteristics'!$C:$C,0))</f>
        <v>0</v>
      </c>
      <c r="M591" s="137">
        <f>INDEX('Policy Characteristics'!G:G,MATCH(PolicyLevers!$C591,'Policy Characteristics'!$C:$C,0))</f>
        <v>0</v>
      </c>
      <c r="N591" s="137">
        <f>INDEX('Policy Characteristics'!H:H,MATCH(PolicyLevers!$C591,'Policy Characteristics'!$C:$C,0))</f>
        <v>0</v>
      </c>
      <c r="O591" s="137">
        <f>INDEX('Policy Characteristics'!I:I,MATCH(PolicyLevers!$C591,'Policy Characteristics'!$C:$C,0))</f>
        <v>0</v>
      </c>
      <c r="P591" s="13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55"/>
      <c r="R591" s="161"/>
      <c r="S591" s="155"/>
      <c r="T591" s="155"/>
    </row>
    <row r="592" spans="1:20" s="137" customFormat="1" x14ac:dyDescent="0.25">
      <c r="A592" s="136" t="str">
        <f>INDEX('Policy Characteristics'!A:A,MATCH(PolicyLevers!$C592,'Policy Characteristics'!$C:$C,0))</f>
        <v>Cross-Sector</v>
      </c>
      <c r="B592" s="273" t="str">
        <f>INDEX('Policy Characteristics'!B:B,MATCH(PolicyLevers!$C592,'Policy Characteristics'!$C:$C,0))</f>
        <v>Exempt Non-CO2 Emissions from C Tax</v>
      </c>
      <c r="C592" s="147" t="s">
        <v>791</v>
      </c>
      <c r="D592" s="146"/>
      <c r="E592" s="146"/>
      <c r="F592" s="146"/>
      <c r="G592" s="146"/>
      <c r="H592" s="157">
        <v>719</v>
      </c>
      <c r="I592" s="267" t="s">
        <v>47</v>
      </c>
      <c r="J592" s="137" t="str">
        <f>INDEX('Policy Characteristics'!D:D,MATCH(PolicyLevers!$C592,'Policy Characteristics'!$C:$C,0))</f>
        <v>Carbon Tax Exemptions</v>
      </c>
      <c r="K592" s="137" t="str">
        <f>INDEX('Policy Characteristics'!E:E,MATCH(PolicyLevers!$C592,'Policy Characteristics'!$C:$C,0))</f>
        <v>cross toggle whether carbon tax affects non CO2 emissions</v>
      </c>
      <c r="L592" s="137">
        <f>INDEX('Policy Characteristics'!F:F,MATCH(PolicyLevers!$C592,'Policy Characteristics'!$C:$C,0))</f>
        <v>0</v>
      </c>
      <c r="M592" s="137">
        <f>INDEX('Policy Characteristics'!G:G,MATCH(PolicyLevers!$C592,'Policy Characteristics'!$C:$C,0))</f>
        <v>0</v>
      </c>
      <c r="N592" s="137">
        <f>INDEX('Policy Characteristics'!H:H,MATCH(PolicyLevers!$C592,'Policy Characteristics'!$C:$C,0))</f>
        <v>0</v>
      </c>
      <c r="O592" s="137">
        <f>INDEX('Policy Characteristics'!I:I,MATCH(PolicyLevers!$C592,'Policy Characteristics'!$C:$C,0))</f>
        <v>0</v>
      </c>
      <c r="P592" s="137" t="str">
        <f>INDEX('Policy Characteristics'!J:J,MATCH(PolicyLevers!$C592,'Policy Characteristics'!$C:$C,0))</f>
        <v>**Description:**0</v>
      </c>
      <c r="Q592" s="146"/>
      <c r="R592" s="161"/>
      <c r="S592" s="146"/>
      <c r="T592" s="146"/>
    </row>
    <row r="593" spans="1:20" s="137" customFormat="1" x14ac:dyDescent="0.25">
      <c r="A593" s="136" t="str">
        <f>INDEX('Policy Characteristics'!A:A,MATCH(PolicyLevers!$C593,'Policy Characteristics'!$C:$C,0))</f>
        <v>Cross-Sector</v>
      </c>
      <c r="B593" s="273" t="str">
        <f>INDEX('Policy Characteristics'!B:B,MATCH(PolicyLevers!$C593,'Policy Characteristics'!$C:$C,0))</f>
        <v>Exempt Process Emissions from C Tax</v>
      </c>
      <c r="C593" s="147" t="s">
        <v>790</v>
      </c>
      <c r="D593" s="146"/>
      <c r="E593" s="146"/>
      <c r="F593" s="146"/>
      <c r="G593" s="146"/>
      <c r="H593" s="150">
        <v>509</v>
      </c>
      <c r="I593" s="267" t="s">
        <v>46</v>
      </c>
      <c r="J593" s="137" t="str">
        <f>INDEX('Policy Characteristics'!D:D,MATCH(PolicyLevers!$C593,'Policy Characteristics'!$C:$C,0))</f>
        <v>Carbon Tax on Process Emissions</v>
      </c>
      <c r="K593" s="137" t="str">
        <f>INDEX('Policy Characteristics'!E:E,MATCH(PolicyLevers!$C593,'Policy Characteristics'!$C:$C,0))</f>
        <v>cross toggle whether carbon tax affects process emissions</v>
      </c>
      <c r="L593" s="137">
        <f>INDEX('Policy Characteristics'!F:F,MATCH(PolicyLevers!$C593,'Policy Characteristics'!$C:$C,0))</f>
        <v>0</v>
      </c>
      <c r="M593" s="137">
        <f>INDEX('Policy Characteristics'!G:G,MATCH(PolicyLevers!$C593,'Policy Characteristics'!$C:$C,0))</f>
        <v>1</v>
      </c>
      <c r="N593" s="137">
        <f>INDEX('Policy Characteristics'!H:H,MATCH(PolicyLevers!$C593,'Policy Characteristics'!$C:$C,0))</f>
        <v>1</v>
      </c>
      <c r="O593" s="137" t="str">
        <f>INDEX('Policy Characteristics'!I:I,MATCH(PolicyLevers!$C593,'Policy Characteristics'!$C:$C,0))</f>
        <v>on/off</v>
      </c>
      <c r="P593" s="137" t="str">
        <f>INDEX('Policy Characteristics'!J:J,MATCH(PolicyLevers!$C593,'Policy Characteristics'!$C:$C,0))</f>
        <v>**Description:** This policy prevents the carbon tax from being levied on process emissions (non-energy greenhouse gas emissions from industrial and agricultural operations).</v>
      </c>
      <c r="Q593" s="139" t="s">
        <v>266</v>
      </c>
      <c r="R593" s="161" t="s">
        <v>267</v>
      </c>
      <c r="S593" s="146"/>
      <c r="T593" s="146"/>
    </row>
    <row r="594" spans="1:20" s="137" customFormat="1" x14ac:dyDescent="0.25">
      <c r="A594" s="136" t="str">
        <f>INDEX('Policy Characteristics'!A:A,MATCH(PolicyLevers!$C594,'Policy Characteristics'!$C:$C,0))</f>
        <v>Cross-Sector</v>
      </c>
      <c r="B594" s="273" t="str">
        <f>INDEX('Policy Characteristics'!B:B,MATCH(PolicyLevers!$C594,'Policy Characteristics'!$C:$C,0))</f>
        <v>Fixed Energy Prices</v>
      </c>
      <c r="C594" s="147" t="s">
        <v>1117</v>
      </c>
      <c r="D594" s="146" t="s">
        <v>55</v>
      </c>
      <c r="E594" s="146"/>
      <c r="F594" s="146" t="s">
        <v>99</v>
      </c>
      <c r="G594" s="146"/>
      <c r="H594" s="157">
        <v>720</v>
      </c>
      <c r="I594" s="267" t="s">
        <v>47</v>
      </c>
      <c r="J594" s="137" t="str">
        <f>INDEX('Policy Characteristics'!D:D,MATCH(PolicyLevers!$C594,'Policy Characteristics'!$C:$C,0))</f>
        <v>Fixed Energy Prices</v>
      </c>
      <c r="K594" s="137" t="str">
        <f>INDEX('Policy Characteristics'!E:E,MATCH(PolicyLevers!$C594,'Policy Characteristics'!$C:$C,0))</f>
        <v>cross toggle whether policies affect energy prices</v>
      </c>
      <c r="L594" s="137">
        <f>INDEX('Policy Characteristics'!F:F,MATCH(PolicyLevers!$C594,'Policy Characteristics'!$C:$C,0))</f>
        <v>0</v>
      </c>
      <c r="M594" s="137">
        <f>INDEX('Policy Characteristics'!G:G,MATCH(PolicyLevers!$C594,'Policy Characteristics'!$C:$C,0))</f>
        <v>0</v>
      </c>
      <c r="N594" s="137">
        <f>INDEX('Policy Characteristics'!H:H,MATCH(PolicyLevers!$C594,'Policy Characteristics'!$C:$C,0))</f>
        <v>0</v>
      </c>
      <c r="O594" s="137">
        <f>INDEX('Policy Characteristics'!I:I,MATCH(PolicyLevers!$C594,'Policy Characteristics'!$C:$C,0))</f>
        <v>0</v>
      </c>
      <c r="P594" s="137" t="str">
        <f>INDEX('Policy Characteristics'!J:J,MATCH(PolicyLevers!$C594,'Policy Characteristics'!$C:$C,0))</f>
        <v>**Description:**0</v>
      </c>
      <c r="Q594" s="146"/>
      <c r="R594" s="161"/>
      <c r="S594" s="139"/>
      <c r="T594" s="146"/>
    </row>
    <row r="595" spans="1:20" s="137" customFormat="1" x14ac:dyDescent="0.25">
      <c r="A595" s="136" t="str">
        <f>INDEX('Policy Characteristics'!A:A,MATCH(PolicyLevers!$C595,'Policy Characteristics'!$C:$C,0))</f>
        <v>Cross-Sector</v>
      </c>
      <c r="B595" s="273" t="str">
        <f>INDEX('Policy Characteristics'!B:B,MATCH(PolicyLevers!$C595,'Policy Characteristics'!$C:$C,0))</f>
        <v>Fixed Energy Prices</v>
      </c>
      <c r="C595" s="152" t="str">
        <f t="shared" ref="B595:C596" si="83">C$594</f>
        <v>Toggle Whether Policies Affect Energy Prices</v>
      </c>
      <c r="D595" s="146" t="s">
        <v>78</v>
      </c>
      <c r="E595" s="146"/>
      <c r="F595" s="146" t="s">
        <v>105</v>
      </c>
      <c r="G595" s="146"/>
      <c r="H595" s="157">
        <v>721</v>
      </c>
      <c r="I595" s="267" t="s">
        <v>47</v>
      </c>
      <c r="J595" s="137" t="str">
        <f>INDEX('Policy Characteristics'!D:D,MATCH(PolicyLevers!$C595,'Policy Characteristics'!$C:$C,0))</f>
        <v>Fixed Energy Prices</v>
      </c>
      <c r="K595" s="137" t="str">
        <f>INDEX('Policy Characteristics'!E:E,MATCH(PolicyLevers!$C595,'Policy Characteristics'!$C:$C,0))</f>
        <v>cross toggle whether policies affect energy prices</v>
      </c>
      <c r="L595" s="137">
        <f>INDEX('Policy Characteristics'!F:F,MATCH(PolicyLevers!$C595,'Policy Characteristics'!$C:$C,0))</f>
        <v>0</v>
      </c>
      <c r="M595" s="137">
        <f>INDEX('Policy Characteristics'!G:G,MATCH(PolicyLevers!$C595,'Policy Characteristics'!$C:$C,0))</f>
        <v>0</v>
      </c>
      <c r="N595" s="137">
        <f>INDEX('Policy Characteristics'!H:H,MATCH(PolicyLevers!$C595,'Policy Characteristics'!$C:$C,0))</f>
        <v>0</v>
      </c>
      <c r="O595" s="137">
        <f>INDEX('Policy Characteristics'!I:I,MATCH(PolicyLevers!$C595,'Policy Characteristics'!$C:$C,0))</f>
        <v>0</v>
      </c>
      <c r="P595" s="137" t="str">
        <f>INDEX('Policy Characteristics'!J:J,MATCH(PolicyLevers!$C595,'Policy Characteristics'!$C:$C,0))</f>
        <v>**Description:**0</v>
      </c>
      <c r="Q595" s="146"/>
      <c r="R595" s="161"/>
      <c r="S595" s="139"/>
      <c r="T595" s="146"/>
    </row>
    <row r="596" spans="1:20" s="137" customFormat="1" x14ac:dyDescent="0.25">
      <c r="A596" s="136" t="str">
        <f>INDEX('Policy Characteristics'!A:A,MATCH(PolicyLevers!$C596,'Policy Characteristics'!$C:$C,0))</f>
        <v>Cross-Sector</v>
      </c>
      <c r="B596" s="273" t="str">
        <f>INDEX('Policy Characteristics'!B:B,MATCH(PolicyLevers!$C596,'Policy Characteristics'!$C:$C,0))</f>
        <v>Fixed Energy Prices</v>
      </c>
      <c r="C596" s="152" t="str">
        <f t="shared" si="83"/>
        <v>Toggle Whether Policies Affect Energy Prices</v>
      </c>
      <c r="D596" s="146" t="s">
        <v>821</v>
      </c>
      <c r="E596" s="146"/>
      <c r="F596" s="146" t="s">
        <v>825</v>
      </c>
      <c r="G596" s="146"/>
      <c r="H596" s="157">
        <v>722</v>
      </c>
      <c r="I596" s="267" t="s">
        <v>47</v>
      </c>
      <c r="J596" s="137" t="str">
        <f>INDEX('Policy Characteristics'!D:D,MATCH(PolicyLevers!$C596,'Policy Characteristics'!$C:$C,0))</f>
        <v>Fixed Energy Prices</v>
      </c>
      <c r="K596" s="137" t="str">
        <f>INDEX('Policy Characteristics'!E:E,MATCH(PolicyLevers!$C596,'Policy Characteristics'!$C:$C,0))</f>
        <v>cross toggle whether policies affect energy prices</v>
      </c>
      <c r="L596" s="137">
        <f>INDEX('Policy Characteristics'!F:F,MATCH(PolicyLevers!$C596,'Policy Characteristics'!$C:$C,0))</f>
        <v>0</v>
      </c>
      <c r="M596" s="137">
        <f>INDEX('Policy Characteristics'!G:G,MATCH(PolicyLevers!$C596,'Policy Characteristics'!$C:$C,0))</f>
        <v>0</v>
      </c>
      <c r="N596" s="137">
        <f>INDEX('Policy Characteristics'!H:H,MATCH(PolicyLevers!$C596,'Policy Characteristics'!$C:$C,0))</f>
        <v>0</v>
      </c>
      <c r="O596" s="137">
        <f>INDEX('Policy Characteristics'!I:I,MATCH(PolicyLevers!$C596,'Policy Characteristics'!$C:$C,0))</f>
        <v>0</v>
      </c>
      <c r="P596" s="137" t="str">
        <f>INDEX('Policy Characteristics'!J:J,MATCH(PolicyLevers!$C596,'Policy Characteristics'!$C:$C,0))</f>
        <v>**Description:**0</v>
      </c>
      <c r="Q596" s="146"/>
      <c r="R596" s="161"/>
      <c r="S596" s="139"/>
      <c r="T596" s="146"/>
    </row>
    <row r="597" spans="1:20" s="137" customFormat="1" x14ac:dyDescent="0.25">
      <c r="A597" s="136" t="str">
        <f>INDEX('Policy Characteristics'!A:A,MATCH(PolicyLevers!$C597,'Policy Characteristics'!$C:$C,0))</f>
        <v>Cross-Sector</v>
      </c>
      <c r="B597" s="273" t="str">
        <f>INDEX('Policy Characteristics'!B:B,MATCH(PolicyLevers!$C597,'Policy Characteristics'!$C:$C,0))</f>
        <v>Fixed Energy Prices</v>
      </c>
      <c r="C597" s="137" t="s">
        <v>1117</v>
      </c>
      <c r="D597" s="171" t="s">
        <v>499</v>
      </c>
      <c r="E597" s="170"/>
      <c r="F597" s="171" t="s">
        <v>496</v>
      </c>
      <c r="G597" s="171"/>
      <c r="H597" s="138">
        <v>836</v>
      </c>
      <c r="I597" s="269" t="s">
        <v>47</v>
      </c>
      <c r="J597" s="137" t="str">
        <f>INDEX('Policy Characteristics'!D:D,MATCH(PolicyLevers!$C597,'Policy Characteristics'!$C:$C,0))</f>
        <v>Fixed Energy Prices</v>
      </c>
      <c r="K597" s="137" t="str">
        <f>INDEX('Policy Characteristics'!E:E,MATCH(PolicyLevers!$C597,'Policy Characteristics'!$C:$C,0))</f>
        <v>cross toggle whether policies affect energy prices</v>
      </c>
      <c r="L597" s="137">
        <f>INDEX('Policy Characteristics'!F:F,MATCH(PolicyLevers!$C597,'Policy Characteristics'!$C:$C,0))</f>
        <v>0</v>
      </c>
      <c r="M597" s="137">
        <f>INDEX('Policy Characteristics'!G:G,MATCH(PolicyLevers!$C597,'Policy Characteristics'!$C:$C,0))</f>
        <v>0</v>
      </c>
      <c r="N597" s="137">
        <f>INDEX('Policy Characteristics'!H:H,MATCH(PolicyLevers!$C597,'Policy Characteristics'!$C:$C,0))</f>
        <v>0</v>
      </c>
      <c r="O597" s="137">
        <f>INDEX('Policy Characteristics'!I:I,MATCH(PolicyLevers!$C597,'Policy Characteristics'!$C:$C,0))</f>
        <v>0</v>
      </c>
      <c r="P597" s="137" t="str">
        <f>INDEX('Policy Characteristics'!J:J,MATCH(PolicyLevers!$C597,'Policy Characteristics'!$C:$C,0))</f>
        <v>**Description:**0</v>
      </c>
      <c r="Q597" s="171"/>
      <c r="R597" s="171"/>
      <c r="S597" s="179"/>
      <c r="T597" s="171"/>
    </row>
    <row r="598" spans="1:20" s="137" customFormat="1" x14ac:dyDescent="0.25">
      <c r="A598" s="136" t="str">
        <f>INDEX('Policy Characteristics'!A:A,MATCH(PolicyLevers!$C598,'Policy Characteristics'!$C:$C,0))</f>
        <v>Cross-Sector</v>
      </c>
      <c r="B598" s="273" t="str">
        <f>INDEX('Policy Characteristics'!B:B,MATCH(PolicyLevers!$C598,'Policy Characteristics'!$C:$C,0))</f>
        <v>Fixed Energy Prices</v>
      </c>
      <c r="C598" s="144" t="str">
        <f t="shared" ref="B598:C608" si="84">C$597</f>
        <v>Toggle Whether Policies Affect Energy Prices</v>
      </c>
      <c r="D598" s="171" t="s">
        <v>49</v>
      </c>
      <c r="E598" s="170"/>
      <c r="F598" s="171" t="s">
        <v>93</v>
      </c>
      <c r="G598" s="171"/>
      <c r="H598" s="30">
        <v>837</v>
      </c>
      <c r="I598" s="269" t="s">
        <v>47</v>
      </c>
      <c r="J598" s="137" t="str">
        <f>INDEX('Policy Characteristics'!D:D,MATCH(PolicyLevers!$C598,'Policy Characteristics'!$C:$C,0))</f>
        <v>Fixed Energy Prices</v>
      </c>
      <c r="K598" s="137" t="str">
        <f>INDEX('Policy Characteristics'!E:E,MATCH(PolicyLevers!$C598,'Policy Characteristics'!$C:$C,0))</f>
        <v>cross toggle whether policies affect energy prices</v>
      </c>
      <c r="L598" s="137">
        <f>INDEX('Policy Characteristics'!F:F,MATCH(PolicyLevers!$C598,'Policy Characteristics'!$C:$C,0))</f>
        <v>0</v>
      </c>
      <c r="M598" s="137">
        <f>INDEX('Policy Characteristics'!G:G,MATCH(PolicyLevers!$C598,'Policy Characteristics'!$C:$C,0))</f>
        <v>0</v>
      </c>
      <c r="N598" s="137">
        <f>INDEX('Policy Characteristics'!H:H,MATCH(PolicyLevers!$C598,'Policy Characteristics'!$C:$C,0))</f>
        <v>0</v>
      </c>
      <c r="O598" s="137">
        <f>INDEX('Policy Characteristics'!I:I,MATCH(PolicyLevers!$C598,'Policy Characteristics'!$C:$C,0))</f>
        <v>0</v>
      </c>
      <c r="P598" s="137" t="str">
        <f>INDEX('Policy Characteristics'!J:J,MATCH(PolicyLevers!$C598,'Policy Characteristics'!$C:$C,0))</f>
        <v>**Description:**0</v>
      </c>
      <c r="Q598" s="171"/>
      <c r="R598" s="171"/>
      <c r="S598" s="179"/>
      <c r="T598" s="171"/>
    </row>
    <row r="599" spans="1:20" s="137" customFormat="1" x14ac:dyDescent="0.25">
      <c r="A599" s="136" t="str">
        <f>INDEX('Policy Characteristics'!A:A,MATCH(PolicyLevers!$C599,'Policy Characteristics'!$C:$C,0))</f>
        <v>Cross-Sector</v>
      </c>
      <c r="B599" s="273" t="str">
        <f>INDEX('Policy Characteristics'!B:B,MATCH(PolicyLevers!$C599,'Policy Characteristics'!$C:$C,0))</f>
        <v>Fixed Energy Prices</v>
      </c>
      <c r="C599" s="144" t="str">
        <f t="shared" si="84"/>
        <v>Toggle Whether Policies Affect Energy Prices</v>
      </c>
      <c r="D599" s="171" t="s">
        <v>54</v>
      </c>
      <c r="E599" s="170"/>
      <c r="F599" s="171" t="s">
        <v>98</v>
      </c>
      <c r="G599" s="171"/>
      <c r="H599" s="138">
        <v>838</v>
      </c>
      <c r="I599" s="269" t="s">
        <v>47</v>
      </c>
      <c r="J599" s="137" t="str">
        <f>INDEX('Policy Characteristics'!D:D,MATCH(PolicyLevers!$C599,'Policy Characteristics'!$C:$C,0))</f>
        <v>Fixed Energy Prices</v>
      </c>
      <c r="K599" s="137" t="str">
        <f>INDEX('Policy Characteristics'!E:E,MATCH(PolicyLevers!$C599,'Policy Characteristics'!$C:$C,0))</f>
        <v>cross toggle whether policies affect energy prices</v>
      </c>
      <c r="L599" s="137">
        <f>INDEX('Policy Characteristics'!F:F,MATCH(PolicyLevers!$C599,'Policy Characteristics'!$C:$C,0))</f>
        <v>0</v>
      </c>
      <c r="M599" s="137">
        <f>INDEX('Policy Characteristics'!G:G,MATCH(PolicyLevers!$C599,'Policy Characteristics'!$C:$C,0))</f>
        <v>0</v>
      </c>
      <c r="N599" s="137">
        <f>INDEX('Policy Characteristics'!H:H,MATCH(PolicyLevers!$C599,'Policy Characteristics'!$C:$C,0))</f>
        <v>0</v>
      </c>
      <c r="O599" s="137">
        <f>INDEX('Policy Characteristics'!I:I,MATCH(PolicyLevers!$C599,'Policy Characteristics'!$C:$C,0))</f>
        <v>0</v>
      </c>
      <c r="P599" s="137" t="str">
        <f>INDEX('Policy Characteristics'!J:J,MATCH(PolicyLevers!$C599,'Policy Characteristics'!$C:$C,0))</f>
        <v>**Description:**0</v>
      </c>
      <c r="Q599" s="171"/>
      <c r="R599" s="171"/>
      <c r="S599" s="179"/>
      <c r="T599" s="171"/>
    </row>
    <row r="600" spans="1:20" s="137" customFormat="1" x14ac:dyDescent="0.25">
      <c r="A600" s="136" t="str">
        <f>INDEX('Policy Characteristics'!A:A,MATCH(PolicyLevers!$C600,'Policy Characteristics'!$C:$C,0))</f>
        <v>Cross-Sector</v>
      </c>
      <c r="B600" s="273" t="str">
        <f>INDEX('Policy Characteristics'!B:B,MATCH(PolicyLevers!$C600,'Policy Characteristics'!$C:$C,0))</f>
        <v>Fixed Energy Prices</v>
      </c>
      <c r="C600" s="144" t="str">
        <f t="shared" si="84"/>
        <v>Toggle Whether Policies Affect Energy Prices</v>
      </c>
      <c r="D600" s="171" t="s">
        <v>56</v>
      </c>
      <c r="E600" s="170"/>
      <c r="F600" s="171" t="s">
        <v>101</v>
      </c>
      <c r="G600" s="171"/>
      <c r="H600" s="30">
        <v>839</v>
      </c>
      <c r="I600" s="269" t="s">
        <v>47</v>
      </c>
      <c r="J600" s="137" t="str">
        <f>INDEX('Policy Characteristics'!D:D,MATCH(PolicyLevers!$C600,'Policy Characteristics'!$C:$C,0))</f>
        <v>Fixed Energy Prices</v>
      </c>
      <c r="K600" s="137" t="str">
        <f>INDEX('Policy Characteristics'!E:E,MATCH(PolicyLevers!$C600,'Policy Characteristics'!$C:$C,0))</f>
        <v>cross toggle whether policies affect energy prices</v>
      </c>
      <c r="L600" s="137">
        <f>INDEX('Policy Characteristics'!F:F,MATCH(PolicyLevers!$C600,'Policy Characteristics'!$C:$C,0))</f>
        <v>0</v>
      </c>
      <c r="M600" s="137">
        <f>INDEX('Policy Characteristics'!G:G,MATCH(PolicyLevers!$C600,'Policy Characteristics'!$C:$C,0))</f>
        <v>0</v>
      </c>
      <c r="N600" s="137">
        <f>INDEX('Policy Characteristics'!H:H,MATCH(PolicyLevers!$C600,'Policy Characteristics'!$C:$C,0))</f>
        <v>0</v>
      </c>
      <c r="O600" s="137">
        <f>INDEX('Policy Characteristics'!I:I,MATCH(PolicyLevers!$C600,'Policy Characteristics'!$C:$C,0))</f>
        <v>0</v>
      </c>
      <c r="P600" s="137" t="str">
        <f>INDEX('Policy Characteristics'!J:J,MATCH(PolicyLevers!$C600,'Policy Characteristics'!$C:$C,0))</f>
        <v>**Description:**0</v>
      </c>
      <c r="Q600" s="171"/>
      <c r="R600" s="171"/>
      <c r="S600" s="179"/>
      <c r="T600" s="171"/>
    </row>
    <row r="601" spans="1:20" s="137" customFormat="1" x14ac:dyDescent="0.25">
      <c r="A601" s="136" t="str">
        <f>INDEX('Policy Characteristics'!A:A,MATCH(PolicyLevers!$C601,'Policy Characteristics'!$C:$C,0))</f>
        <v>Cross-Sector</v>
      </c>
      <c r="B601" s="273" t="str">
        <f>INDEX('Policy Characteristics'!B:B,MATCH(PolicyLevers!$C601,'Policy Characteristics'!$C:$C,0))</f>
        <v>Fixed Energy Prices</v>
      </c>
      <c r="C601" s="144" t="str">
        <f t="shared" si="84"/>
        <v>Toggle Whether Policies Affect Energy Prices</v>
      </c>
      <c r="D601" s="171" t="s">
        <v>57</v>
      </c>
      <c r="E601" s="170"/>
      <c r="F601" s="171" t="s">
        <v>102</v>
      </c>
      <c r="G601" s="171"/>
      <c r="H601" s="138">
        <v>840</v>
      </c>
      <c r="I601" s="269" t="s">
        <v>47</v>
      </c>
      <c r="J601" s="137" t="str">
        <f>INDEX('Policy Characteristics'!D:D,MATCH(PolicyLevers!$C601,'Policy Characteristics'!$C:$C,0))</f>
        <v>Fixed Energy Prices</v>
      </c>
      <c r="K601" s="137" t="str">
        <f>INDEX('Policy Characteristics'!E:E,MATCH(PolicyLevers!$C601,'Policy Characteristics'!$C:$C,0))</f>
        <v>cross toggle whether policies affect energy prices</v>
      </c>
      <c r="L601" s="137">
        <f>INDEX('Policy Characteristics'!F:F,MATCH(PolicyLevers!$C601,'Policy Characteristics'!$C:$C,0))</f>
        <v>0</v>
      </c>
      <c r="M601" s="137">
        <f>INDEX('Policy Characteristics'!G:G,MATCH(PolicyLevers!$C601,'Policy Characteristics'!$C:$C,0))</f>
        <v>0</v>
      </c>
      <c r="N601" s="137">
        <f>INDEX('Policy Characteristics'!H:H,MATCH(PolicyLevers!$C601,'Policy Characteristics'!$C:$C,0))</f>
        <v>0</v>
      </c>
      <c r="O601" s="137">
        <f>INDEX('Policy Characteristics'!I:I,MATCH(PolicyLevers!$C601,'Policy Characteristics'!$C:$C,0))</f>
        <v>0</v>
      </c>
      <c r="P601" s="137" t="str">
        <f>INDEX('Policy Characteristics'!J:J,MATCH(PolicyLevers!$C601,'Policy Characteristics'!$C:$C,0))</f>
        <v>**Description:**0</v>
      </c>
      <c r="Q601" s="171"/>
      <c r="R601" s="171"/>
      <c r="S601" s="179"/>
      <c r="T601" s="171"/>
    </row>
    <row r="602" spans="1:20" s="137" customFormat="1" x14ac:dyDescent="0.25">
      <c r="A602" s="136" t="str">
        <f>INDEX('Policy Characteristics'!A:A,MATCH(PolicyLevers!$C602,'Policy Characteristics'!$C:$C,0))</f>
        <v>Cross-Sector</v>
      </c>
      <c r="B602" s="273" t="str">
        <f>INDEX('Policy Characteristics'!B:B,MATCH(PolicyLevers!$C602,'Policy Characteristics'!$C:$C,0))</f>
        <v>Fixed Energy Prices</v>
      </c>
      <c r="C602" s="144" t="str">
        <f t="shared" si="84"/>
        <v>Toggle Whether Policies Affect Energy Prices</v>
      </c>
      <c r="D602" s="171" t="s">
        <v>58</v>
      </c>
      <c r="E602" s="170"/>
      <c r="F602" s="171" t="s">
        <v>103</v>
      </c>
      <c r="G602" s="171"/>
      <c r="H602" s="30">
        <v>841</v>
      </c>
      <c r="I602" s="269" t="s">
        <v>47</v>
      </c>
      <c r="J602" s="137" t="str">
        <f>INDEX('Policy Characteristics'!D:D,MATCH(PolicyLevers!$C602,'Policy Characteristics'!$C:$C,0))</f>
        <v>Fixed Energy Prices</v>
      </c>
      <c r="K602" s="137" t="str">
        <f>INDEX('Policy Characteristics'!E:E,MATCH(PolicyLevers!$C602,'Policy Characteristics'!$C:$C,0))</f>
        <v>cross toggle whether policies affect energy prices</v>
      </c>
      <c r="L602" s="137">
        <f>INDEX('Policy Characteristics'!F:F,MATCH(PolicyLevers!$C602,'Policy Characteristics'!$C:$C,0))</f>
        <v>0</v>
      </c>
      <c r="M602" s="137">
        <f>INDEX('Policy Characteristics'!G:G,MATCH(PolicyLevers!$C602,'Policy Characteristics'!$C:$C,0))</f>
        <v>0</v>
      </c>
      <c r="N602" s="137">
        <f>INDEX('Policy Characteristics'!H:H,MATCH(PolicyLevers!$C602,'Policy Characteristics'!$C:$C,0))</f>
        <v>0</v>
      </c>
      <c r="O602" s="137">
        <f>INDEX('Policy Characteristics'!I:I,MATCH(PolicyLevers!$C602,'Policy Characteristics'!$C:$C,0))</f>
        <v>0</v>
      </c>
      <c r="P602" s="137" t="str">
        <f>INDEX('Policy Characteristics'!J:J,MATCH(PolicyLevers!$C602,'Policy Characteristics'!$C:$C,0))</f>
        <v>**Description:**0</v>
      </c>
      <c r="Q602" s="171"/>
      <c r="R602" s="171"/>
      <c r="S602" s="179"/>
      <c r="T602" s="171"/>
    </row>
    <row r="603" spans="1:20" s="137" customFormat="1" x14ac:dyDescent="0.25">
      <c r="A603" s="136" t="str">
        <f>INDEX('Policy Characteristics'!A:A,MATCH(PolicyLevers!$C603,'Policy Characteristics'!$C:$C,0))</f>
        <v>Cross-Sector</v>
      </c>
      <c r="B603" s="273" t="str">
        <f>INDEX('Policy Characteristics'!B:B,MATCH(PolicyLevers!$C603,'Policy Characteristics'!$C:$C,0))</f>
        <v>Fixed Energy Prices</v>
      </c>
      <c r="C603" s="144" t="str">
        <f t="shared" si="84"/>
        <v>Toggle Whether Policies Affect Energy Prices</v>
      </c>
      <c r="D603" s="171" t="s">
        <v>59</v>
      </c>
      <c r="E603" s="170"/>
      <c r="F603" s="171" t="s">
        <v>104</v>
      </c>
      <c r="G603" s="171"/>
      <c r="H603" s="138">
        <v>842</v>
      </c>
      <c r="I603" s="269" t="s">
        <v>47</v>
      </c>
      <c r="J603" s="137" t="str">
        <f>INDEX('Policy Characteristics'!D:D,MATCH(PolicyLevers!$C603,'Policy Characteristics'!$C:$C,0))</f>
        <v>Fixed Energy Prices</v>
      </c>
      <c r="K603" s="137" t="str">
        <f>INDEX('Policy Characteristics'!E:E,MATCH(PolicyLevers!$C603,'Policy Characteristics'!$C:$C,0))</f>
        <v>cross toggle whether policies affect energy prices</v>
      </c>
      <c r="L603" s="137">
        <f>INDEX('Policy Characteristics'!F:F,MATCH(PolicyLevers!$C603,'Policy Characteristics'!$C:$C,0))</f>
        <v>0</v>
      </c>
      <c r="M603" s="137">
        <f>INDEX('Policy Characteristics'!G:G,MATCH(PolicyLevers!$C603,'Policy Characteristics'!$C:$C,0))</f>
        <v>0</v>
      </c>
      <c r="N603" s="137">
        <f>INDEX('Policy Characteristics'!H:H,MATCH(PolicyLevers!$C603,'Policy Characteristics'!$C:$C,0))</f>
        <v>0</v>
      </c>
      <c r="O603" s="137">
        <f>INDEX('Policy Characteristics'!I:I,MATCH(PolicyLevers!$C603,'Policy Characteristics'!$C:$C,0))</f>
        <v>0</v>
      </c>
      <c r="P603" s="137" t="str">
        <f>INDEX('Policy Characteristics'!J:J,MATCH(PolicyLevers!$C603,'Policy Characteristics'!$C:$C,0))</f>
        <v>**Description:**0</v>
      </c>
      <c r="Q603" s="171"/>
      <c r="R603" s="171"/>
      <c r="S603" s="179"/>
      <c r="T603" s="171"/>
    </row>
    <row r="604" spans="1:20" s="137" customFormat="1" x14ac:dyDescent="0.25">
      <c r="A604" s="136" t="str">
        <f>INDEX('Policy Characteristics'!A:A,MATCH(PolicyLevers!$C604,'Policy Characteristics'!$C:$C,0))</f>
        <v>Cross-Sector</v>
      </c>
      <c r="B604" s="273" t="str">
        <f>INDEX('Policy Characteristics'!B:B,MATCH(PolicyLevers!$C604,'Policy Characteristics'!$C:$C,0))</f>
        <v>Fixed Energy Prices</v>
      </c>
      <c r="C604" s="144" t="str">
        <f t="shared" si="84"/>
        <v>Toggle Whether Policies Affect Energy Prices</v>
      </c>
      <c r="D604" s="171" t="s">
        <v>826</v>
      </c>
      <c r="E604" s="170"/>
      <c r="F604" s="171" t="s">
        <v>827</v>
      </c>
      <c r="G604" s="171"/>
      <c r="H604" s="30">
        <v>843</v>
      </c>
      <c r="I604" s="269" t="s">
        <v>47</v>
      </c>
      <c r="J604" s="137" t="str">
        <f>INDEX('Policy Characteristics'!D:D,MATCH(PolicyLevers!$C604,'Policy Characteristics'!$C:$C,0))</f>
        <v>Fixed Energy Prices</v>
      </c>
      <c r="K604" s="137" t="str">
        <f>INDEX('Policy Characteristics'!E:E,MATCH(PolicyLevers!$C604,'Policy Characteristics'!$C:$C,0))</f>
        <v>cross toggle whether policies affect energy prices</v>
      </c>
      <c r="L604" s="137">
        <f>INDEX('Policy Characteristics'!F:F,MATCH(PolicyLevers!$C604,'Policy Characteristics'!$C:$C,0))</f>
        <v>0</v>
      </c>
      <c r="M604" s="137">
        <f>INDEX('Policy Characteristics'!G:G,MATCH(PolicyLevers!$C604,'Policy Characteristics'!$C:$C,0))</f>
        <v>0</v>
      </c>
      <c r="N604" s="137">
        <f>INDEX('Policy Characteristics'!H:H,MATCH(PolicyLevers!$C604,'Policy Characteristics'!$C:$C,0))</f>
        <v>0</v>
      </c>
      <c r="O604" s="137">
        <f>INDEX('Policy Characteristics'!I:I,MATCH(PolicyLevers!$C604,'Policy Characteristics'!$C:$C,0))</f>
        <v>0</v>
      </c>
      <c r="P604" s="137" t="str">
        <f>INDEX('Policy Characteristics'!J:J,MATCH(PolicyLevers!$C604,'Policy Characteristics'!$C:$C,0))</f>
        <v>**Description:**0</v>
      </c>
      <c r="Q604" s="171"/>
      <c r="R604" s="171"/>
      <c r="S604" s="179"/>
      <c r="T604" s="171"/>
    </row>
    <row r="605" spans="1:20" s="137" customFormat="1" x14ac:dyDescent="0.25">
      <c r="A605" s="136" t="str">
        <f>INDEX('Policy Characteristics'!A:A,MATCH(PolicyLevers!$C605,'Policy Characteristics'!$C:$C,0))</f>
        <v>Cross-Sector</v>
      </c>
      <c r="B605" s="273" t="str">
        <f>INDEX('Policy Characteristics'!B:B,MATCH(PolicyLevers!$C605,'Policy Characteristics'!$C:$C,0))</f>
        <v>Fixed Energy Prices</v>
      </c>
      <c r="C605" s="144" t="str">
        <f t="shared" si="84"/>
        <v>Toggle Whether Policies Affect Energy Prices</v>
      </c>
      <c r="D605" s="171" t="s">
        <v>492</v>
      </c>
      <c r="E605" s="170"/>
      <c r="F605" s="171" t="s">
        <v>493</v>
      </c>
      <c r="G605" s="171"/>
      <c r="H605" s="138">
        <v>844</v>
      </c>
      <c r="I605" s="269" t="s">
        <v>47</v>
      </c>
      <c r="J605" s="137" t="str">
        <f>INDEX('Policy Characteristics'!D:D,MATCH(PolicyLevers!$C605,'Policy Characteristics'!$C:$C,0))</f>
        <v>Fixed Energy Prices</v>
      </c>
      <c r="K605" s="137" t="str">
        <f>INDEX('Policy Characteristics'!E:E,MATCH(PolicyLevers!$C605,'Policy Characteristics'!$C:$C,0))</f>
        <v>cross toggle whether policies affect energy prices</v>
      </c>
      <c r="L605" s="137">
        <f>INDEX('Policy Characteristics'!F:F,MATCH(PolicyLevers!$C605,'Policy Characteristics'!$C:$C,0))</f>
        <v>0</v>
      </c>
      <c r="M605" s="137">
        <f>INDEX('Policy Characteristics'!G:G,MATCH(PolicyLevers!$C605,'Policy Characteristics'!$C:$C,0))</f>
        <v>0</v>
      </c>
      <c r="N605" s="137">
        <f>INDEX('Policy Characteristics'!H:H,MATCH(PolicyLevers!$C605,'Policy Characteristics'!$C:$C,0))</f>
        <v>0</v>
      </c>
      <c r="O605" s="137">
        <f>INDEX('Policy Characteristics'!I:I,MATCH(PolicyLevers!$C605,'Policy Characteristics'!$C:$C,0))</f>
        <v>0</v>
      </c>
      <c r="P605" s="137" t="str">
        <f>INDEX('Policy Characteristics'!J:J,MATCH(PolicyLevers!$C605,'Policy Characteristics'!$C:$C,0))</f>
        <v>**Description:**0</v>
      </c>
      <c r="Q605" s="171"/>
      <c r="R605" s="171"/>
      <c r="S605" s="179"/>
      <c r="T605" s="171"/>
    </row>
    <row r="606" spans="1:20" s="137" customFormat="1" x14ac:dyDescent="0.25">
      <c r="A606" s="136" t="str">
        <f>INDEX('Policy Characteristics'!A:A,MATCH(PolicyLevers!$C606,'Policy Characteristics'!$C:$C,0))</f>
        <v>Cross-Sector</v>
      </c>
      <c r="B606" s="273" t="str">
        <f>INDEX('Policy Characteristics'!B:B,MATCH(PolicyLevers!$C606,'Policy Characteristics'!$C:$C,0))</f>
        <v>Fixed Energy Prices</v>
      </c>
      <c r="C606" s="144" t="str">
        <f t="shared" si="84"/>
        <v>Toggle Whether Policies Affect Energy Prices</v>
      </c>
      <c r="D606" s="171" t="s">
        <v>818</v>
      </c>
      <c r="E606" s="170"/>
      <c r="F606" s="171" t="s">
        <v>822</v>
      </c>
      <c r="G606" s="171"/>
      <c r="H606" s="30">
        <v>845</v>
      </c>
      <c r="I606" s="269" t="s">
        <v>47</v>
      </c>
      <c r="J606" s="137" t="str">
        <f>INDEX('Policy Characteristics'!D:D,MATCH(PolicyLevers!$C606,'Policy Characteristics'!$C:$C,0))</f>
        <v>Fixed Energy Prices</v>
      </c>
      <c r="K606" s="137" t="str">
        <f>INDEX('Policy Characteristics'!E:E,MATCH(PolicyLevers!$C606,'Policy Characteristics'!$C:$C,0))</f>
        <v>cross toggle whether policies affect energy prices</v>
      </c>
      <c r="L606" s="137">
        <f>INDEX('Policy Characteristics'!F:F,MATCH(PolicyLevers!$C606,'Policy Characteristics'!$C:$C,0))</f>
        <v>0</v>
      </c>
      <c r="M606" s="137">
        <f>INDEX('Policy Characteristics'!G:G,MATCH(PolicyLevers!$C606,'Policy Characteristics'!$C:$C,0))</f>
        <v>0</v>
      </c>
      <c r="N606" s="137">
        <f>INDEX('Policy Characteristics'!H:H,MATCH(PolicyLevers!$C606,'Policy Characteristics'!$C:$C,0))</f>
        <v>0</v>
      </c>
      <c r="O606" s="137">
        <f>INDEX('Policy Characteristics'!I:I,MATCH(PolicyLevers!$C606,'Policy Characteristics'!$C:$C,0))</f>
        <v>0</v>
      </c>
      <c r="P606" s="137" t="str">
        <f>INDEX('Policy Characteristics'!J:J,MATCH(PolicyLevers!$C606,'Policy Characteristics'!$C:$C,0))</f>
        <v>**Description:**0</v>
      </c>
      <c r="Q606" s="171"/>
      <c r="R606" s="171"/>
      <c r="S606" s="179"/>
      <c r="T606" s="171"/>
    </row>
    <row r="607" spans="1:20" s="137" customFormat="1" x14ac:dyDescent="0.25">
      <c r="A607" s="136" t="str">
        <f>INDEX('Policy Characteristics'!A:A,MATCH(PolicyLevers!$C607,'Policy Characteristics'!$C:$C,0))</f>
        <v>Cross-Sector</v>
      </c>
      <c r="B607" s="273" t="str">
        <f>INDEX('Policy Characteristics'!B:B,MATCH(PolicyLevers!$C607,'Policy Characteristics'!$C:$C,0))</f>
        <v>Fixed Energy Prices</v>
      </c>
      <c r="C607" s="144" t="str">
        <f t="shared" si="84"/>
        <v>Toggle Whether Policies Affect Energy Prices</v>
      </c>
      <c r="D607" s="171" t="s">
        <v>828</v>
      </c>
      <c r="E607" s="170"/>
      <c r="F607" s="171" t="s">
        <v>829</v>
      </c>
      <c r="G607" s="171"/>
      <c r="H607" s="138">
        <v>846</v>
      </c>
      <c r="I607" s="269" t="s">
        <v>47</v>
      </c>
      <c r="J607" s="137" t="str">
        <f>INDEX('Policy Characteristics'!D:D,MATCH(PolicyLevers!$C607,'Policy Characteristics'!$C:$C,0))</f>
        <v>Fixed Energy Prices</v>
      </c>
      <c r="K607" s="137" t="str">
        <f>INDEX('Policy Characteristics'!E:E,MATCH(PolicyLevers!$C607,'Policy Characteristics'!$C:$C,0))</f>
        <v>cross toggle whether policies affect energy prices</v>
      </c>
      <c r="L607" s="137">
        <f>INDEX('Policy Characteristics'!F:F,MATCH(PolicyLevers!$C607,'Policy Characteristics'!$C:$C,0))</f>
        <v>0</v>
      </c>
      <c r="M607" s="137">
        <f>INDEX('Policy Characteristics'!G:G,MATCH(PolicyLevers!$C607,'Policy Characteristics'!$C:$C,0))</f>
        <v>0</v>
      </c>
      <c r="N607" s="137">
        <f>INDEX('Policy Characteristics'!H:H,MATCH(PolicyLevers!$C607,'Policy Characteristics'!$C:$C,0))</f>
        <v>0</v>
      </c>
      <c r="O607" s="137">
        <f>INDEX('Policy Characteristics'!I:I,MATCH(PolicyLevers!$C607,'Policy Characteristics'!$C:$C,0))</f>
        <v>0</v>
      </c>
      <c r="P607" s="137" t="str">
        <f>INDEX('Policy Characteristics'!J:J,MATCH(PolicyLevers!$C607,'Policy Characteristics'!$C:$C,0))</f>
        <v>**Description:**0</v>
      </c>
      <c r="Q607" s="171"/>
      <c r="R607" s="171"/>
      <c r="S607" s="179"/>
      <c r="T607" s="171"/>
    </row>
    <row r="608" spans="1:20" s="137" customFormat="1" x14ac:dyDescent="0.25">
      <c r="A608" s="136" t="str">
        <f>INDEX('Policy Characteristics'!A:A,MATCH(PolicyLevers!$C608,'Policy Characteristics'!$C:$C,0))</f>
        <v>Cross-Sector</v>
      </c>
      <c r="B608" s="273" t="str">
        <f>INDEX('Policy Characteristics'!B:B,MATCH(PolicyLevers!$C608,'Policy Characteristics'!$C:$C,0))</f>
        <v>Fixed Energy Prices</v>
      </c>
      <c r="C608" s="144" t="str">
        <f t="shared" si="84"/>
        <v>Toggle Whether Policies Affect Energy Prices</v>
      </c>
      <c r="D608" s="171" t="s">
        <v>819</v>
      </c>
      <c r="E608" s="170"/>
      <c r="F608" s="171" t="s">
        <v>823</v>
      </c>
      <c r="G608" s="171"/>
      <c r="H608" s="30">
        <v>847</v>
      </c>
      <c r="I608" s="269" t="s">
        <v>47</v>
      </c>
      <c r="J608" s="137" t="str">
        <f>INDEX('Policy Characteristics'!D:D,MATCH(PolicyLevers!$C608,'Policy Characteristics'!$C:$C,0))</f>
        <v>Fixed Energy Prices</v>
      </c>
      <c r="K608" s="137" t="str">
        <f>INDEX('Policy Characteristics'!E:E,MATCH(PolicyLevers!$C608,'Policy Characteristics'!$C:$C,0))</f>
        <v>cross toggle whether policies affect energy prices</v>
      </c>
      <c r="L608" s="137">
        <f>INDEX('Policy Characteristics'!F:F,MATCH(PolicyLevers!$C608,'Policy Characteristics'!$C:$C,0))</f>
        <v>0</v>
      </c>
      <c r="M608" s="137">
        <f>INDEX('Policy Characteristics'!G:G,MATCH(PolicyLevers!$C608,'Policy Characteristics'!$C:$C,0))</f>
        <v>0</v>
      </c>
      <c r="N608" s="137">
        <f>INDEX('Policy Characteristics'!H:H,MATCH(PolicyLevers!$C608,'Policy Characteristics'!$C:$C,0))</f>
        <v>0</v>
      </c>
      <c r="O608" s="137">
        <f>INDEX('Policy Characteristics'!I:I,MATCH(PolicyLevers!$C608,'Policy Characteristics'!$C:$C,0))</f>
        <v>0</v>
      </c>
      <c r="P608" s="137" t="str">
        <f>INDEX('Policy Characteristics'!J:J,MATCH(PolicyLevers!$C608,'Policy Characteristics'!$C:$C,0))</f>
        <v>**Description:**0</v>
      </c>
      <c r="Q608" s="171"/>
      <c r="R608" s="171"/>
      <c r="S608" s="179"/>
      <c r="T608" s="171"/>
    </row>
    <row r="609" spans="1:20" s="137" customFormat="1" x14ac:dyDescent="0.25">
      <c r="A609" s="136" t="str">
        <f>INDEX('Policy Characteristics'!A:A,MATCH(PolicyLevers!$C609,'Policy Characteristics'!$C:$C,0))</f>
        <v>Cross-Sector</v>
      </c>
      <c r="B609" s="273" t="str">
        <f>INDEX('Policy Characteristics'!B:B,MATCH(PolicyLevers!$C609,'Policy Characteristics'!$C:$C,0))</f>
        <v>Fuel Price Deregulation</v>
      </c>
      <c r="C609" s="137" t="s">
        <v>1172</v>
      </c>
      <c r="D609" s="171" t="s">
        <v>499</v>
      </c>
      <c r="E609" s="170"/>
      <c r="F609" s="171" t="s">
        <v>496</v>
      </c>
      <c r="G609" s="171"/>
      <c r="H609" s="30">
        <v>723</v>
      </c>
      <c r="I609" s="269" t="s">
        <v>47</v>
      </c>
      <c r="J609" s="137" t="str">
        <f>INDEX('Policy Characteristics'!D:D,MATCH(PolicyLevers!$C609,'Policy Characteristics'!$C:$C,0))</f>
        <v>Fuel Price Deregulation</v>
      </c>
      <c r="K609" s="137" t="str">
        <f>INDEX('Policy Characteristics'!E:E,MATCH(PolicyLevers!$C609,'Policy Characteristics'!$C:$C,0))</f>
        <v>cross fuel price deregulation</v>
      </c>
      <c r="L609" s="137">
        <f>INDEX('Policy Characteristics'!F:F,MATCH(PolicyLevers!$C609,'Policy Characteristics'!$C:$C,0))</f>
        <v>0</v>
      </c>
      <c r="M609" s="137">
        <f>INDEX('Policy Characteristics'!G:G,MATCH(PolicyLevers!$C609,'Policy Characteristics'!$C:$C,0))</f>
        <v>1</v>
      </c>
      <c r="N609" s="137">
        <f>INDEX('Policy Characteristics'!H:H,MATCH(PolicyLevers!$C609,'Policy Characteristics'!$C:$C,0))</f>
        <v>0.01</v>
      </c>
      <c r="O609" s="137" t="str">
        <f>INDEX('Policy Characteristics'!I:I,MATCH(PolicyLevers!$C609,'Policy Characteristics'!$C:$C,0))</f>
        <v>% of price deregulated</v>
      </c>
      <c r="P609" s="137">
        <f>INDEX('Policy Characteristics'!J:J,MATCH(PolicyLevers!$C609,'Policy Characteristics'!$C:$C,0))</f>
        <v>0</v>
      </c>
      <c r="Q609" s="171" t="s">
        <v>1361</v>
      </c>
      <c r="R609" s="171"/>
      <c r="S609" s="179"/>
      <c r="T609" s="171"/>
    </row>
    <row r="610" spans="1:20" s="137" customFormat="1" x14ac:dyDescent="0.25">
      <c r="A610" s="136" t="str">
        <f>INDEX('Policy Characteristics'!A:A,MATCH(PolicyLevers!$C610,'Policy Characteristics'!$C:$C,0))</f>
        <v>Cross-Sector</v>
      </c>
      <c r="B610" s="273" t="str">
        <f>INDEX('Policy Characteristics'!B:B,MATCH(PolicyLevers!$C610,'Policy Characteristics'!$C:$C,0))</f>
        <v>Fuel Price Deregulation</v>
      </c>
      <c r="C610" s="144" t="str">
        <f t="shared" ref="B610:C623" si="85">C$609</f>
        <v>Fuel Price Deregulation</v>
      </c>
      <c r="D610" s="171" t="s">
        <v>49</v>
      </c>
      <c r="E610" s="170"/>
      <c r="F610" s="171" t="s">
        <v>93</v>
      </c>
      <c r="G610" s="171"/>
      <c r="H610" s="30">
        <v>724</v>
      </c>
      <c r="I610" s="269" t="s">
        <v>47</v>
      </c>
      <c r="J610" s="137" t="str">
        <f>INDEX('Policy Characteristics'!D:D,MATCH(PolicyLevers!$C610,'Policy Characteristics'!$C:$C,0))</f>
        <v>Fuel Price Deregulation</v>
      </c>
      <c r="K610" s="137" t="str">
        <f>INDEX('Policy Characteristics'!E:E,MATCH(PolicyLevers!$C610,'Policy Characteristics'!$C:$C,0))</f>
        <v>cross fuel price deregulation</v>
      </c>
      <c r="L610" s="137">
        <f>INDEX('Policy Characteristics'!F:F,MATCH(PolicyLevers!$C610,'Policy Characteristics'!$C:$C,0))</f>
        <v>0</v>
      </c>
      <c r="M610" s="137">
        <f>INDEX('Policy Characteristics'!G:G,MATCH(PolicyLevers!$C610,'Policy Characteristics'!$C:$C,0))</f>
        <v>1</v>
      </c>
      <c r="N610" s="137">
        <f>INDEX('Policy Characteristics'!H:H,MATCH(PolicyLevers!$C610,'Policy Characteristics'!$C:$C,0))</f>
        <v>0.01</v>
      </c>
      <c r="O610" s="137" t="str">
        <f>INDEX('Policy Characteristics'!I:I,MATCH(PolicyLevers!$C610,'Policy Characteristics'!$C:$C,0))</f>
        <v>% of price deregulated</v>
      </c>
      <c r="P610" s="137">
        <f>INDEX('Policy Characteristics'!J:J,MATCH(PolicyLevers!$C610,'Policy Characteristics'!$C:$C,0))</f>
        <v>0</v>
      </c>
      <c r="Q610" s="171"/>
      <c r="R610" s="171"/>
      <c r="S610" s="179"/>
      <c r="T610" s="171"/>
    </row>
    <row r="611" spans="1:20" s="137" customFormat="1" x14ac:dyDescent="0.25">
      <c r="A611" s="136" t="str">
        <f>INDEX('Policy Characteristics'!A:A,MATCH(PolicyLevers!$C611,'Policy Characteristics'!$C:$C,0))</f>
        <v>Cross-Sector</v>
      </c>
      <c r="B611" s="273" t="str">
        <f>INDEX('Policy Characteristics'!B:B,MATCH(PolicyLevers!$C611,'Policy Characteristics'!$C:$C,0))</f>
        <v>Fuel Price Deregulation</v>
      </c>
      <c r="C611" s="144" t="str">
        <f t="shared" si="85"/>
        <v>Fuel Price Deregulation</v>
      </c>
      <c r="D611" s="171" t="s">
        <v>50</v>
      </c>
      <c r="E611" s="170"/>
      <c r="F611" s="171" t="s">
        <v>94</v>
      </c>
      <c r="G611" s="171"/>
      <c r="H611" s="30">
        <v>725</v>
      </c>
      <c r="I611" s="269" t="s">
        <v>47</v>
      </c>
      <c r="J611" s="137" t="str">
        <f>INDEX('Policy Characteristics'!D:D,MATCH(PolicyLevers!$C611,'Policy Characteristics'!$C:$C,0))</f>
        <v>Fuel Price Deregulation</v>
      </c>
      <c r="K611" s="137" t="str">
        <f>INDEX('Policy Characteristics'!E:E,MATCH(PolicyLevers!$C611,'Policy Characteristics'!$C:$C,0))</f>
        <v>cross fuel price deregulation</v>
      </c>
      <c r="L611" s="137">
        <f>INDEX('Policy Characteristics'!F:F,MATCH(PolicyLevers!$C611,'Policy Characteristics'!$C:$C,0))</f>
        <v>0</v>
      </c>
      <c r="M611" s="137">
        <f>INDEX('Policy Characteristics'!G:G,MATCH(PolicyLevers!$C611,'Policy Characteristics'!$C:$C,0))</f>
        <v>1</v>
      </c>
      <c r="N611" s="137">
        <f>INDEX('Policy Characteristics'!H:H,MATCH(PolicyLevers!$C611,'Policy Characteristics'!$C:$C,0))</f>
        <v>0.01</v>
      </c>
      <c r="O611" s="137" t="str">
        <f>INDEX('Policy Characteristics'!I:I,MATCH(PolicyLevers!$C611,'Policy Characteristics'!$C:$C,0))</f>
        <v>% of price deregulated</v>
      </c>
      <c r="P611" s="137">
        <f>INDEX('Policy Characteristics'!J:J,MATCH(PolicyLevers!$C611,'Policy Characteristics'!$C:$C,0))</f>
        <v>0</v>
      </c>
      <c r="Q611" s="171"/>
      <c r="R611" s="171"/>
      <c r="S611" s="179"/>
      <c r="T611" s="171"/>
    </row>
    <row r="612" spans="1:20" s="137" customFormat="1" x14ac:dyDescent="0.25">
      <c r="A612" s="136" t="str">
        <f>INDEX('Policy Characteristics'!A:A,MATCH(PolicyLevers!$C612,'Policy Characteristics'!$C:$C,0))</f>
        <v>Cross-Sector</v>
      </c>
      <c r="B612" s="273" t="str">
        <f>INDEX('Policy Characteristics'!B:B,MATCH(PolicyLevers!$C612,'Policy Characteristics'!$C:$C,0))</f>
        <v>Fuel Price Deregulation</v>
      </c>
      <c r="C612" s="144" t="str">
        <f t="shared" si="85"/>
        <v>Fuel Price Deregulation</v>
      </c>
      <c r="D612" s="171" t="s">
        <v>54</v>
      </c>
      <c r="E612" s="170"/>
      <c r="F612" s="171" t="s">
        <v>98</v>
      </c>
      <c r="G612" s="171"/>
      <c r="H612" s="30">
        <v>726</v>
      </c>
      <c r="I612" s="269" t="s">
        <v>47</v>
      </c>
      <c r="J612" s="137" t="str">
        <f>INDEX('Policy Characteristics'!D:D,MATCH(PolicyLevers!$C612,'Policy Characteristics'!$C:$C,0))</f>
        <v>Fuel Price Deregulation</v>
      </c>
      <c r="K612" s="137" t="str">
        <f>INDEX('Policy Characteristics'!E:E,MATCH(PolicyLevers!$C612,'Policy Characteristics'!$C:$C,0))</f>
        <v>cross fuel price deregulation</v>
      </c>
      <c r="L612" s="137">
        <f>INDEX('Policy Characteristics'!F:F,MATCH(PolicyLevers!$C612,'Policy Characteristics'!$C:$C,0))</f>
        <v>0</v>
      </c>
      <c r="M612" s="137">
        <f>INDEX('Policy Characteristics'!G:G,MATCH(PolicyLevers!$C612,'Policy Characteristics'!$C:$C,0))</f>
        <v>1</v>
      </c>
      <c r="N612" s="137">
        <f>INDEX('Policy Characteristics'!H:H,MATCH(PolicyLevers!$C612,'Policy Characteristics'!$C:$C,0))</f>
        <v>0.01</v>
      </c>
      <c r="O612" s="137" t="str">
        <f>INDEX('Policy Characteristics'!I:I,MATCH(PolicyLevers!$C612,'Policy Characteristics'!$C:$C,0))</f>
        <v>% of price deregulated</v>
      </c>
      <c r="P612" s="137">
        <f>INDEX('Policy Characteristics'!J:J,MATCH(PolicyLevers!$C612,'Policy Characteristics'!$C:$C,0))</f>
        <v>0</v>
      </c>
      <c r="Q612" s="171"/>
      <c r="R612" s="171"/>
      <c r="S612" s="179"/>
      <c r="T612" s="171"/>
    </row>
    <row r="613" spans="1:20" s="137" customFormat="1" x14ac:dyDescent="0.25">
      <c r="A613" s="136" t="str">
        <f>INDEX('Policy Characteristics'!A:A,MATCH(PolicyLevers!$C613,'Policy Characteristics'!$C:$C,0))</f>
        <v>Cross-Sector</v>
      </c>
      <c r="B613" s="273" t="str">
        <f>INDEX('Policy Characteristics'!B:B,MATCH(PolicyLevers!$C613,'Policy Characteristics'!$C:$C,0))</f>
        <v>Fuel Price Deregulation</v>
      </c>
      <c r="C613" s="144" t="str">
        <f t="shared" si="85"/>
        <v>Fuel Price Deregulation</v>
      </c>
      <c r="D613" s="171" t="s">
        <v>56</v>
      </c>
      <c r="E613" s="170"/>
      <c r="F613" s="171" t="s">
        <v>101</v>
      </c>
      <c r="G613" s="171"/>
      <c r="H613" s="30">
        <v>727</v>
      </c>
      <c r="I613" s="269" t="s">
        <v>47</v>
      </c>
      <c r="J613" s="137" t="str">
        <f>INDEX('Policy Characteristics'!D:D,MATCH(PolicyLevers!$C613,'Policy Characteristics'!$C:$C,0))</f>
        <v>Fuel Price Deregulation</v>
      </c>
      <c r="K613" s="137" t="str">
        <f>INDEX('Policy Characteristics'!E:E,MATCH(PolicyLevers!$C613,'Policy Characteristics'!$C:$C,0))</f>
        <v>cross fuel price deregulation</v>
      </c>
      <c r="L613" s="137">
        <f>INDEX('Policy Characteristics'!F:F,MATCH(PolicyLevers!$C613,'Policy Characteristics'!$C:$C,0))</f>
        <v>0</v>
      </c>
      <c r="M613" s="137">
        <f>INDEX('Policy Characteristics'!G:G,MATCH(PolicyLevers!$C613,'Policy Characteristics'!$C:$C,0))</f>
        <v>1</v>
      </c>
      <c r="N613" s="137">
        <f>INDEX('Policy Characteristics'!H:H,MATCH(PolicyLevers!$C613,'Policy Characteristics'!$C:$C,0))</f>
        <v>0.01</v>
      </c>
      <c r="O613" s="137" t="str">
        <f>INDEX('Policy Characteristics'!I:I,MATCH(PolicyLevers!$C613,'Policy Characteristics'!$C:$C,0))</f>
        <v>% of price deregulated</v>
      </c>
      <c r="P613" s="137">
        <f>INDEX('Policy Characteristics'!J:J,MATCH(PolicyLevers!$C613,'Policy Characteristics'!$C:$C,0))</f>
        <v>0</v>
      </c>
      <c r="Q613" s="171"/>
      <c r="R613" s="171"/>
      <c r="S613" s="179"/>
      <c r="T613" s="171"/>
    </row>
    <row r="614" spans="1:20" s="137" customFormat="1" x14ac:dyDescent="0.25">
      <c r="A614" s="136" t="str">
        <f>INDEX('Policy Characteristics'!A:A,MATCH(PolicyLevers!$C614,'Policy Characteristics'!$C:$C,0))</f>
        <v>Cross-Sector</v>
      </c>
      <c r="B614" s="273" t="str">
        <f>INDEX('Policy Characteristics'!B:B,MATCH(PolicyLevers!$C614,'Policy Characteristics'!$C:$C,0))</f>
        <v>Fuel Price Deregulation</v>
      </c>
      <c r="C614" s="144" t="str">
        <f t="shared" si="85"/>
        <v>Fuel Price Deregulation</v>
      </c>
      <c r="D614" s="171" t="s">
        <v>57</v>
      </c>
      <c r="E614" s="170"/>
      <c r="F614" s="171" t="s">
        <v>102</v>
      </c>
      <c r="G614" s="171"/>
      <c r="H614" s="30">
        <v>728</v>
      </c>
      <c r="I614" s="269" t="s">
        <v>47</v>
      </c>
      <c r="J614" s="137" t="str">
        <f>INDEX('Policy Characteristics'!D:D,MATCH(PolicyLevers!$C614,'Policy Characteristics'!$C:$C,0))</f>
        <v>Fuel Price Deregulation</v>
      </c>
      <c r="K614" s="137" t="str">
        <f>INDEX('Policy Characteristics'!E:E,MATCH(PolicyLevers!$C614,'Policy Characteristics'!$C:$C,0))</f>
        <v>cross fuel price deregulation</v>
      </c>
      <c r="L614" s="137">
        <f>INDEX('Policy Characteristics'!F:F,MATCH(PolicyLevers!$C614,'Policy Characteristics'!$C:$C,0))</f>
        <v>0</v>
      </c>
      <c r="M614" s="137">
        <f>INDEX('Policy Characteristics'!G:G,MATCH(PolicyLevers!$C614,'Policy Characteristics'!$C:$C,0))</f>
        <v>1</v>
      </c>
      <c r="N614" s="137">
        <f>INDEX('Policy Characteristics'!H:H,MATCH(PolicyLevers!$C614,'Policy Characteristics'!$C:$C,0))</f>
        <v>0.01</v>
      </c>
      <c r="O614" s="137" t="str">
        <f>INDEX('Policy Characteristics'!I:I,MATCH(PolicyLevers!$C614,'Policy Characteristics'!$C:$C,0))</f>
        <v>% of price deregulated</v>
      </c>
      <c r="P614" s="137">
        <f>INDEX('Policy Characteristics'!J:J,MATCH(PolicyLevers!$C614,'Policy Characteristics'!$C:$C,0))</f>
        <v>0</v>
      </c>
      <c r="Q614" s="171"/>
      <c r="R614" s="171"/>
      <c r="S614" s="179"/>
      <c r="T614" s="171"/>
    </row>
    <row r="615" spans="1:20" s="137" customFormat="1" x14ac:dyDescent="0.25">
      <c r="A615" s="136" t="str">
        <f>INDEX('Policy Characteristics'!A:A,MATCH(PolicyLevers!$C615,'Policy Characteristics'!$C:$C,0))</f>
        <v>Cross-Sector</v>
      </c>
      <c r="B615" s="273" t="str">
        <f>INDEX('Policy Characteristics'!B:B,MATCH(PolicyLevers!$C615,'Policy Characteristics'!$C:$C,0))</f>
        <v>Fuel Price Deregulation</v>
      </c>
      <c r="C615" s="144" t="str">
        <f t="shared" si="85"/>
        <v>Fuel Price Deregulation</v>
      </c>
      <c r="D615" s="171" t="s">
        <v>58</v>
      </c>
      <c r="E615" s="170"/>
      <c r="F615" s="171" t="s">
        <v>103</v>
      </c>
      <c r="G615" s="171"/>
      <c r="H615" s="30">
        <v>729</v>
      </c>
      <c r="I615" s="269" t="s">
        <v>47</v>
      </c>
      <c r="J615" s="137" t="str">
        <f>INDEX('Policy Characteristics'!D:D,MATCH(PolicyLevers!$C615,'Policy Characteristics'!$C:$C,0))</f>
        <v>Fuel Price Deregulation</v>
      </c>
      <c r="K615" s="137" t="str">
        <f>INDEX('Policy Characteristics'!E:E,MATCH(PolicyLevers!$C615,'Policy Characteristics'!$C:$C,0))</f>
        <v>cross fuel price deregulation</v>
      </c>
      <c r="L615" s="137">
        <f>INDEX('Policy Characteristics'!F:F,MATCH(PolicyLevers!$C615,'Policy Characteristics'!$C:$C,0))</f>
        <v>0</v>
      </c>
      <c r="M615" s="137">
        <f>INDEX('Policy Characteristics'!G:G,MATCH(PolicyLevers!$C615,'Policy Characteristics'!$C:$C,0))</f>
        <v>1</v>
      </c>
      <c r="N615" s="137">
        <f>INDEX('Policy Characteristics'!H:H,MATCH(PolicyLevers!$C615,'Policy Characteristics'!$C:$C,0))</f>
        <v>0.01</v>
      </c>
      <c r="O615" s="137" t="str">
        <f>INDEX('Policy Characteristics'!I:I,MATCH(PolicyLevers!$C615,'Policy Characteristics'!$C:$C,0))</f>
        <v>% of price deregulated</v>
      </c>
      <c r="P615" s="137">
        <f>INDEX('Policy Characteristics'!J:J,MATCH(PolicyLevers!$C615,'Policy Characteristics'!$C:$C,0))</f>
        <v>0</v>
      </c>
      <c r="Q615" s="171"/>
      <c r="R615" s="171"/>
      <c r="S615" s="179"/>
      <c r="T615" s="171"/>
    </row>
    <row r="616" spans="1:20" s="137" customFormat="1" x14ac:dyDescent="0.25">
      <c r="A616" s="136" t="str">
        <f>INDEX('Policy Characteristics'!A:A,MATCH(PolicyLevers!$C616,'Policy Characteristics'!$C:$C,0))</f>
        <v>Cross-Sector</v>
      </c>
      <c r="B616" s="273" t="str">
        <f>INDEX('Policy Characteristics'!B:B,MATCH(PolicyLevers!$C616,'Policy Characteristics'!$C:$C,0))</f>
        <v>Fuel Price Deregulation</v>
      </c>
      <c r="C616" s="144" t="str">
        <f t="shared" si="85"/>
        <v>Fuel Price Deregulation</v>
      </c>
      <c r="D616" s="171" t="s">
        <v>59</v>
      </c>
      <c r="E616" s="170"/>
      <c r="F616" s="171" t="s">
        <v>104</v>
      </c>
      <c r="G616" s="171"/>
      <c r="H616" s="30">
        <v>730</v>
      </c>
      <c r="I616" s="269" t="s">
        <v>47</v>
      </c>
      <c r="J616" s="137" t="str">
        <f>INDEX('Policy Characteristics'!D:D,MATCH(PolicyLevers!$C616,'Policy Characteristics'!$C:$C,0))</f>
        <v>Fuel Price Deregulation</v>
      </c>
      <c r="K616" s="137" t="str">
        <f>INDEX('Policy Characteristics'!E:E,MATCH(PolicyLevers!$C616,'Policy Characteristics'!$C:$C,0))</f>
        <v>cross fuel price deregulation</v>
      </c>
      <c r="L616" s="137">
        <f>INDEX('Policy Characteristics'!F:F,MATCH(PolicyLevers!$C616,'Policy Characteristics'!$C:$C,0))</f>
        <v>0</v>
      </c>
      <c r="M616" s="137">
        <f>INDEX('Policy Characteristics'!G:G,MATCH(PolicyLevers!$C616,'Policy Characteristics'!$C:$C,0))</f>
        <v>1</v>
      </c>
      <c r="N616" s="137">
        <f>INDEX('Policy Characteristics'!H:H,MATCH(PolicyLevers!$C616,'Policy Characteristics'!$C:$C,0))</f>
        <v>0.01</v>
      </c>
      <c r="O616" s="137" t="str">
        <f>INDEX('Policy Characteristics'!I:I,MATCH(PolicyLevers!$C616,'Policy Characteristics'!$C:$C,0))</f>
        <v>% of price deregulated</v>
      </c>
      <c r="P616" s="137">
        <f>INDEX('Policy Characteristics'!J:J,MATCH(PolicyLevers!$C616,'Policy Characteristics'!$C:$C,0))</f>
        <v>0</v>
      </c>
      <c r="Q616" s="171"/>
      <c r="R616" s="171"/>
      <c r="S616" s="179"/>
      <c r="T616" s="171"/>
    </row>
    <row r="617" spans="1:20" s="137" customFormat="1" x14ac:dyDescent="0.25">
      <c r="A617" s="136" t="str">
        <f>INDEX('Policy Characteristics'!A:A,MATCH(PolicyLevers!$C617,'Policy Characteristics'!$C:$C,0))</f>
        <v>Cross-Sector</v>
      </c>
      <c r="B617" s="273" t="str">
        <f>INDEX('Policy Characteristics'!B:B,MATCH(PolicyLevers!$C617,'Policy Characteristics'!$C:$C,0))</f>
        <v>Fuel Price Deregulation</v>
      </c>
      <c r="C617" s="144" t="str">
        <f t="shared" si="85"/>
        <v>Fuel Price Deregulation</v>
      </c>
      <c r="D617" s="171" t="s">
        <v>826</v>
      </c>
      <c r="E617" s="170"/>
      <c r="F617" s="171" t="s">
        <v>827</v>
      </c>
      <c r="G617" s="171"/>
      <c r="H617" s="30">
        <v>731</v>
      </c>
      <c r="I617" s="269" t="s">
        <v>47</v>
      </c>
      <c r="J617" s="137" t="str">
        <f>INDEX('Policy Characteristics'!D:D,MATCH(PolicyLevers!$C617,'Policy Characteristics'!$C:$C,0))</f>
        <v>Fuel Price Deregulation</v>
      </c>
      <c r="K617" s="137" t="str">
        <f>INDEX('Policy Characteristics'!E:E,MATCH(PolicyLevers!$C617,'Policy Characteristics'!$C:$C,0))</f>
        <v>cross fuel price deregulation</v>
      </c>
      <c r="L617" s="137">
        <f>INDEX('Policy Characteristics'!F:F,MATCH(PolicyLevers!$C617,'Policy Characteristics'!$C:$C,0))</f>
        <v>0</v>
      </c>
      <c r="M617" s="137">
        <f>INDEX('Policy Characteristics'!G:G,MATCH(PolicyLevers!$C617,'Policy Characteristics'!$C:$C,0))</f>
        <v>1</v>
      </c>
      <c r="N617" s="137">
        <f>INDEX('Policy Characteristics'!H:H,MATCH(PolicyLevers!$C617,'Policy Characteristics'!$C:$C,0))</f>
        <v>0.01</v>
      </c>
      <c r="O617" s="137" t="str">
        <f>INDEX('Policy Characteristics'!I:I,MATCH(PolicyLevers!$C617,'Policy Characteristics'!$C:$C,0))</f>
        <v>% of price deregulated</v>
      </c>
      <c r="P617" s="137">
        <f>INDEX('Policy Characteristics'!J:J,MATCH(PolicyLevers!$C617,'Policy Characteristics'!$C:$C,0))</f>
        <v>0</v>
      </c>
      <c r="Q617" s="171"/>
      <c r="R617" s="171"/>
      <c r="S617" s="179"/>
      <c r="T617" s="171"/>
    </row>
    <row r="618" spans="1:20" s="137" customFormat="1" x14ac:dyDescent="0.25">
      <c r="A618" s="136" t="str">
        <f>INDEX('Policy Characteristics'!A:A,MATCH(PolicyLevers!$C618,'Policy Characteristics'!$C:$C,0))</f>
        <v>Cross-Sector</v>
      </c>
      <c r="B618" s="273" t="str">
        <f>INDEX('Policy Characteristics'!B:B,MATCH(PolicyLevers!$C618,'Policy Characteristics'!$C:$C,0))</f>
        <v>Fuel Price Deregulation</v>
      </c>
      <c r="C618" s="144" t="str">
        <f t="shared" si="85"/>
        <v>Fuel Price Deregulation</v>
      </c>
      <c r="D618" s="171" t="s">
        <v>492</v>
      </c>
      <c r="E618" s="170"/>
      <c r="F618" s="171" t="s">
        <v>493</v>
      </c>
      <c r="G618" s="171"/>
      <c r="H618" s="30">
        <v>732</v>
      </c>
      <c r="I618" s="269" t="s">
        <v>47</v>
      </c>
      <c r="J618" s="137" t="str">
        <f>INDEX('Policy Characteristics'!D:D,MATCH(PolicyLevers!$C618,'Policy Characteristics'!$C:$C,0))</f>
        <v>Fuel Price Deregulation</v>
      </c>
      <c r="K618" s="137" t="str">
        <f>INDEX('Policy Characteristics'!E:E,MATCH(PolicyLevers!$C618,'Policy Characteristics'!$C:$C,0))</f>
        <v>cross fuel price deregulation</v>
      </c>
      <c r="L618" s="137">
        <f>INDEX('Policy Characteristics'!F:F,MATCH(PolicyLevers!$C618,'Policy Characteristics'!$C:$C,0))</f>
        <v>0</v>
      </c>
      <c r="M618" s="137">
        <f>INDEX('Policy Characteristics'!G:G,MATCH(PolicyLevers!$C618,'Policy Characteristics'!$C:$C,0))</f>
        <v>1</v>
      </c>
      <c r="N618" s="137">
        <f>INDEX('Policy Characteristics'!H:H,MATCH(PolicyLevers!$C618,'Policy Characteristics'!$C:$C,0))</f>
        <v>0.01</v>
      </c>
      <c r="O618" s="137" t="str">
        <f>INDEX('Policy Characteristics'!I:I,MATCH(PolicyLevers!$C618,'Policy Characteristics'!$C:$C,0))</f>
        <v>% of price deregulated</v>
      </c>
      <c r="P618" s="137">
        <f>INDEX('Policy Characteristics'!J:J,MATCH(PolicyLevers!$C618,'Policy Characteristics'!$C:$C,0))</f>
        <v>0</v>
      </c>
      <c r="Q618" s="171"/>
      <c r="R618" s="171"/>
      <c r="S618" s="179"/>
      <c r="T618" s="171"/>
    </row>
    <row r="619" spans="1:20" s="137" customFormat="1" x14ac:dyDescent="0.25">
      <c r="A619" s="136" t="str">
        <f>INDEX('Policy Characteristics'!A:A,MATCH(PolicyLevers!$C619,'Policy Characteristics'!$C:$C,0))</f>
        <v>Cross-Sector</v>
      </c>
      <c r="B619" s="273" t="str">
        <f>INDEX('Policy Characteristics'!B:B,MATCH(PolicyLevers!$C619,'Policy Characteristics'!$C:$C,0))</f>
        <v>Fuel Price Deregulation</v>
      </c>
      <c r="C619" s="144" t="str">
        <f t="shared" si="85"/>
        <v>Fuel Price Deregulation</v>
      </c>
      <c r="D619" s="171" t="s">
        <v>818</v>
      </c>
      <c r="E619" s="170"/>
      <c r="F619" s="171" t="s">
        <v>822</v>
      </c>
      <c r="G619" s="171"/>
      <c r="H619" s="30">
        <v>733</v>
      </c>
      <c r="I619" s="269" t="s">
        <v>47</v>
      </c>
      <c r="J619" s="137" t="str">
        <f>INDEX('Policy Characteristics'!D:D,MATCH(PolicyLevers!$C619,'Policy Characteristics'!$C:$C,0))</f>
        <v>Fuel Price Deregulation</v>
      </c>
      <c r="K619" s="137" t="str">
        <f>INDEX('Policy Characteristics'!E:E,MATCH(PolicyLevers!$C619,'Policy Characteristics'!$C:$C,0))</f>
        <v>cross fuel price deregulation</v>
      </c>
      <c r="L619" s="137">
        <f>INDEX('Policy Characteristics'!F:F,MATCH(PolicyLevers!$C619,'Policy Characteristics'!$C:$C,0))</f>
        <v>0</v>
      </c>
      <c r="M619" s="137">
        <f>INDEX('Policy Characteristics'!G:G,MATCH(PolicyLevers!$C619,'Policy Characteristics'!$C:$C,0))</f>
        <v>1</v>
      </c>
      <c r="N619" s="137">
        <f>INDEX('Policy Characteristics'!H:H,MATCH(PolicyLevers!$C619,'Policy Characteristics'!$C:$C,0))</f>
        <v>0.01</v>
      </c>
      <c r="O619" s="137" t="str">
        <f>INDEX('Policy Characteristics'!I:I,MATCH(PolicyLevers!$C619,'Policy Characteristics'!$C:$C,0))</f>
        <v>% of price deregulated</v>
      </c>
      <c r="P619" s="137">
        <f>INDEX('Policy Characteristics'!J:J,MATCH(PolicyLevers!$C619,'Policy Characteristics'!$C:$C,0))</f>
        <v>0</v>
      </c>
      <c r="Q619" s="171"/>
      <c r="R619" s="171"/>
      <c r="S619" s="179"/>
      <c r="T619" s="171"/>
    </row>
    <row r="620" spans="1:20" s="137" customFormat="1" x14ac:dyDescent="0.25">
      <c r="A620" s="136" t="str">
        <f>INDEX('Policy Characteristics'!A:A,MATCH(PolicyLevers!$C620,'Policy Characteristics'!$C:$C,0))</f>
        <v>Cross-Sector</v>
      </c>
      <c r="B620" s="273" t="str">
        <f>INDEX('Policy Characteristics'!B:B,MATCH(PolicyLevers!$C620,'Policy Characteristics'!$C:$C,0))</f>
        <v>Fuel Price Deregulation</v>
      </c>
      <c r="C620" s="144" t="str">
        <f t="shared" si="85"/>
        <v>Fuel Price Deregulation</v>
      </c>
      <c r="D620" s="171" t="s">
        <v>828</v>
      </c>
      <c r="E620" s="170"/>
      <c r="F620" s="171" t="s">
        <v>829</v>
      </c>
      <c r="G620" s="171"/>
      <c r="H620" s="30">
        <v>734</v>
      </c>
      <c r="I620" s="269" t="s">
        <v>47</v>
      </c>
      <c r="J620" s="137" t="str">
        <f>INDEX('Policy Characteristics'!D:D,MATCH(PolicyLevers!$C620,'Policy Characteristics'!$C:$C,0))</f>
        <v>Fuel Price Deregulation</v>
      </c>
      <c r="K620" s="137" t="str">
        <f>INDEX('Policy Characteristics'!E:E,MATCH(PolicyLevers!$C620,'Policy Characteristics'!$C:$C,0))</f>
        <v>cross fuel price deregulation</v>
      </c>
      <c r="L620" s="137">
        <f>INDEX('Policy Characteristics'!F:F,MATCH(PolicyLevers!$C620,'Policy Characteristics'!$C:$C,0))</f>
        <v>0</v>
      </c>
      <c r="M620" s="137">
        <f>INDEX('Policy Characteristics'!G:G,MATCH(PolicyLevers!$C620,'Policy Characteristics'!$C:$C,0))</f>
        <v>1</v>
      </c>
      <c r="N620" s="137">
        <f>INDEX('Policy Characteristics'!H:H,MATCH(PolicyLevers!$C620,'Policy Characteristics'!$C:$C,0))</f>
        <v>0.01</v>
      </c>
      <c r="O620" s="137" t="str">
        <f>INDEX('Policy Characteristics'!I:I,MATCH(PolicyLevers!$C620,'Policy Characteristics'!$C:$C,0))</f>
        <v>% of price deregulated</v>
      </c>
      <c r="P620" s="137">
        <f>INDEX('Policy Characteristics'!J:J,MATCH(PolicyLevers!$C620,'Policy Characteristics'!$C:$C,0))</f>
        <v>0</v>
      </c>
      <c r="Q620" s="171"/>
      <c r="R620" s="171"/>
      <c r="S620" s="179"/>
      <c r="T620" s="171"/>
    </row>
    <row r="621" spans="1:20" s="137" customFormat="1" x14ac:dyDescent="0.25">
      <c r="A621" s="136" t="str">
        <f>INDEX('Policy Characteristics'!A:A,MATCH(PolicyLevers!$C621,'Policy Characteristics'!$C:$C,0))</f>
        <v>Cross-Sector</v>
      </c>
      <c r="B621" s="273" t="str">
        <f>INDEX('Policy Characteristics'!B:B,MATCH(PolicyLevers!$C621,'Policy Characteristics'!$C:$C,0))</f>
        <v>Fuel Price Deregulation</v>
      </c>
      <c r="C621" s="144" t="str">
        <f t="shared" si="85"/>
        <v>Fuel Price Deregulation</v>
      </c>
      <c r="D621" s="171" t="s">
        <v>819</v>
      </c>
      <c r="E621" s="170"/>
      <c r="F621" s="171" t="s">
        <v>823</v>
      </c>
      <c r="G621" s="171"/>
      <c r="H621" s="30">
        <v>735</v>
      </c>
      <c r="I621" s="269" t="s">
        <v>47</v>
      </c>
      <c r="J621" s="137" t="str">
        <f>INDEX('Policy Characteristics'!D:D,MATCH(PolicyLevers!$C621,'Policy Characteristics'!$C:$C,0))</f>
        <v>Fuel Price Deregulation</v>
      </c>
      <c r="K621" s="137" t="str">
        <f>INDEX('Policy Characteristics'!E:E,MATCH(PolicyLevers!$C621,'Policy Characteristics'!$C:$C,0))</f>
        <v>cross fuel price deregulation</v>
      </c>
      <c r="L621" s="137">
        <f>INDEX('Policy Characteristics'!F:F,MATCH(PolicyLevers!$C621,'Policy Characteristics'!$C:$C,0))</f>
        <v>0</v>
      </c>
      <c r="M621" s="137">
        <f>INDEX('Policy Characteristics'!G:G,MATCH(PolicyLevers!$C621,'Policy Characteristics'!$C:$C,0))</f>
        <v>1</v>
      </c>
      <c r="N621" s="137">
        <f>INDEX('Policy Characteristics'!H:H,MATCH(PolicyLevers!$C621,'Policy Characteristics'!$C:$C,0))</f>
        <v>0.01</v>
      </c>
      <c r="O621" s="137" t="str">
        <f>INDEX('Policy Characteristics'!I:I,MATCH(PolicyLevers!$C621,'Policy Characteristics'!$C:$C,0))</f>
        <v>% of price deregulated</v>
      </c>
      <c r="P621" s="137">
        <f>INDEX('Policy Characteristics'!J:J,MATCH(PolicyLevers!$C621,'Policy Characteristics'!$C:$C,0))</f>
        <v>0</v>
      </c>
      <c r="Q621" s="171"/>
      <c r="R621" s="171"/>
      <c r="S621" s="179"/>
      <c r="T621" s="171"/>
    </row>
    <row r="622" spans="1:20" s="137" customFormat="1" x14ac:dyDescent="0.25">
      <c r="A622" s="136" t="str">
        <f>INDEX('Policy Characteristics'!A:A,MATCH(PolicyLevers!$C622,'Policy Characteristics'!$C:$C,0))</f>
        <v>Cross-Sector</v>
      </c>
      <c r="B622" s="273" t="str">
        <f>INDEX('Policy Characteristics'!B:B,MATCH(PolicyLevers!$C622,'Policy Characteristics'!$C:$C,0))</f>
        <v>Fuel Price Deregulation</v>
      </c>
      <c r="C622" s="144" t="str">
        <f t="shared" si="85"/>
        <v>Fuel Price Deregulation</v>
      </c>
      <c r="D622" s="171" t="s">
        <v>820</v>
      </c>
      <c r="E622" s="170"/>
      <c r="F622" s="171" t="s">
        <v>824</v>
      </c>
      <c r="G622" s="171"/>
      <c r="H622" s="30">
        <v>736</v>
      </c>
      <c r="I622" s="269" t="s">
        <v>47</v>
      </c>
      <c r="J622" s="137" t="str">
        <f>INDEX('Policy Characteristics'!D:D,MATCH(PolicyLevers!$C622,'Policy Characteristics'!$C:$C,0))</f>
        <v>Fuel Price Deregulation</v>
      </c>
      <c r="K622" s="137" t="str">
        <f>INDEX('Policy Characteristics'!E:E,MATCH(PolicyLevers!$C622,'Policy Characteristics'!$C:$C,0))</f>
        <v>cross fuel price deregulation</v>
      </c>
      <c r="L622" s="137">
        <f>INDEX('Policy Characteristics'!F:F,MATCH(PolicyLevers!$C622,'Policy Characteristics'!$C:$C,0))</f>
        <v>0</v>
      </c>
      <c r="M622" s="137">
        <f>INDEX('Policy Characteristics'!G:G,MATCH(PolicyLevers!$C622,'Policy Characteristics'!$C:$C,0))</f>
        <v>1</v>
      </c>
      <c r="N622" s="137">
        <f>INDEX('Policy Characteristics'!H:H,MATCH(PolicyLevers!$C622,'Policy Characteristics'!$C:$C,0))</f>
        <v>0.01</v>
      </c>
      <c r="O622" s="137" t="str">
        <f>INDEX('Policy Characteristics'!I:I,MATCH(PolicyLevers!$C622,'Policy Characteristics'!$C:$C,0))</f>
        <v>% of price deregulated</v>
      </c>
      <c r="P622" s="137">
        <f>INDEX('Policy Characteristics'!J:J,MATCH(PolicyLevers!$C622,'Policy Characteristics'!$C:$C,0))</f>
        <v>0</v>
      </c>
      <c r="Q622" s="171"/>
      <c r="R622" s="171"/>
      <c r="S622" s="179"/>
      <c r="T622" s="171"/>
    </row>
    <row r="623" spans="1:20" s="137" customFormat="1" x14ac:dyDescent="0.25">
      <c r="A623" s="136" t="str">
        <f>INDEX('Policy Characteristics'!A:A,MATCH(PolicyLevers!$C623,'Policy Characteristics'!$C:$C,0))</f>
        <v>Cross-Sector</v>
      </c>
      <c r="B623" s="273" t="str">
        <f>INDEX('Policy Characteristics'!B:B,MATCH(PolicyLevers!$C623,'Policy Characteristics'!$C:$C,0))</f>
        <v>Fuel Price Deregulation</v>
      </c>
      <c r="C623" s="144" t="str">
        <f t="shared" si="85"/>
        <v>Fuel Price Deregulation</v>
      </c>
      <c r="D623" s="171" t="s">
        <v>821</v>
      </c>
      <c r="E623" s="170"/>
      <c r="F623" s="171" t="s">
        <v>825</v>
      </c>
      <c r="G623" s="171"/>
      <c r="H623" s="30">
        <v>737</v>
      </c>
      <c r="I623" s="269" t="s">
        <v>47</v>
      </c>
      <c r="J623" s="137" t="str">
        <f>INDEX('Policy Characteristics'!D:D,MATCH(PolicyLevers!$C623,'Policy Characteristics'!$C:$C,0))</f>
        <v>Fuel Price Deregulation</v>
      </c>
      <c r="K623" s="137" t="str">
        <f>INDEX('Policy Characteristics'!E:E,MATCH(PolicyLevers!$C623,'Policy Characteristics'!$C:$C,0))</f>
        <v>cross fuel price deregulation</v>
      </c>
      <c r="L623" s="137">
        <f>INDEX('Policy Characteristics'!F:F,MATCH(PolicyLevers!$C623,'Policy Characteristics'!$C:$C,0))</f>
        <v>0</v>
      </c>
      <c r="M623" s="137">
        <f>INDEX('Policy Characteristics'!G:G,MATCH(PolicyLevers!$C623,'Policy Characteristics'!$C:$C,0))</f>
        <v>1</v>
      </c>
      <c r="N623" s="137">
        <f>INDEX('Policy Characteristics'!H:H,MATCH(PolicyLevers!$C623,'Policy Characteristics'!$C:$C,0))</f>
        <v>0.01</v>
      </c>
      <c r="O623" s="137" t="str">
        <f>INDEX('Policy Characteristics'!I:I,MATCH(PolicyLevers!$C623,'Policy Characteristics'!$C:$C,0))</f>
        <v>% of price deregulated</v>
      </c>
      <c r="P623" s="137">
        <f>INDEX('Policy Characteristics'!J:J,MATCH(PolicyLevers!$C623,'Policy Characteristics'!$C:$C,0))</f>
        <v>0</v>
      </c>
      <c r="Q623" s="171"/>
      <c r="R623" s="171"/>
      <c r="S623" s="179"/>
      <c r="T623" s="171"/>
    </row>
    <row r="624" spans="1:20" s="144" customFormat="1" x14ac:dyDescent="0.25">
      <c r="A624" s="136" t="str">
        <f>INDEX('Policy Characteristics'!A:A,MATCH(PolicyLevers!$C624,'Policy Characteristics'!$C:$C,0))</f>
        <v>Cross-Sector</v>
      </c>
      <c r="B624" s="273" t="str">
        <f>INDEX('Policy Characteristics'!B:B,MATCH(PolicyLevers!$C624,'Policy Characteristics'!$C:$C,0))</f>
        <v>Fuel Taxes</v>
      </c>
      <c r="C624" s="3" t="s">
        <v>317</v>
      </c>
      <c r="D624" s="170" t="s">
        <v>55</v>
      </c>
      <c r="E624" s="170"/>
      <c r="F624" s="170" t="s">
        <v>99</v>
      </c>
      <c r="G624" s="170"/>
      <c r="H624" s="30">
        <v>78</v>
      </c>
      <c r="I624" s="268" t="s">
        <v>46</v>
      </c>
      <c r="J624" s="137" t="str">
        <f>INDEX('Policy Characteristics'!D:D,MATCH(PolicyLevers!$C624,'Policy Characteristics'!$C:$C,0))</f>
        <v>Fuel Taxes</v>
      </c>
      <c r="K624" s="137" t="str">
        <f>INDEX('Policy Characteristics'!E:E,MATCH(PolicyLevers!$C624,'Policy Characteristics'!$C:$C,0))</f>
        <v>cross fuel tax</v>
      </c>
      <c r="L624" s="137">
        <f>INDEX('Policy Characteristics'!F:F,MATCH(PolicyLevers!$C624,'Policy Characteristics'!$C:$C,0))</f>
        <v>0</v>
      </c>
      <c r="M624" s="137">
        <f>INDEX('Policy Characteristics'!G:G,MATCH(PolicyLevers!$C624,'Policy Characteristics'!$C:$C,0))</f>
        <v>0.2</v>
      </c>
      <c r="N624" s="137">
        <f>INDEX('Policy Characteristics'!H:H,MATCH(PolicyLevers!$C624,'Policy Characteristics'!$C:$C,0))</f>
        <v>5.0000000000000001E-3</v>
      </c>
      <c r="O624" s="137" t="str">
        <f>INDEX('Policy Characteristics'!I:I,MATCH(PolicyLevers!$C624,'Policy Characteristics'!$C:$C,0))</f>
        <v>% of BAU price</v>
      </c>
      <c r="P624" s="13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4" s="171" t="s">
        <v>272</v>
      </c>
      <c r="R624" s="171" t="s">
        <v>273</v>
      </c>
      <c r="S624" s="176" t="s">
        <v>171</v>
      </c>
      <c r="T624" s="178"/>
    </row>
    <row r="625" spans="1:20" s="144" customFormat="1" x14ac:dyDescent="0.25">
      <c r="A625" s="136" t="str">
        <f>INDEX('Policy Characteristics'!A:A,MATCH(PolicyLevers!$C625,'Policy Characteristics'!$C:$C,0))</f>
        <v>Cross-Sector</v>
      </c>
      <c r="B625" s="273" t="str">
        <f>INDEX('Policy Characteristics'!B:B,MATCH(PolicyLevers!$C625,'Policy Characteristics'!$C:$C,0))</f>
        <v>Fuel Taxes</v>
      </c>
      <c r="C625" s="158" t="str">
        <f t="shared" ref="A625:C640" si="86">C$624</f>
        <v>Additional Fuel Tax Rate by Fuel</v>
      </c>
      <c r="D625" s="171" t="s">
        <v>499</v>
      </c>
      <c r="E625" s="171"/>
      <c r="F625" s="171" t="s">
        <v>496</v>
      </c>
      <c r="G625" s="178"/>
      <c r="H625" s="30">
        <v>79</v>
      </c>
      <c r="I625" s="269" t="s">
        <v>46</v>
      </c>
      <c r="J625" s="137" t="str">
        <f>INDEX('Policy Characteristics'!D:D,MATCH(PolicyLevers!$C625,'Policy Characteristics'!$C:$C,0))</f>
        <v>Fuel Taxes</v>
      </c>
      <c r="K625" s="137" t="str">
        <f>INDEX('Policy Characteristics'!E:E,MATCH(PolicyLevers!$C625,'Policy Characteristics'!$C:$C,0))</f>
        <v>cross fuel tax</v>
      </c>
      <c r="L625" s="137">
        <f>INDEX('Policy Characteristics'!F:F,MATCH(PolicyLevers!$C625,'Policy Characteristics'!$C:$C,0))</f>
        <v>0</v>
      </c>
      <c r="M625" s="137">
        <f>INDEX('Policy Characteristics'!G:G,MATCH(PolicyLevers!$C625,'Policy Characteristics'!$C:$C,0))</f>
        <v>0.2</v>
      </c>
      <c r="N625" s="137">
        <f>INDEX('Policy Characteristics'!H:H,MATCH(PolicyLevers!$C625,'Policy Characteristics'!$C:$C,0))</f>
        <v>5.0000000000000001E-3</v>
      </c>
      <c r="O625" s="137" t="str">
        <f>INDEX('Policy Characteristics'!I:I,MATCH(PolicyLevers!$C625,'Policy Characteristics'!$C:$C,0))</f>
        <v>% of BAU price</v>
      </c>
      <c r="P625" s="13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5" s="171" t="s">
        <v>272</v>
      </c>
      <c r="R625" s="171" t="s">
        <v>273</v>
      </c>
      <c r="S625" s="17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78"/>
    </row>
    <row r="626" spans="1:20" s="144" customFormat="1" x14ac:dyDescent="0.25">
      <c r="A626" s="136" t="str">
        <f>INDEX('Policy Characteristics'!A:A,MATCH(PolicyLevers!$C626,'Policy Characteristics'!$C:$C,0))</f>
        <v>Cross-Sector</v>
      </c>
      <c r="B626" s="273" t="str">
        <f>INDEX('Policy Characteristics'!B:B,MATCH(PolicyLevers!$C626,'Policy Characteristics'!$C:$C,0))</f>
        <v>Fuel Taxes</v>
      </c>
      <c r="C626" s="158" t="str">
        <f t="shared" si="86"/>
        <v>Additional Fuel Tax Rate by Fuel</v>
      </c>
      <c r="D626" s="171" t="s">
        <v>49</v>
      </c>
      <c r="E626" s="171"/>
      <c r="F626" s="171" t="s">
        <v>93</v>
      </c>
      <c r="G626" s="178"/>
      <c r="H626" s="30">
        <v>80</v>
      </c>
      <c r="I626" s="269" t="s">
        <v>46</v>
      </c>
      <c r="J626" s="137" t="str">
        <f>INDEX('Policy Characteristics'!D:D,MATCH(PolicyLevers!$C626,'Policy Characteristics'!$C:$C,0))</f>
        <v>Fuel Taxes</v>
      </c>
      <c r="K626" s="137" t="str">
        <f>INDEX('Policy Characteristics'!E:E,MATCH(PolicyLevers!$C626,'Policy Characteristics'!$C:$C,0))</f>
        <v>cross fuel tax</v>
      </c>
      <c r="L626" s="137">
        <f>INDEX('Policy Characteristics'!F:F,MATCH(PolicyLevers!$C626,'Policy Characteristics'!$C:$C,0))</f>
        <v>0</v>
      </c>
      <c r="M626" s="137">
        <f>INDEX('Policy Characteristics'!G:G,MATCH(PolicyLevers!$C626,'Policy Characteristics'!$C:$C,0))</f>
        <v>0.2</v>
      </c>
      <c r="N626" s="137">
        <f>INDEX('Policy Characteristics'!H:H,MATCH(PolicyLevers!$C626,'Policy Characteristics'!$C:$C,0))</f>
        <v>5.0000000000000001E-3</v>
      </c>
      <c r="O626" s="137" t="str">
        <f>INDEX('Policy Characteristics'!I:I,MATCH(PolicyLevers!$C626,'Policy Characteristics'!$C:$C,0))</f>
        <v>% of BAU price</v>
      </c>
      <c r="P626" s="13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6" s="171" t="s">
        <v>272</v>
      </c>
      <c r="R626" s="171" t="s">
        <v>273</v>
      </c>
      <c r="S626" s="17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78"/>
    </row>
    <row r="627" spans="1:20" s="144" customFormat="1" x14ac:dyDescent="0.25">
      <c r="A627" s="136" t="str">
        <f>INDEX('Policy Characteristics'!A:A,MATCH(PolicyLevers!$C627,'Policy Characteristics'!$C:$C,0))</f>
        <v>Cross-Sector</v>
      </c>
      <c r="B627" s="273" t="str">
        <f>INDEX('Policy Characteristics'!B:B,MATCH(PolicyLevers!$C627,'Policy Characteristics'!$C:$C,0))</f>
        <v>Fuel Taxes</v>
      </c>
      <c r="C627" s="158" t="str">
        <f t="shared" si="86"/>
        <v>Additional Fuel Tax Rate by Fuel</v>
      </c>
      <c r="D627" s="171" t="s">
        <v>50</v>
      </c>
      <c r="E627" s="171"/>
      <c r="F627" s="171" t="s">
        <v>94</v>
      </c>
      <c r="G627" s="178"/>
      <c r="H627" s="30">
        <v>738</v>
      </c>
      <c r="I627" s="269" t="s">
        <v>47</v>
      </c>
      <c r="J627" s="137" t="str">
        <f>INDEX('Policy Characteristics'!D:D,MATCH(PolicyLevers!$C627,'Policy Characteristics'!$C:$C,0))</f>
        <v>Fuel Taxes</v>
      </c>
      <c r="K627" s="137" t="str">
        <f>INDEX('Policy Characteristics'!E:E,MATCH(PolicyLevers!$C627,'Policy Characteristics'!$C:$C,0))</f>
        <v>cross fuel tax</v>
      </c>
      <c r="L627" s="137">
        <f>INDEX('Policy Characteristics'!F:F,MATCH(PolicyLevers!$C627,'Policy Characteristics'!$C:$C,0))</f>
        <v>0</v>
      </c>
      <c r="M627" s="137">
        <f>INDEX('Policy Characteristics'!G:G,MATCH(PolicyLevers!$C627,'Policy Characteristics'!$C:$C,0))</f>
        <v>0.2</v>
      </c>
      <c r="N627" s="137">
        <f>INDEX('Policy Characteristics'!H:H,MATCH(PolicyLevers!$C627,'Policy Characteristics'!$C:$C,0))</f>
        <v>5.0000000000000001E-3</v>
      </c>
      <c r="O627" s="137" t="str">
        <f>INDEX('Policy Characteristics'!I:I,MATCH(PolicyLevers!$C627,'Policy Characteristics'!$C:$C,0))</f>
        <v>% of BAU price</v>
      </c>
      <c r="P627" s="13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7" s="178"/>
      <c r="R627" s="171"/>
      <c r="S627" s="177"/>
      <c r="T627" s="178"/>
    </row>
    <row r="628" spans="1:20" s="144" customFormat="1" x14ac:dyDescent="0.25">
      <c r="A628" s="136" t="str">
        <f>INDEX('Policy Characteristics'!A:A,MATCH(PolicyLevers!$C628,'Policy Characteristics'!$C:$C,0))</f>
        <v>Cross-Sector</v>
      </c>
      <c r="B628" s="273" t="str">
        <f>INDEX('Policy Characteristics'!B:B,MATCH(PolicyLevers!$C628,'Policy Characteristics'!$C:$C,0))</f>
        <v>Fuel Taxes</v>
      </c>
      <c r="C628" s="158" t="str">
        <f t="shared" si="86"/>
        <v>Additional Fuel Tax Rate by Fuel</v>
      </c>
      <c r="D628" s="171" t="s">
        <v>54</v>
      </c>
      <c r="E628" s="171"/>
      <c r="F628" s="171" t="s">
        <v>98</v>
      </c>
      <c r="G628" s="178"/>
      <c r="H628" s="30">
        <v>739</v>
      </c>
      <c r="I628" s="269" t="s">
        <v>47</v>
      </c>
      <c r="J628" s="137" t="str">
        <f>INDEX('Policy Characteristics'!D:D,MATCH(PolicyLevers!$C628,'Policy Characteristics'!$C:$C,0))</f>
        <v>Fuel Taxes</v>
      </c>
      <c r="K628" s="137" t="str">
        <f>INDEX('Policy Characteristics'!E:E,MATCH(PolicyLevers!$C628,'Policy Characteristics'!$C:$C,0))</f>
        <v>cross fuel tax</v>
      </c>
      <c r="L628" s="137">
        <f>INDEX('Policy Characteristics'!F:F,MATCH(PolicyLevers!$C628,'Policy Characteristics'!$C:$C,0))</f>
        <v>0</v>
      </c>
      <c r="M628" s="137">
        <f>INDEX('Policy Characteristics'!G:G,MATCH(PolicyLevers!$C628,'Policy Characteristics'!$C:$C,0))</f>
        <v>0.2</v>
      </c>
      <c r="N628" s="137">
        <f>INDEX('Policy Characteristics'!H:H,MATCH(PolicyLevers!$C628,'Policy Characteristics'!$C:$C,0))</f>
        <v>5.0000000000000001E-3</v>
      </c>
      <c r="O628" s="137" t="str">
        <f>INDEX('Policy Characteristics'!I:I,MATCH(PolicyLevers!$C628,'Policy Characteristics'!$C:$C,0))</f>
        <v>% of BAU price</v>
      </c>
      <c r="P628" s="13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8" s="178"/>
      <c r="R628" s="171"/>
      <c r="S628" s="177"/>
      <c r="T628" s="178"/>
    </row>
    <row r="629" spans="1:20" s="144" customFormat="1" x14ac:dyDescent="0.25">
      <c r="A629" s="136" t="str">
        <f>INDEX('Policy Characteristics'!A:A,MATCH(PolicyLevers!$C629,'Policy Characteristics'!$C:$C,0))</f>
        <v>Cross-Sector</v>
      </c>
      <c r="B629" s="273" t="str">
        <f>INDEX('Policy Characteristics'!B:B,MATCH(PolicyLevers!$C629,'Policy Characteristics'!$C:$C,0))</f>
        <v>Fuel Taxes</v>
      </c>
      <c r="C629" s="158" t="str">
        <f t="shared" si="86"/>
        <v>Additional Fuel Tax Rate by Fuel</v>
      </c>
      <c r="D629" s="171" t="s">
        <v>56</v>
      </c>
      <c r="E629" s="171"/>
      <c r="F629" s="171" t="s">
        <v>101</v>
      </c>
      <c r="G629" s="178"/>
      <c r="H629" s="30">
        <v>81</v>
      </c>
      <c r="I629" s="269" t="s">
        <v>46</v>
      </c>
      <c r="J629" s="137" t="str">
        <f>INDEX('Policy Characteristics'!D:D,MATCH(PolicyLevers!$C629,'Policy Characteristics'!$C:$C,0))</f>
        <v>Fuel Taxes</v>
      </c>
      <c r="K629" s="137" t="str">
        <f>INDEX('Policy Characteristics'!E:E,MATCH(PolicyLevers!$C629,'Policy Characteristics'!$C:$C,0))</f>
        <v>cross fuel tax</v>
      </c>
      <c r="L629" s="137">
        <f>INDEX('Policy Characteristics'!F:F,MATCH(PolicyLevers!$C629,'Policy Characteristics'!$C:$C,0))</f>
        <v>0</v>
      </c>
      <c r="M629" s="137">
        <f>INDEX('Policy Characteristics'!G:G,MATCH(PolicyLevers!$C629,'Policy Characteristics'!$C:$C,0))</f>
        <v>0.2</v>
      </c>
      <c r="N629" s="137">
        <f>INDEX('Policy Characteristics'!H:H,MATCH(PolicyLevers!$C629,'Policy Characteristics'!$C:$C,0))</f>
        <v>5.0000000000000001E-3</v>
      </c>
      <c r="O629" s="137" t="str">
        <f>INDEX('Policy Characteristics'!I:I,MATCH(PolicyLevers!$C629,'Policy Characteristics'!$C:$C,0))</f>
        <v>% of BAU price</v>
      </c>
      <c r="P629" s="13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29" s="171" t="s">
        <v>272</v>
      </c>
      <c r="R629" s="171" t="s">
        <v>273</v>
      </c>
      <c r="S629" s="17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78"/>
    </row>
    <row r="630" spans="1:20" s="144" customFormat="1" x14ac:dyDescent="0.25">
      <c r="A630" s="136" t="str">
        <f>INDEX('Policy Characteristics'!A:A,MATCH(PolicyLevers!$C630,'Policy Characteristics'!$C:$C,0))</f>
        <v>Cross-Sector</v>
      </c>
      <c r="B630" s="273" t="str">
        <f>INDEX('Policy Characteristics'!B:B,MATCH(PolicyLevers!$C630,'Policy Characteristics'!$C:$C,0))</f>
        <v>Fuel Taxes</v>
      </c>
      <c r="C630" s="158" t="str">
        <f t="shared" si="86"/>
        <v>Additional Fuel Tax Rate by Fuel</v>
      </c>
      <c r="D630" s="171" t="s">
        <v>57</v>
      </c>
      <c r="E630" s="171"/>
      <c r="F630" s="171" t="s">
        <v>102</v>
      </c>
      <c r="G630" s="178"/>
      <c r="H630" s="30">
        <v>82</v>
      </c>
      <c r="I630" s="269" t="s">
        <v>46</v>
      </c>
      <c r="J630" s="137" t="str">
        <f>INDEX('Policy Characteristics'!D:D,MATCH(PolicyLevers!$C630,'Policy Characteristics'!$C:$C,0))</f>
        <v>Fuel Taxes</v>
      </c>
      <c r="K630" s="137" t="str">
        <f>INDEX('Policy Characteristics'!E:E,MATCH(PolicyLevers!$C630,'Policy Characteristics'!$C:$C,0))</f>
        <v>cross fuel tax</v>
      </c>
      <c r="L630" s="137">
        <f>INDEX('Policy Characteristics'!F:F,MATCH(PolicyLevers!$C630,'Policy Characteristics'!$C:$C,0))</f>
        <v>0</v>
      </c>
      <c r="M630" s="137">
        <f>INDEX('Policy Characteristics'!G:G,MATCH(PolicyLevers!$C630,'Policy Characteristics'!$C:$C,0))</f>
        <v>0.2</v>
      </c>
      <c r="N630" s="137">
        <f>INDEX('Policy Characteristics'!H:H,MATCH(PolicyLevers!$C630,'Policy Characteristics'!$C:$C,0))</f>
        <v>5.0000000000000001E-3</v>
      </c>
      <c r="O630" s="137" t="str">
        <f>INDEX('Policy Characteristics'!I:I,MATCH(PolicyLevers!$C630,'Policy Characteristics'!$C:$C,0))</f>
        <v>% of BAU price</v>
      </c>
      <c r="P630" s="13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0" s="171" t="s">
        <v>272</v>
      </c>
      <c r="R630" s="171" t="s">
        <v>273</v>
      </c>
      <c r="S630" s="17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78"/>
    </row>
    <row r="631" spans="1:20" s="144" customFormat="1" x14ac:dyDescent="0.25">
      <c r="A631" s="136" t="str">
        <f>INDEX('Policy Characteristics'!A:A,MATCH(PolicyLevers!$C631,'Policy Characteristics'!$C:$C,0))</f>
        <v>Cross-Sector</v>
      </c>
      <c r="B631" s="273" t="str">
        <f>INDEX('Policy Characteristics'!B:B,MATCH(PolicyLevers!$C631,'Policy Characteristics'!$C:$C,0))</f>
        <v>Fuel Taxes</v>
      </c>
      <c r="C631" s="158" t="str">
        <f t="shared" si="86"/>
        <v>Additional Fuel Tax Rate by Fuel</v>
      </c>
      <c r="D631" s="171" t="s">
        <v>58</v>
      </c>
      <c r="E631" s="171"/>
      <c r="F631" s="171" t="s">
        <v>103</v>
      </c>
      <c r="G631" s="178"/>
      <c r="H631" s="30">
        <v>740</v>
      </c>
      <c r="I631" s="269" t="s">
        <v>47</v>
      </c>
      <c r="J631" s="137" t="str">
        <f>INDEX('Policy Characteristics'!D:D,MATCH(PolicyLevers!$C631,'Policy Characteristics'!$C:$C,0))</f>
        <v>Fuel Taxes</v>
      </c>
      <c r="K631" s="137" t="str">
        <f>INDEX('Policy Characteristics'!E:E,MATCH(PolicyLevers!$C631,'Policy Characteristics'!$C:$C,0))</f>
        <v>cross fuel tax</v>
      </c>
      <c r="L631" s="137">
        <f>INDEX('Policy Characteristics'!F:F,MATCH(PolicyLevers!$C631,'Policy Characteristics'!$C:$C,0))</f>
        <v>0</v>
      </c>
      <c r="M631" s="137">
        <f>INDEX('Policy Characteristics'!G:G,MATCH(PolicyLevers!$C631,'Policy Characteristics'!$C:$C,0))</f>
        <v>0.2</v>
      </c>
      <c r="N631" s="137">
        <f>INDEX('Policy Characteristics'!H:H,MATCH(PolicyLevers!$C631,'Policy Characteristics'!$C:$C,0))</f>
        <v>5.0000000000000001E-3</v>
      </c>
      <c r="O631" s="137" t="str">
        <f>INDEX('Policy Characteristics'!I:I,MATCH(PolicyLevers!$C631,'Policy Characteristics'!$C:$C,0))</f>
        <v>% of BAU price</v>
      </c>
      <c r="P631" s="13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1" s="178"/>
      <c r="R631" s="171"/>
      <c r="S631" s="177"/>
      <c r="T631" s="178"/>
    </row>
    <row r="632" spans="1:20" s="144" customFormat="1" x14ac:dyDescent="0.25">
      <c r="A632" s="136" t="str">
        <f>INDEX('Policy Characteristics'!A:A,MATCH(PolicyLevers!$C632,'Policy Characteristics'!$C:$C,0))</f>
        <v>Cross-Sector</v>
      </c>
      <c r="B632" s="273" t="str">
        <f>INDEX('Policy Characteristics'!B:B,MATCH(PolicyLevers!$C632,'Policy Characteristics'!$C:$C,0))</f>
        <v>Fuel Taxes</v>
      </c>
      <c r="C632" s="158" t="str">
        <f t="shared" si="86"/>
        <v>Additional Fuel Tax Rate by Fuel</v>
      </c>
      <c r="D632" s="171" t="s">
        <v>59</v>
      </c>
      <c r="E632" s="171"/>
      <c r="F632" s="171" t="s">
        <v>104</v>
      </c>
      <c r="G632" s="178"/>
      <c r="H632" s="30">
        <v>741</v>
      </c>
      <c r="I632" s="269" t="s">
        <v>47</v>
      </c>
      <c r="J632" s="137" t="str">
        <f>INDEX('Policy Characteristics'!D:D,MATCH(PolicyLevers!$C632,'Policy Characteristics'!$C:$C,0))</f>
        <v>Fuel Taxes</v>
      </c>
      <c r="K632" s="137" t="str">
        <f>INDEX('Policy Characteristics'!E:E,MATCH(PolicyLevers!$C632,'Policy Characteristics'!$C:$C,0))</f>
        <v>cross fuel tax</v>
      </c>
      <c r="L632" s="137">
        <f>INDEX('Policy Characteristics'!F:F,MATCH(PolicyLevers!$C632,'Policy Characteristics'!$C:$C,0))</f>
        <v>0</v>
      </c>
      <c r="M632" s="137">
        <f>INDEX('Policy Characteristics'!G:G,MATCH(PolicyLevers!$C632,'Policy Characteristics'!$C:$C,0))</f>
        <v>0.2</v>
      </c>
      <c r="N632" s="137">
        <f>INDEX('Policy Characteristics'!H:H,MATCH(PolicyLevers!$C632,'Policy Characteristics'!$C:$C,0))</f>
        <v>5.0000000000000001E-3</v>
      </c>
      <c r="O632" s="137" t="str">
        <f>INDEX('Policy Characteristics'!I:I,MATCH(PolicyLevers!$C632,'Policy Characteristics'!$C:$C,0))</f>
        <v>% of BAU price</v>
      </c>
      <c r="P632" s="13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2" s="178"/>
      <c r="R632" s="171"/>
      <c r="S632" s="177"/>
      <c r="T632" s="178"/>
    </row>
    <row r="633" spans="1:20" x14ac:dyDescent="0.25">
      <c r="A633" s="136" t="str">
        <f>INDEX('Policy Characteristics'!A:A,MATCH(PolicyLevers!$C633,'Policy Characteristics'!$C:$C,0))</f>
        <v>Cross-Sector</v>
      </c>
      <c r="B633" s="273" t="str">
        <f>INDEX('Policy Characteristics'!B:B,MATCH(PolicyLevers!$C633,'Policy Characteristics'!$C:$C,0))</f>
        <v>Fuel Taxes</v>
      </c>
      <c r="C633" s="158" t="str">
        <f t="shared" si="86"/>
        <v>Additional Fuel Tax Rate by Fuel</v>
      </c>
      <c r="D633" s="171" t="s">
        <v>826</v>
      </c>
      <c r="E633" s="171"/>
      <c r="F633" s="171" t="s">
        <v>827</v>
      </c>
      <c r="G633" s="178"/>
      <c r="H633" s="30">
        <v>742</v>
      </c>
      <c r="I633" s="269" t="s">
        <v>47</v>
      </c>
      <c r="J633" s="137" t="str">
        <f>INDEX('Policy Characteristics'!D:D,MATCH(PolicyLevers!$C633,'Policy Characteristics'!$C:$C,0))</f>
        <v>Fuel Taxes</v>
      </c>
      <c r="K633" s="137" t="str">
        <f>INDEX('Policy Characteristics'!E:E,MATCH(PolicyLevers!$C633,'Policy Characteristics'!$C:$C,0))</f>
        <v>cross fuel tax</v>
      </c>
      <c r="L633" s="137">
        <f>INDEX('Policy Characteristics'!F:F,MATCH(PolicyLevers!$C633,'Policy Characteristics'!$C:$C,0))</f>
        <v>0</v>
      </c>
      <c r="M633" s="137">
        <f>INDEX('Policy Characteristics'!G:G,MATCH(PolicyLevers!$C633,'Policy Characteristics'!$C:$C,0))</f>
        <v>0.2</v>
      </c>
      <c r="N633" s="137">
        <f>INDEX('Policy Characteristics'!H:H,MATCH(PolicyLevers!$C633,'Policy Characteristics'!$C:$C,0))</f>
        <v>5.0000000000000001E-3</v>
      </c>
      <c r="O633" s="137" t="str">
        <f>INDEX('Policy Characteristics'!I:I,MATCH(PolicyLevers!$C633,'Policy Characteristics'!$C:$C,0))</f>
        <v>% of BAU price</v>
      </c>
      <c r="P633" s="13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3" s="171"/>
      <c r="R633" s="171"/>
      <c r="S633" s="177"/>
      <c r="T633" s="170"/>
    </row>
    <row r="634" spans="1:20" x14ac:dyDescent="0.25">
      <c r="A634" s="136" t="str">
        <f>INDEX('Policy Characteristics'!A:A,MATCH(PolicyLevers!$C634,'Policy Characteristics'!$C:$C,0))</f>
        <v>Cross-Sector</v>
      </c>
      <c r="B634" s="273" t="str">
        <f>INDEX('Policy Characteristics'!B:B,MATCH(PolicyLevers!$C634,'Policy Characteristics'!$C:$C,0))</f>
        <v>Fuel Taxes</v>
      </c>
      <c r="C634" s="158" t="str">
        <f t="shared" si="86"/>
        <v>Additional Fuel Tax Rate by Fuel</v>
      </c>
      <c r="D634" s="171" t="s">
        <v>78</v>
      </c>
      <c r="E634" s="171"/>
      <c r="F634" s="171" t="s">
        <v>105</v>
      </c>
      <c r="G634" s="178"/>
      <c r="H634" s="30">
        <v>743</v>
      </c>
      <c r="I634" s="269" t="s">
        <v>47</v>
      </c>
      <c r="J634" s="137" t="str">
        <f>INDEX('Policy Characteristics'!D:D,MATCH(PolicyLevers!$C634,'Policy Characteristics'!$C:$C,0))</f>
        <v>Fuel Taxes</v>
      </c>
      <c r="K634" s="137" t="str">
        <f>INDEX('Policy Characteristics'!E:E,MATCH(PolicyLevers!$C634,'Policy Characteristics'!$C:$C,0))</f>
        <v>cross fuel tax</v>
      </c>
      <c r="L634" s="137">
        <f>INDEX('Policy Characteristics'!F:F,MATCH(PolicyLevers!$C634,'Policy Characteristics'!$C:$C,0))</f>
        <v>0</v>
      </c>
      <c r="M634" s="137">
        <f>INDEX('Policy Characteristics'!G:G,MATCH(PolicyLevers!$C634,'Policy Characteristics'!$C:$C,0))</f>
        <v>0.2</v>
      </c>
      <c r="N634" s="137">
        <f>INDEX('Policy Characteristics'!H:H,MATCH(PolicyLevers!$C634,'Policy Characteristics'!$C:$C,0))</f>
        <v>5.0000000000000001E-3</v>
      </c>
      <c r="O634" s="137" t="str">
        <f>INDEX('Policy Characteristics'!I:I,MATCH(PolicyLevers!$C634,'Policy Characteristics'!$C:$C,0))</f>
        <v>% of BAU price</v>
      </c>
      <c r="P634" s="13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4" s="170"/>
      <c r="R634" s="171"/>
      <c r="S634" s="179"/>
      <c r="T634" s="170"/>
    </row>
    <row r="635" spans="1:20" x14ac:dyDescent="0.25">
      <c r="A635" s="136" t="str">
        <f>INDEX('Policy Characteristics'!A:A,MATCH(PolicyLevers!$C635,'Policy Characteristics'!$C:$C,0))</f>
        <v>Cross-Sector</v>
      </c>
      <c r="B635" s="273" t="str">
        <f>INDEX('Policy Characteristics'!B:B,MATCH(PolicyLevers!$C635,'Policy Characteristics'!$C:$C,0))</f>
        <v>Fuel Taxes</v>
      </c>
      <c r="C635" s="158" t="str">
        <f t="shared" si="86"/>
        <v>Additional Fuel Tax Rate by Fuel</v>
      </c>
      <c r="D635" s="171" t="s">
        <v>492</v>
      </c>
      <c r="E635" s="171"/>
      <c r="F635" s="171" t="s">
        <v>493</v>
      </c>
      <c r="G635" s="178"/>
      <c r="H635" s="30">
        <v>744</v>
      </c>
      <c r="I635" s="269" t="s">
        <v>47</v>
      </c>
      <c r="J635" s="137" t="str">
        <f>INDEX('Policy Characteristics'!D:D,MATCH(PolicyLevers!$C635,'Policy Characteristics'!$C:$C,0))</f>
        <v>Fuel Taxes</v>
      </c>
      <c r="K635" s="137" t="str">
        <f>INDEX('Policy Characteristics'!E:E,MATCH(PolicyLevers!$C635,'Policy Characteristics'!$C:$C,0))</f>
        <v>cross fuel tax</v>
      </c>
      <c r="L635" s="137">
        <f>INDEX('Policy Characteristics'!F:F,MATCH(PolicyLevers!$C635,'Policy Characteristics'!$C:$C,0))</f>
        <v>0</v>
      </c>
      <c r="M635" s="137">
        <f>INDEX('Policy Characteristics'!G:G,MATCH(PolicyLevers!$C635,'Policy Characteristics'!$C:$C,0))</f>
        <v>0.2</v>
      </c>
      <c r="N635" s="137">
        <f>INDEX('Policy Characteristics'!H:H,MATCH(PolicyLevers!$C635,'Policy Characteristics'!$C:$C,0))</f>
        <v>5.0000000000000001E-3</v>
      </c>
      <c r="O635" s="137" t="str">
        <f>INDEX('Policy Characteristics'!I:I,MATCH(PolicyLevers!$C635,'Policy Characteristics'!$C:$C,0))</f>
        <v>% of BAU price</v>
      </c>
      <c r="P635" s="13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5" s="170"/>
      <c r="R635" s="171"/>
      <c r="S635" s="179"/>
      <c r="T635" s="170"/>
    </row>
    <row r="636" spans="1:20" x14ac:dyDescent="0.25">
      <c r="A636" s="136" t="str">
        <f>INDEX('Policy Characteristics'!A:A,MATCH(PolicyLevers!$C636,'Policy Characteristics'!$C:$C,0))</f>
        <v>Cross-Sector</v>
      </c>
      <c r="B636" s="273" t="str">
        <f>INDEX('Policy Characteristics'!B:B,MATCH(PolicyLevers!$C636,'Policy Characteristics'!$C:$C,0))</f>
        <v>Fuel Taxes</v>
      </c>
      <c r="C636" s="158" t="str">
        <f t="shared" si="86"/>
        <v>Additional Fuel Tax Rate by Fuel</v>
      </c>
      <c r="D636" s="171" t="s">
        <v>818</v>
      </c>
      <c r="E636" s="171"/>
      <c r="F636" s="171" t="s">
        <v>822</v>
      </c>
      <c r="G636" s="178"/>
      <c r="H636" s="30">
        <v>745</v>
      </c>
      <c r="I636" s="269" t="s">
        <v>47</v>
      </c>
      <c r="J636" s="137" t="str">
        <f>INDEX('Policy Characteristics'!D:D,MATCH(PolicyLevers!$C636,'Policy Characteristics'!$C:$C,0))</f>
        <v>Fuel Taxes</v>
      </c>
      <c r="K636" s="137" t="str">
        <f>INDEX('Policy Characteristics'!E:E,MATCH(PolicyLevers!$C636,'Policy Characteristics'!$C:$C,0))</f>
        <v>cross fuel tax</v>
      </c>
      <c r="L636" s="137">
        <f>INDEX('Policy Characteristics'!F:F,MATCH(PolicyLevers!$C636,'Policy Characteristics'!$C:$C,0))</f>
        <v>0</v>
      </c>
      <c r="M636" s="137">
        <f>INDEX('Policy Characteristics'!G:G,MATCH(PolicyLevers!$C636,'Policy Characteristics'!$C:$C,0))</f>
        <v>0.2</v>
      </c>
      <c r="N636" s="137">
        <f>INDEX('Policy Characteristics'!H:H,MATCH(PolicyLevers!$C636,'Policy Characteristics'!$C:$C,0))</f>
        <v>5.0000000000000001E-3</v>
      </c>
      <c r="O636" s="137" t="str">
        <f>INDEX('Policy Characteristics'!I:I,MATCH(PolicyLevers!$C636,'Policy Characteristics'!$C:$C,0))</f>
        <v>% of BAU price</v>
      </c>
      <c r="P636" s="13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6" s="170"/>
      <c r="R636" s="171"/>
      <c r="S636" s="179"/>
      <c r="T636" s="170"/>
    </row>
    <row r="637" spans="1:20" x14ac:dyDescent="0.25">
      <c r="A637" s="136" t="str">
        <f>INDEX('Policy Characteristics'!A:A,MATCH(PolicyLevers!$C637,'Policy Characteristics'!$C:$C,0))</f>
        <v>Cross-Sector</v>
      </c>
      <c r="B637" s="273" t="str">
        <f>INDEX('Policy Characteristics'!B:B,MATCH(PolicyLevers!$C637,'Policy Characteristics'!$C:$C,0))</f>
        <v>Fuel Taxes</v>
      </c>
      <c r="C637" s="158" t="str">
        <f t="shared" si="86"/>
        <v>Additional Fuel Tax Rate by Fuel</v>
      </c>
      <c r="D637" s="171" t="s">
        <v>828</v>
      </c>
      <c r="E637" s="171"/>
      <c r="F637" s="171" t="s">
        <v>829</v>
      </c>
      <c r="G637" s="178"/>
      <c r="H637" s="30">
        <v>746</v>
      </c>
      <c r="I637" s="269" t="s">
        <v>47</v>
      </c>
      <c r="J637" s="137" t="str">
        <f>INDEX('Policy Characteristics'!D:D,MATCH(PolicyLevers!$C637,'Policy Characteristics'!$C:$C,0))</f>
        <v>Fuel Taxes</v>
      </c>
      <c r="K637" s="137" t="str">
        <f>INDEX('Policy Characteristics'!E:E,MATCH(PolicyLevers!$C637,'Policy Characteristics'!$C:$C,0))</f>
        <v>cross fuel tax</v>
      </c>
      <c r="L637" s="137">
        <f>INDEX('Policy Characteristics'!F:F,MATCH(PolicyLevers!$C637,'Policy Characteristics'!$C:$C,0))</f>
        <v>0</v>
      </c>
      <c r="M637" s="137">
        <f>INDEX('Policy Characteristics'!G:G,MATCH(PolicyLevers!$C637,'Policy Characteristics'!$C:$C,0))</f>
        <v>0.2</v>
      </c>
      <c r="N637" s="137">
        <f>INDEX('Policy Characteristics'!H:H,MATCH(PolicyLevers!$C637,'Policy Characteristics'!$C:$C,0))</f>
        <v>5.0000000000000001E-3</v>
      </c>
      <c r="O637" s="137" t="str">
        <f>INDEX('Policy Characteristics'!I:I,MATCH(PolicyLevers!$C637,'Policy Characteristics'!$C:$C,0))</f>
        <v>% of BAU price</v>
      </c>
      <c r="P637" s="13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7" s="170"/>
      <c r="R637" s="171"/>
      <c r="S637" s="179"/>
      <c r="T637" s="170"/>
    </row>
    <row r="638" spans="1:20" x14ac:dyDescent="0.25">
      <c r="A638" s="136" t="str">
        <f>INDEX('Policy Characteristics'!A:A,MATCH(PolicyLevers!$C638,'Policy Characteristics'!$C:$C,0))</f>
        <v>Cross-Sector</v>
      </c>
      <c r="B638" s="273" t="str">
        <f>INDEX('Policy Characteristics'!B:B,MATCH(PolicyLevers!$C638,'Policy Characteristics'!$C:$C,0))</f>
        <v>Fuel Taxes</v>
      </c>
      <c r="C638" s="158" t="str">
        <f t="shared" si="86"/>
        <v>Additional Fuel Tax Rate by Fuel</v>
      </c>
      <c r="D638" s="171" t="s">
        <v>819</v>
      </c>
      <c r="E638" s="171"/>
      <c r="F638" s="171" t="s">
        <v>823</v>
      </c>
      <c r="G638" s="178"/>
      <c r="H638" s="30">
        <v>747</v>
      </c>
      <c r="I638" s="269" t="s">
        <v>47</v>
      </c>
      <c r="J638" s="137" t="str">
        <f>INDEX('Policy Characteristics'!D:D,MATCH(PolicyLevers!$C638,'Policy Characteristics'!$C:$C,0))</f>
        <v>Fuel Taxes</v>
      </c>
      <c r="K638" s="137" t="str">
        <f>INDEX('Policy Characteristics'!E:E,MATCH(PolicyLevers!$C638,'Policy Characteristics'!$C:$C,0))</f>
        <v>cross fuel tax</v>
      </c>
      <c r="L638" s="137">
        <f>INDEX('Policy Characteristics'!F:F,MATCH(PolicyLevers!$C638,'Policy Characteristics'!$C:$C,0))</f>
        <v>0</v>
      </c>
      <c r="M638" s="137">
        <f>INDEX('Policy Characteristics'!G:G,MATCH(PolicyLevers!$C638,'Policy Characteristics'!$C:$C,0))</f>
        <v>0.2</v>
      </c>
      <c r="N638" s="137">
        <f>INDEX('Policy Characteristics'!H:H,MATCH(PolicyLevers!$C638,'Policy Characteristics'!$C:$C,0))</f>
        <v>5.0000000000000001E-3</v>
      </c>
      <c r="O638" s="137" t="str">
        <f>INDEX('Policy Characteristics'!I:I,MATCH(PolicyLevers!$C638,'Policy Characteristics'!$C:$C,0))</f>
        <v>% of BAU price</v>
      </c>
      <c r="P638" s="13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8" s="170"/>
      <c r="R638" s="171"/>
      <c r="S638" s="179"/>
      <c r="T638" s="170"/>
    </row>
    <row r="639" spans="1:20" x14ac:dyDescent="0.25">
      <c r="A639" s="136" t="str">
        <f>INDEX('Policy Characteristics'!A:A,MATCH(PolicyLevers!$C639,'Policy Characteristics'!$C:$C,0))</f>
        <v>Cross-Sector</v>
      </c>
      <c r="B639" s="273" t="str">
        <f>INDEX('Policy Characteristics'!B:B,MATCH(PolicyLevers!$C639,'Policy Characteristics'!$C:$C,0))</f>
        <v>Fuel Taxes</v>
      </c>
      <c r="C639" s="158" t="str">
        <f t="shared" si="86"/>
        <v>Additional Fuel Tax Rate by Fuel</v>
      </c>
      <c r="D639" s="171" t="s">
        <v>820</v>
      </c>
      <c r="E639" s="171"/>
      <c r="F639" s="171" t="s">
        <v>824</v>
      </c>
      <c r="G639" s="178"/>
      <c r="H639" s="30">
        <v>748</v>
      </c>
      <c r="I639" s="269" t="s">
        <v>47</v>
      </c>
      <c r="J639" s="137" t="str">
        <f>INDEX('Policy Characteristics'!D:D,MATCH(PolicyLevers!$C639,'Policy Characteristics'!$C:$C,0))</f>
        <v>Fuel Taxes</v>
      </c>
      <c r="K639" s="137" t="str">
        <f>INDEX('Policy Characteristics'!E:E,MATCH(PolicyLevers!$C639,'Policy Characteristics'!$C:$C,0))</f>
        <v>cross fuel tax</v>
      </c>
      <c r="L639" s="137">
        <f>INDEX('Policy Characteristics'!F:F,MATCH(PolicyLevers!$C639,'Policy Characteristics'!$C:$C,0))</f>
        <v>0</v>
      </c>
      <c r="M639" s="137">
        <f>INDEX('Policy Characteristics'!G:G,MATCH(PolicyLevers!$C639,'Policy Characteristics'!$C:$C,0))</f>
        <v>0.2</v>
      </c>
      <c r="N639" s="137">
        <f>INDEX('Policy Characteristics'!H:H,MATCH(PolicyLevers!$C639,'Policy Characteristics'!$C:$C,0))</f>
        <v>5.0000000000000001E-3</v>
      </c>
      <c r="O639" s="137" t="str">
        <f>INDEX('Policy Characteristics'!I:I,MATCH(PolicyLevers!$C639,'Policy Characteristics'!$C:$C,0))</f>
        <v>% of BAU price</v>
      </c>
      <c r="P639" s="13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39" s="170"/>
      <c r="R639" s="171"/>
      <c r="S639" s="179"/>
      <c r="T639" s="170"/>
    </row>
    <row r="640" spans="1:20" x14ac:dyDescent="0.25">
      <c r="A640" s="136" t="str">
        <f>INDEX('Policy Characteristics'!A:A,MATCH(PolicyLevers!$C640,'Policy Characteristics'!$C:$C,0))</f>
        <v>Cross-Sector</v>
      </c>
      <c r="B640" s="273" t="str">
        <f>INDEX('Policy Characteristics'!B:B,MATCH(PolicyLevers!$C640,'Policy Characteristics'!$C:$C,0))</f>
        <v>Fuel Taxes</v>
      </c>
      <c r="C640" s="158" t="str">
        <f t="shared" si="86"/>
        <v>Additional Fuel Tax Rate by Fuel</v>
      </c>
      <c r="D640" s="171" t="s">
        <v>821</v>
      </c>
      <c r="E640" s="171"/>
      <c r="F640" s="171" t="s">
        <v>825</v>
      </c>
      <c r="G640" s="178"/>
      <c r="H640" s="30">
        <v>749</v>
      </c>
      <c r="I640" s="269" t="s">
        <v>47</v>
      </c>
      <c r="J640" s="137" t="str">
        <f>INDEX('Policy Characteristics'!D:D,MATCH(PolicyLevers!$C640,'Policy Characteristics'!$C:$C,0))</f>
        <v>Fuel Taxes</v>
      </c>
      <c r="K640" s="137" t="str">
        <f>INDEX('Policy Characteristics'!E:E,MATCH(PolicyLevers!$C640,'Policy Characteristics'!$C:$C,0))</f>
        <v>cross fuel tax</v>
      </c>
      <c r="L640" s="137">
        <f>INDEX('Policy Characteristics'!F:F,MATCH(PolicyLevers!$C640,'Policy Characteristics'!$C:$C,0))</f>
        <v>0</v>
      </c>
      <c r="M640" s="137">
        <f>INDEX('Policy Characteristics'!G:G,MATCH(PolicyLevers!$C640,'Policy Characteristics'!$C:$C,0))</f>
        <v>0.2</v>
      </c>
      <c r="N640" s="137">
        <f>INDEX('Policy Characteristics'!H:H,MATCH(PolicyLevers!$C640,'Policy Characteristics'!$C:$C,0))</f>
        <v>5.0000000000000001E-3</v>
      </c>
      <c r="O640" s="137" t="str">
        <f>INDEX('Policy Characteristics'!I:I,MATCH(PolicyLevers!$C640,'Policy Characteristics'!$C:$C,0))</f>
        <v>% of BAU price</v>
      </c>
      <c r="P640" s="13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In 2020, Nevada's sales tax rate was 4.6% and the tax rate on gasoline was 13%.//**Hard Coal : ** In 2020, Nevada's sales tax rate was 4.6% and the tax rate on gasoline was 13%.//**Natural Gas : **In 2020, Nevada's sales tax rate was 4.6% and the tax rate on gasoline was 13%.//**Petroleum Gasoline : **In 2020, Nevada's sales tax rate was 4.6% and the tax rate on gasoline was 13%.//**Petroleum Diesel : **In 2020, Nevada's sales tax rate was 4.6% and the tax rate on gasoline was 13%.</v>
      </c>
      <c r="Q640" s="170"/>
      <c r="R640" s="171"/>
      <c r="S640" s="179"/>
      <c r="T640" s="170"/>
    </row>
    <row r="641" spans="1:20" x14ac:dyDescent="0.25">
      <c r="A641" s="136" t="str">
        <f>INDEX('Policy Characteristics'!A:A,MATCH(PolicyLevers!$C641,'Policy Characteristics'!$C:$C,0))</f>
        <v>Research and Development</v>
      </c>
      <c r="B641" s="273" t="str">
        <f>INDEX('Policy Characteristics'!B:B,MATCH(PolicyLevers!$C641,'Policy Characteristics'!$C:$C,0))</f>
        <v>Capital Cost Reduction</v>
      </c>
      <c r="C641" s="3" t="s">
        <v>318</v>
      </c>
      <c r="D641" s="170" t="s">
        <v>121</v>
      </c>
      <c r="E641" s="170"/>
      <c r="F641" s="170" t="s">
        <v>352</v>
      </c>
      <c r="G641" s="170"/>
      <c r="H641" s="30">
        <v>85</v>
      </c>
      <c r="I641" s="268" t="s">
        <v>46</v>
      </c>
      <c r="J641" s="137" t="str">
        <f>INDEX('Policy Characteristics'!D:D,MATCH(PolicyLevers!$C641,'Policy Characteristics'!$C:$C,0))</f>
        <v>R&amp;D Capital Cost Reductions</v>
      </c>
      <c r="K641" s="137" t="str">
        <f>INDEX('Policy Characteristics'!E:E,MATCH(PolicyLevers!$C641,'Policy Characteristics'!$C:$C,0))</f>
        <v>RnD building capital cost reduction</v>
      </c>
      <c r="L641" s="137">
        <f>INDEX('Policy Characteristics'!F:F,MATCH(PolicyLevers!$C641,'Policy Characteristics'!$C:$C,0))</f>
        <v>0</v>
      </c>
      <c r="M641" s="137">
        <f>INDEX('Policy Characteristics'!G:G,MATCH(PolicyLevers!$C641,'Policy Characteristics'!$C:$C,0))</f>
        <v>0.4</v>
      </c>
      <c r="N641" s="137">
        <f>INDEX('Policy Characteristics'!H:H,MATCH(PolicyLevers!$C641,'Policy Characteristics'!$C:$C,0))</f>
        <v>0.01</v>
      </c>
      <c r="O641" s="137" t="str">
        <f>INDEX('Policy Characteristics'!I:I,MATCH(PolicyLevers!$C641,'Policy Characteristics'!$C:$C,0))</f>
        <v>% reduction in cost</v>
      </c>
      <c r="P641" s="137"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70" t="s">
        <v>274</v>
      </c>
      <c r="R641" s="171" t="s">
        <v>275</v>
      </c>
      <c r="S641" s="179" t="s">
        <v>77</v>
      </c>
      <c r="T641" s="170"/>
    </row>
    <row r="642" spans="1:20" x14ac:dyDescent="0.25">
      <c r="A642" s="136" t="str">
        <f>INDEX('Policy Characteristics'!A:A,MATCH(PolicyLevers!$C642,'Policy Characteristics'!$C:$C,0))</f>
        <v>Research and Development</v>
      </c>
      <c r="B642" s="273" t="str">
        <f>INDEX('Policy Characteristics'!B:B,MATCH(PolicyLevers!$C642,'Policy Characteristics'!$C:$C,0))</f>
        <v>Capital Cost Reduction</v>
      </c>
      <c r="C642" s="144" t="str">
        <f t="shared" ref="A642:C648" si="87">C$641</f>
        <v>RnD Building Capital Cost Perc Reduction</v>
      </c>
      <c r="D642" s="170" t="s">
        <v>122</v>
      </c>
      <c r="E642" s="170"/>
      <c r="F642" s="170" t="s">
        <v>353</v>
      </c>
      <c r="G642" s="170"/>
      <c r="H642" s="30">
        <v>86</v>
      </c>
      <c r="I642" s="268" t="s">
        <v>46</v>
      </c>
      <c r="J642" s="137" t="str">
        <f>INDEX('Policy Characteristics'!D:D,MATCH(PolicyLevers!$C642,'Policy Characteristics'!$C:$C,0))</f>
        <v>R&amp;D Capital Cost Reductions</v>
      </c>
      <c r="K642" s="137" t="str">
        <f>INDEX('Policy Characteristics'!E:E,MATCH(PolicyLevers!$C642,'Policy Characteristics'!$C:$C,0))</f>
        <v>RnD building capital cost reduction</v>
      </c>
      <c r="L642" s="137">
        <f>INDEX('Policy Characteristics'!F:F,MATCH(PolicyLevers!$C642,'Policy Characteristics'!$C:$C,0))</f>
        <v>0</v>
      </c>
      <c r="M642" s="137">
        <f>INDEX('Policy Characteristics'!G:G,MATCH(PolicyLevers!$C642,'Policy Characteristics'!$C:$C,0))</f>
        <v>0.4</v>
      </c>
      <c r="N642" s="137">
        <f>INDEX('Policy Characteristics'!H:H,MATCH(PolicyLevers!$C642,'Policy Characteristics'!$C:$C,0))</f>
        <v>0.01</v>
      </c>
      <c r="O642" s="137" t="str">
        <f>INDEX('Policy Characteristics'!I:I,MATCH(PolicyLevers!$C642,'Policy Characteristics'!$C:$C,0))</f>
        <v>% reduction in cost</v>
      </c>
      <c r="P642" s="137"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70" t="s">
        <v>274</v>
      </c>
      <c r="R642" s="171" t="s">
        <v>275</v>
      </c>
      <c r="S642" s="179" t="s">
        <v>77</v>
      </c>
      <c r="T642" s="170"/>
    </row>
    <row r="643" spans="1:20" x14ac:dyDescent="0.25">
      <c r="A643" s="136" t="str">
        <f>INDEX('Policy Characteristics'!A:A,MATCH(PolicyLevers!$C643,'Policy Characteristics'!$C:$C,0))</f>
        <v>Research and Development</v>
      </c>
      <c r="B643" s="273" t="str">
        <f>INDEX('Policy Characteristics'!B:B,MATCH(PolicyLevers!$C643,'Policy Characteristics'!$C:$C,0))</f>
        <v>Capital Cost Reduction</v>
      </c>
      <c r="C643" s="144" t="str">
        <f t="shared" si="87"/>
        <v>RnD Building Capital Cost Perc Reduction</v>
      </c>
      <c r="D643" s="170" t="s">
        <v>123</v>
      </c>
      <c r="E643" s="170"/>
      <c r="F643" s="170" t="s">
        <v>354</v>
      </c>
      <c r="G643" s="170"/>
      <c r="H643" s="30">
        <v>87</v>
      </c>
      <c r="I643" s="268" t="s">
        <v>46</v>
      </c>
      <c r="J643" s="137" t="str">
        <f>INDEX('Policy Characteristics'!D:D,MATCH(PolicyLevers!$C643,'Policy Characteristics'!$C:$C,0))</f>
        <v>R&amp;D Capital Cost Reductions</v>
      </c>
      <c r="K643" s="137" t="str">
        <f>INDEX('Policy Characteristics'!E:E,MATCH(PolicyLevers!$C643,'Policy Characteristics'!$C:$C,0))</f>
        <v>RnD building capital cost reduction</v>
      </c>
      <c r="L643" s="137">
        <f>INDEX('Policy Characteristics'!F:F,MATCH(PolicyLevers!$C643,'Policy Characteristics'!$C:$C,0))</f>
        <v>0</v>
      </c>
      <c r="M643" s="137">
        <f>INDEX('Policy Characteristics'!G:G,MATCH(PolicyLevers!$C643,'Policy Characteristics'!$C:$C,0))</f>
        <v>0.4</v>
      </c>
      <c r="N643" s="137">
        <f>INDEX('Policy Characteristics'!H:H,MATCH(PolicyLevers!$C643,'Policy Characteristics'!$C:$C,0))</f>
        <v>0.01</v>
      </c>
      <c r="O643" s="137" t="str">
        <f>INDEX('Policy Characteristics'!I:I,MATCH(PolicyLevers!$C643,'Policy Characteristics'!$C:$C,0))</f>
        <v>% reduction in cost</v>
      </c>
      <c r="P643" s="137"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70" t="s">
        <v>274</v>
      </c>
      <c r="R643" s="171" t="s">
        <v>275</v>
      </c>
      <c r="S643" s="179" t="s">
        <v>77</v>
      </c>
      <c r="T643" s="170"/>
    </row>
    <row r="644" spans="1:20" x14ac:dyDescent="0.25">
      <c r="A644" s="136" t="str">
        <f>INDEX('Policy Characteristics'!A:A,MATCH(PolicyLevers!$C644,'Policy Characteristics'!$C:$C,0))</f>
        <v>Research and Development</v>
      </c>
      <c r="B644" s="273" t="str">
        <f>INDEX('Policy Characteristics'!B:B,MATCH(PolicyLevers!$C644,'Policy Characteristics'!$C:$C,0))</f>
        <v>Capital Cost Reduction</v>
      </c>
      <c r="C644" s="144" t="str">
        <f t="shared" si="87"/>
        <v>RnD Building Capital Cost Perc Reduction</v>
      </c>
      <c r="D644" s="170" t="s">
        <v>124</v>
      </c>
      <c r="E644" s="170"/>
      <c r="F644" s="170" t="s">
        <v>355</v>
      </c>
      <c r="G644" s="170"/>
      <c r="H644" s="30">
        <v>88</v>
      </c>
      <c r="I644" s="268" t="s">
        <v>46</v>
      </c>
      <c r="J644" s="137" t="str">
        <f>INDEX('Policy Characteristics'!D:D,MATCH(PolicyLevers!$C644,'Policy Characteristics'!$C:$C,0))</f>
        <v>R&amp;D Capital Cost Reductions</v>
      </c>
      <c r="K644" s="137" t="str">
        <f>INDEX('Policy Characteristics'!E:E,MATCH(PolicyLevers!$C644,'Policy Characteristics'!$C:$C,0))</f>
        <v>RnD building capital cost reduction</v>
      </c>
      <c r="L644" s="137">
        <f>INDEX('Policy Characteristics'!F:F,MATCH(PolicyLevers!$C644,'Policy Characteristics'!$C:$C,0))</f>
        <v>0</v>
      </c>
      <c r="M644" s="137">
        <f>INDEX('Policy Characteristics'!G:G,MATCH(PolicyLevers!$C644,'Policy Characteristics'!$C:$C,0))</f>
        <v>0.4</v>
      </c>
      <c r="N644" s="137">
        <f>INDEX('Policy Characteristics'!H:H,MATCH(PolicyLevers!$C644,'Policy Characteristics'!$C:$C,0))</f>
        <v>0.01</v>
      </c>
      <c r="O644" s="137" t="str">
        <f>INDEX('Policy Characteristics'!I:I,MATCH(PolicyLevers!$C644,'Policy Characteristics'!$C:$C,0))</f>
        <v>% reduction in cost</v>
      </c>
      <c r="P644" s="137"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70" t="s">
        <v>274</v>
      </c>
      <c r="R644" s="171" t="s">
        <v>275</v>
      </c>
      <c r="S644" s="179" t="s">
        <v>77</v>
      </c>
      <c r="T644" s="170"/>
    </row>
    <row r="645" spans="1:20" x14ac:dyDescent="0.25">
      <c r="A645" s="136" t="str">
        <f>INDEX('Policy Characteristics'!A:A,MATCH(PolicyLevers!$C645,'Policy Characteristics'!$C:$C,0))</f>
        <v>Research and Development</v>
      </c>
      <c r="B645" s="273" t="str">
        <f>INDEX('Policy Characteristics'!B:B,MATCH(PolicyLevers!$C645,'Policy Characteristics'!$C:$C,0))</f>
        <v>Capital Cost Reduction</v>
      </c>
      <c r="C645" s="144" t="str">
        <f t="shared" si="87"/>
        <v>RnD Building Capital Cost Perc Reduction</v>
      </c>
      <c r="D645" s="170" t="s">
        <v>125</v>
      </c>
      <c r="E645" s="170"/>
      <c r="F645" s="170" t="s">
        <v>356</v>
      </c>
      <c r="G645" s="170"/>
      <c r="H645" s="30">
        <v>89</v>
      </c>
      <c r="I645" s="268" t="s">
        <v>46</v>
      </c>
      <c r="J645" s="137" t="str">
        <f>INDEX('Policy Characteristics'!D:D,MATCH(PolicyLevers!$C645,'Policy Characteristics'!$C:$C,0))</f>
        <v>R&amp;D Capital Cost Reductions</v>
      </c>
      <c r="K645" s="137" t="str">
        <f>INDEX('Policy Characteristics'!E:E,MATCH(PolicyLevers!$C645,'Policy Characteristics'!$C:$C,0))</f>
        <v>RnD building capital cost reduction</v>
      </c>
      <c r="L645" s="137">
        <f>INDEX('Policy Characteristics'!F:F,MATCH(PolicyLevers!$C645,'Policy Characteristics'!$C:$C,0))</f>
        <v>0</v>
      </c>
      <c r="M645" s="137">
        <f>INDEX('Policy Characteristics'!G:G,MATCH(PolicyLevers!$C645,'Policy Characteristics'!$C:$C,0))</f>
        <v>0.4</v>
      </c>
      <c r="N645" s="137">
        <f>INDEX('Policy Characteristics'!H:H,MATCH(PolicyLevers!$C645,'Policy Characteristics'!$C:$C,0))</f>
        <v>0.01</v>
      </c>
      <c r="O645" s="137" t="str">
        <f>INDEX('Policy Characteristics'!I:I,MATCH(PolicyLevers!$C645,'Policy Characteristics'!$C:$C,0))</f>
        <v>% reduction in cost</v>
      </c>
      <c r="P645" s="137"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70" t="s">
        <v>274</v>
      </c>
      <c r="R645" s="171" t="s">
        <v>275</v>
      </c>
      <c r="S645" s="179" t="s">
        <v>77</v>
      </c>
      <c r="T645" s="170"/>
    </row>
    <row r="646" spans="1:20" x14ac:dyDescent="0.25">
      <c r="A646" s="136" t="str">
        <f>INDEX('Policy Characteristics'!A:A,MATCH(PolicyLevers!$C646,'Policy Characteristics'!$C:$C,0))</f>
        <v>Research and Development</v>
      </c>
      <c r="B646" s="273" t="str">
        <f>INDEX('Policy Characteristics'!B:B,MATCH(PolicyLevers!$C646,'Policy Characteristics'!$C:$C,0))</f>
        <v>Capital Cost Reduction</v>
      </c>
      <c r="C646" s="144" t="str">
        <f t="shared" si="87"/>
        <v>RnD Building Capital Cost Perc Reduction</v>
      </c>
      <c r="D646" s="170" t="s">
        <v>126</v>
      </c>
      <c r="E646" s="170"/>
      <c r="F646" s="170" t="s">
        <v>357</v>
      </c>
      <c r="G646" s="170"/>
      <c r="H646" s="30">
        <v>90</v>
      </c>
      <c r="I646" s="268" t="s">
        <v>46</v>
      </c>
      <c r="J646" s="137" t="str">
        <f>INDEX('Policy Characteristics'!D:D,MATCH(PolicyLevers!$C646,'Policy Characteristics'!$C:$C,0))</f>
        <v>R&amp;D Capital Cost Reductions</v>
      </c>
      <c r="K646" s="137" t="str">
        <f>INDEX('Policy Characteristics'!E:E,MATCH(PolicyLevers!$C646,'Policy Characteristics'!$C:$C,0))</f>
        <v>RnD building capital cost reduction</v>
      </c>
      <c r="L646" s="137">
        <f>INDEX('Policy Characteristics'!F:F,MATCH(PolicyLevers!$C646,'Policy Characteristics'!$C:$C,0))</f>
        <v>0</v>
      </c>
      <c r="M646" s="137">
        <f>INDEX('Policy Characteristics'!G:G,MATCH(PolicyLevers!$C646,'Policy Characteristics'!$C:$C,0))</f>
        <v>0.4</v>
      </c>
      <c r="N646" s="137">
        <f>INDEX('Policy Characteristics'!H:H,MATCH(PolicyLevers!$C646,'Policy Characteristics'!$C:$C,0))</f>
        <v>0.01</v>
      </c>
      <c r="O646" s="137" t="str">
        <f>INDEX('Policy Characteristics'!I:I,MATCH(PolicyLevers!$C646,'Policy Characteristics'!$C:$C,0))</f>
        <v>% reduction in cost</v>
      </c>
      <c r="P646" s="137"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70" t="s">
        <v>274</v>
      </c>
      <c r="R646" s="171" t="s">
        <v>275</v>
      </c>
      <c r="S646" s="179" t="s">
        <v>77</v>
      </c>
      <c r="T646" s="170"/>
    </row>
    <row r="647" spans="1:20" x14ac:dyDescent="0.25">
      <c r="A647" s="136" t="str">
        <f>INDEX('Policy Characteristics'!A:A,MATCH(PolicyLevers!$C647,'Policy Characteristics'!$C:$C,0))</f>
        <v>Research and Development</v>
      </c>
      <c r="B647" s="273" t="str">
        <f>INDEX('Policy Characteristics'!B:B,MATCH(PolicyLevers!$C647,'Policy Characteristics'!$C:$C,0))</f>
        <v>Capital Cost Reduction</v>
      </c>
      <c r="C647" s="3" t="s">
        <v>319</v>
      </c>
      <c r="D647" s="170"/>
      <c r="E647" s="170"/>
      <c r="F647" s="170" t="s">
        <v>29</v>
      </c>
      <c r="G647" s="170"/>
      <c r="H647" s="30">
        <v>91</v>
      </c>
      <c r="I647" s="268" t="s">
        <v>46</v>
      </c>
      <c r="J647" s="137" t="str">
        <f>INDEX('Policy Characteristics'!D:D,MATCH(PolicyLevers!$C647,'Policy Characteristics'!$C:$C,0))</f>
        <v>R&amp;D Capital Cost Reductions</v>
      </c>
      <c r="K647" s="137" t="str">
        <f>INDEX('Policy Characteristics'!E:E,MATCH(PolicyLevers!$C647,'Policy Characteristics'!$C:$C,0))</f>
        <v>RnD CCS capital cost reduction</v>
      </c>
      <c r="L647" s="137">
        <f>INDEX('Policy Characteristics'!F:F,MATCH(PolicyLevers!$C647,'Policy Characteristics'!$C:$C,0))</f>
        <v>0</v>
      </c>
      <c r="M647" s="137">
        <f>INDEX('Policy Characteristics'!G:G,MATCH(PolicyLevers!$C647,'Policy Characteristics'!$C:$C,0))</f>
        <v>0.4</v>
      </c>
      <c r="N647" s="137">
        <f>INDEX('Policy Characteristics'!H:H,MATCH(PolicyLevers!$C647,'Policy Characteristics'!$C:$C,0))</f>
        <v>0.01</v>
      </c>
      <c r="O647" s="137" t="str">
        <f>INDEX('Policy Characteristics'!I:I,MATCH(PolicyLevers!$C647,'Policy Characteristics'!$C:$C,0))</f>
        <v>% reduction in cost</v>
      </c>
      <c r="P647" s="137"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0" t="s">
        <v>274</v>
      </c>
      <c r="R647" s="171" t="s">
        <v>275</v>
      </c>
      <c r="S647" s="179" t="s">
        <v>77</v>
      </c>
      <c r="T647" s="170"/>
    </row>
    <row r="648" spans="1:20" x14ac:dyDescent="0.25">
      <c r="A648" s="136" t="str">
        <f>INDEX('Policy Characteristics'!A:A,MATCH(PolicyLevers!$C648,'Policy Characteristics'!$C:$C,0))</f>
        <v>Research and Development</v>
      </c>
      <c r="B648" s="273" t="str">
        <f>INDEX('Policy Characteristics'!B:B,MATCH(PolicyLevers!$C648,'Policy Characteristics'!$C:$C,0))</f>
        <v>Capital Cost Reduction</v>
      </c>
      <c r="C648" s="3" t="s">
        <v>320</v>
      </c>
      <c r="D648" s="170" t="s">
        <v>497</v>
      </c>
      <c r="E648" s="170"/>
      <c r="F648" s="171" t="s">
        <v>500</v>
      </c>
      <c r="G648" s="170"/>
      <c r="H648" s="30">
        <v>92</v>
      </c>
      <c r="I648" s="268" t="s">
        <v>46</v>
      </c>
      <c r="J648" s="137" t="str">
        <f>INDEX('Policy Characteristics'!D:D,MATCH(PolicyLevers!$C648,'Policy Characteristics'!$C:$C,0))</f>
        <v>R&amp;D Capital Cost Reductions</v>
      </c>
      <c r="K648" s="137" t="str">
        <f>INDEX('Policy Characteristics'!E:E,MATCH(PolicyLevers!$C648,'Policy Characteristics'!$C:$C,0))</f>
        <v>RnD electricity capital cost reduction</v>
      </c>
      <c r="L648" s="137">
        <f>INDEX('Policy Characteristics'!F:F,MATCH(PolicyLevers!$C648,'Policy Characteristics'!$C:$C,0))</f>
        <v>0</v>
      </c>
      <c r="M648" s="137">
        <f>INDEX('Policy Characteristics'!G:G,MATCH(PolicyLevers!$C648,'Policy Characteristics'!$C:$C,0))</f>
        <v>0.4</v>
      </c>
      <c r="N648" s="137">
        <f>INDEX('Policy Characteristics'!H:H,MATCH(PolicyLevers!$C648,'Policy Characteristics'!$C:$C,0))</f>
        <v>0.01</v>
      </c>
      <c r="O648" s="137" t="str">
        <f>INDEX('Policy Characteristics'!I:I,MATCH(PolicyLevers!$C648,'Policy Characteristics'!$C:$C,0))</f>
        <v>% reduction in cost</v>
      </c>
      <c r="P648" s="137"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0" t="s">
        <v>274</v>
      </c>
      <c r="R648" s="171" t="s">
        <v>275</v>
      </c>
      <c r="S648" s="179" t="s">
        <v>77</v>
      </c>
      <c r="T648" s="170"/>
    </row>
    <row r="649" spans="1:20" x14ac:dyDescent="0.25">
      <c r="A649" s="136" t="str">
        <f>INDEX('Policy Characteristics'!A:A,MATCH(PolicyLevers!$C649,'Policy Characteristics'!$C:$C,0))</f>
        <v>Research and Development</v>
      </c>
      <c r="B649" s="273" t="str">
        <f>INDEX('Policy Characteristics'!B:B,MATCH(PolicyLevers!$C649,'Policy Characteristics'!$C:$C,0))</f>
        <v>Capital Cost Reduction</v>
      </c>
      <c r="C649" s="144" t="str">
        <f t="shared" ref="B649:C659" si="88">C$648</f>
        <v>RnD Electricity Capital Cost Perc Reduction</v>
      </c>
      <c r="D649" s="171" t="s">
        <v>339</v>
      </c>
      <c r="E649" s="178"/>
      <c r="F649" s="171" t="s">
        <v>561</v>
      </c>
      <c r="G649" s="170"/>
      <c r="H649" s="30">
        <v>93</v>
      </c>
      <c r="I649" s="268" t="s">
        <v>46</v>
      </c>
      <c r="J649" s="137" t="str">
        <f>INDEX('Policy Characteristics'!D:D,MATCH(PolicyLevers!$C649,'Policy Characteristics'!$C:$C,0))</f>
        <v>R&amp;D Capital Cost Reductions</v>
      </c>
      <c r="K649" s="137" t="str">
        <f>INDEX('Policy Characteristics'!E:E,MATCH(PolicyLevers!$C649,'Policy Characteristics'!$C:$C,0))</f>
        <v>RnD electricity capital cost reduction</v>
      </c>
      <c r="L649" s="137">
        <f>INDEX('Policy Characteristics'!F:F,MATCH(PolicyLevers!$C649,'Policy Characteristics'!$C:$C,0))</f>
        <v>0</v>
      </c>
      <c r="M649" s="137">
        <f>INDEX('Policy Characteristics'!G:G,MATCH(PolicyLevers!$C649,'Policy Characteristics'!$C:$C,0))</f>
        <v>0.4</v>
      </c>
      <c r="N649" s="137">
        <f>INDEX('Policy Characteristics'!H:H,MATCH(PolicyLevers!$C649,'Policy Characteristics'!$C:$C,0))</f>
        <v>0.01</v>
      </c>
      <c r="O649" s="137" t="str">
        <f>INDEX('Policy Characteristics'!I:I,MATCH(PolicyLevers!$C649,'Policy Characteristics'!$C:$C,0))</f>
        <v>% reduction in cost</v>
      </c>
      <c r="P649" s="137"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0" t="s">
        <v>274</v>
      </c>
      <c r="R649" s="171" t="s">
        <v>275</v>
      </c>
      <c r="S649" s="179" t="s">
        <v>77</v>
      </c>
      <c r="T649" s="170"/>
    </row>
    <row r="650" spans="1:20" x14ac:dyDescent="0.25">
      <c r="A650" s="136" t="str">
        <f>INDEX('Policy Characteristics'!A:A,MATCH(PolicyLevers!$C650,'Policy Characteristics'!$C:$C,0))</f>
        <v>Research and Development</v>
      </c>
      <c r="B650" s="273" t="str">
        <f>INDEX('Policy Characteristics'!B:B,MATCH(PolicyLevers!$C650,'Policy Characteristics'!$C:$C,0))</f>
        <v>Capital Cost Reduction</v>
      </c>
      <c r="C650" s="144" t="str">
        <f t="shared" si="88"/>
        <v>RnD Electricity Capital Cost Perc Reduction</v>
      </c>
      <c r="D650" s="171" t="s">
        <v>80</v>
      </c>
      <c r="E650" s="178"/>
      <c r="F650" s="171" t="s">
        <v>358</v>
      </c>
      <c r="G650" s="170"/>
      <c r="H650" s="30">
        <v>94</v>
      </c>
      <c r="I650" s="268" t="s">
        <v>46</v>
      </c>
      <c r="J650" s="137" t="str">
        <f>INDEX('Policy Characteristics'!D:D,MATCH(PolicyLevers!$C650,'Policy Characteristics'!$C:$C,0))</f>
        <v>R&amp;D Capital Cost Reductions</v>
      </c>
      <c r="K650" s="137" t="str">
        <f>INDEX('Policy Characteristics'!E:E,MATCH(PolicyLevers!$C650,'Policy Characteristics'!$C:$C,0))</f>
        <v>RnD electricity capital cost reduction</v>
      </c>
      <c r="L650" s="137">
        <f>INDEX('Policy Characteristics'!F:F,MATCH(PolicyLevers!$C650,'Policy Characteristics'!$C:$C,0))</f>
        <v>0</v>
      </c>
      <c r="M650" s="137">
        <f>INDEX('Policy Characteristics'!G:G,MATCH(PolicyLevers!$C650,'Policy Characteristics'!$C:$C,0))</f>
        <v>0.4</v>
      </c>
      <c r="N650" s="137">
        <f>INDEX('Policy Characteristics'!H:H,MATCH(PolicyLevers!$C650,'Policy Characteristics'!$C:$C,0))</f>
        <v>0.01</v>
      </c>
      <c r="O650" s="137" t="str">
        <f>INDEX('Policy Characteristics'!I:I,MATCH(PolicyLevers!$C650,'Policy Characteristics'!$C:$C,0))</f>
        <v>% reduction in cost</v>
      </c>
      <c r="P650" s="137"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0" t="s">
        <v>274</v>
      </c>
      <c r="R650" s="171" t="s">
        <v>275</v>
      </c>
      <c r="S650" s="179" t="s">
        <v>77</v>
      </c>
      <c r="T650" s="170"/>
    </row>
    <row r="651" spans="1:20" x14ac:dyDescent="0.25">
      <c r="A651" s="136" t="str">
        <f>INDEX('Policy Characteristics'!A:A,MATCH(PolicyLevers!$C651,'Policy Characteristics'!$C:$C,0))</f>
        <v>Research and Development</v>
      </c>
      <c r="B651" s="273" t="str">
        <f>INDEX('Policy Characteristics'!B:B,MATCH(PolicyLevers!$C651,'Policy Characteristics'!$C:$C,0))</f>
        <v>Capital Cost Reduction</v>
      </c>
      <c r="C651" s="144" t="str">
        <f t="shared" si="88"/>
        <v>RnD Electricity Capital Cost Perc Reduction</v>
      </c>
      <c r="D651" s="171" t="s">
        <v>81</v>
      </c>
      <c r="E651" s="178"/>
      <c r="F651" s="171" t="s">
        <v>359</v>
      </c>
      <c r="G651" s="170"/>
      <c r="H651" s="30">
        <v>95</v>
      </c>
      <c r="I651" s="268" t="s">
        <v>46</v>
      </c>
      <c r="J651" s="137" t="str">
        <f>INDEX('Policy Characteristics'!D:D,MATCH(PolicyLevers!$C651,'Policy Characteristics'!$C:$C,0))</f>
        <v>R&amp;D Capital Cost Reductions</v>
      </c>
      <c r="K651" s="137" t="str">
        <f>INDEX('Policy Characteristics'!E:E,MATCH(PolicyLevers!$C651,'Policy Characteristics'!$C:$C,0))</f>
        <v>RnD electricity capital cost reduction</v>
      </c>
      <c r="L651" s="137">
        <f>INDEX('Policy Characteristics'!F:F,MATCH(PolicyLevers!$C651,'Policy Characteristics'!$C:$C,0))</f>
        <v>0</v>
      </c>
      <c r="M651" s="137">
        <f>INDEX('Policy Characteristics'!G:G,MATCH(PolicyLevers!$C651,'Policy Characteristics'!$C:$C,0))</f>
        <v>0.4</v>
      </c>
      <c r="N651" s="137">
        <f>INDEX('Policy Characteristics'!H:H,MATCH(PolicyLevers!$C651,'Policy Characteristics'!$C:$C,0))</f>
        <v>0.01</v>
      </c>
      <c r="O651" s="137" t="str">
        <f>INDEX('Policy Characteristics'!I:I,MATCH(PolicyLevers!$C651,'Policy Characteristics'!$C:$C,0))</f>
        <v>% reduction in cost</v>
      </c>
      <c r="P651" s="137"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0" t="s">
        <v>274</v>
      </c>
      <c r="R651" s="171" t="s">
        <v>275</v>
      </c>
      <c r="S651" s="179" t="s">
        <v>77</v>
      </c>
      <c r="T651" s="170"/>
    </row>
    <row r="652" spans="1:20" x14ac:dyDescent="0.25">
      <c r="A652" s="136" t="str">
        <f>INDEX('Policy Characteristics'!A:A,MATCH(PolicyLevers!$C652,'Policy Characteristics'!$C:$C,0))</f>
        <v>Research and Development</v>
      </c>
      <c r="B652" s="273" t="str">
        <f>INDEX('Policy Characteristics'!B:B,MATCH(PolicyLevers!$C652,'Policy Characteristics'!$C:$C,0))</f>
        <v>Capital Cost Reduction</v>
      </c>
      <c r="C652" s="144" t="str">
        <f t="shared" si="88"/>
        <v>RnD Electricity Capital Cost Perc Reduction</v>
      </c>
      <c r="D652" s="171" t="s">
        <v>498</v>
      </c>
      <c r="E652" s="178"/>
      <c r="F652" s="171" t="s">
        <v>502</v>
      </c>
      <c r="G652" s="170"/>
      <c r="H652" s="30">
        <v>96</v>
      </c>
      <c r="I652" s="268" t="s">
        <v>46</v>
      </c>
      <c r="J652" s="137" t="str">
        <f>INDEX('Policy Characteristics'!D:D,MATCH(PolicyLevers!$C652,'Policy Characteristics'!$C:$C,0))</f>
        <v>R&amp;D Capital Cost Reductions</v>
      </c>
      <c r="K652" s="137" t="str">
        <f>INDEX('Policy Characteristics'!E:E,MATCH(PolicyLevers!$C652,'Policy Characteristics'!$C:$C,0))</f>
        <v>RnD electricity capital cost reduction</v>
      </c>
      <c r="L652" s="137">
        <f>INDEX('Policy Characteristics'!F:F,MATCH(PolicyLevers!$C652,'Policy Characteristics'!$C:$C,0))</f>
        <v>0</v>
      </c>
      <c r="M652" s="137">
        <f>INDEX('Policy Characteristics'!G:G,MATCH(PolicyLevers!$C652,'Policy Characteristics'!$C:$C,0))</f>
        <v>0.4</v>
      </c>
      <c r="N652" s="137">
        <f>INDEX('Policy Characteristics'!H:H,MATCH(PolicyLevers!$C652,'Policy Characteristics'!$C:$C,0))</f>
        <v>0.01</v>
      </c>
      <c r="O652" s="137" t="str">
        <f>INDEX('Policy Characteristics'!I:I,MATCH(PolicyLevers!$C652,'Policy Characteristics'!$C:$C,0))</f>
        <v>% reduction in cost</v>
      </c>
      <c r="P652" s="137"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0" t="s">
        <v>274</v>
      </c>
      <c r="R652" s="171" t="s">
        <v>275</v>
      </c>
      <c r="S652" s="179" t="s">
        <v>77</v>
      </c>
      <c r="T652" s="170"/>
    </row>
    <row r="653" spans="1:20" x14ac:dyDescent="0.25">
      <c r="A653" s="136" t="str">
        <f>INDEX('Policy Characteristics'!A:A,MATCH(PolicyLevers!$C653,'Policy Characteristics'!$C:$C,0))</f>
        <v>Research and Development</v>
      </c>
      <c r="B653" s="273" t="str">
        <f>INDEX('Policy Characteristics'!B:B,MATCH(PolicyLevers!$C653,'Policy Characteristics'!$C:$C,0))</f>
        <v>Capital Cost Reduction</v>
      </c>
      <c r="C653" s="144" t="str">
        <f t="shared" si="88"/>
        <v>RnD Electricity Capital Cost Perc Reduction</v>
      </c>
      <c r="D653" s="171" t="s">
        <v>82</v>
      </c>
      <c r="E653" s="178"/>
      <c r="F653" s="171" t="s">
        <v>360</v>
      </c>
      <c r="G653" s="170"/>
      <c r="H653" s="30">
        <v>97</v>
      </c>
      <c r="I653" s="268" t="s">
        <v>46</v>
      </c>
      <c r="J653" s="137" t="str">
        <f>INDEX('Policy Characteristics'!D:D,MATCH(PolicyLevers!$C653,'Policy Characteristics'!$C:$C,0))</f>
        <v>R&amp;D Capital Cost Reductions</v>
      </c>
      <c r="K653" s="137" t="str">
        <f>INDEX('Policy Characteristics'!E:E,MATCH(PolicyLevers!$C653,'Policy Characteristics'!$C:$C,0))</f>
        <v>RnD electricity capital cost reduction</v>
      </c>
      <c r="L653" s="137">
        <f>INDEX('Policy Characteristics'!F:F,MATCH(PolicyLevers!$C653,'Policy Characteristics'!$C:$C,0))</f>
        <v>0</v>
      </c>
      <c r="M653" s="137">
        <f>INDEX('Policy Characteristics'!G:G,MATCH(PolicyLevers!$C653,'Policy Characteristics'!$C:$C,0))</f>
        <v>0.4</v>
      </c>
      <c r="N653" s="137">
        <f>INDEX('Policy Characteristics'!H:H,MATCH(PolicyLevers!$C653,'Policy Characteristics'!$C:$C,0))</f>
        <v>0.01</v>
      </c>
      <c r="O653" s="137" t="str">
        <f>INDEX('Policy Characteristics'!I:I,MATCH(PolicyLevers!$C653,'Policy Characteristics'!$C:$C,0))</f>
        <v>% reduction in cost</v>
      </c>
      <c r="P653" s="137"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0" t="s">
        <v>274</v>
      </c>
      <c r="R653" s="171" t="s">
        <v>275</v>
      </c>
      <c r="S653" s="179" t="s">
        <v>77</v>
      </c>
      <c r="T653" s="170"/>
    </row>
    <row r="654" spans="1:20" x14ac:dyDescent="0.25">
      <c r="A654" s="136" t="str">
        <f>INDEX('Policy Characteristics'!A:A,MATCH(PolicyLevers!$C654,'Policy Characteristics'!$C:$C,0))</f>
        <v>Research and Development</v>
      </c>
      <c r="B654" s="273" t="str">
        <f>INDEX('Policy Characteristics'!B:B,MATCH(PolicyLevers!$C654,'Policy Characteristics'!$C:$C,0))</f>
        <v>Capital Cost Reduction</v>
      </c>
      <c r="C654" s="144" t="str">
        <f t="shared" si="88"/>
        <v>RnD Electricity Capital Cost Perc Reduction</v>
      </c>
      <c r="D654" s="171" t="s">
        <v>83</v>
      </c>
      <c r="E654" s="178"/>
      <c r="F654" s="171" t="s">
        <v>361</v>
      </c>
      <c r="G654" s="170"/>
      <c r="H654" s="30">
        <v>98</v>
      </c>
      <c r="I654" s="268" t="s">
        <v>46</v>
      </c>
      <c r="J654" s="137" t="str">
        <f>INDEX('Policy Characteristics'!D:D,MATCH(PolicyLevers!$C654,'Policy Characteristics'!$C:$C,0))</f>
        <v>R&amp;D Capital Cost Reductions</v>
      </c>
      <c r="K654" s="137" t="str">
        <f>INDEX('Policy Characteristics'!E:E,MATCH(PolicyLevers!$C654,'Policy Characteristics'!$C:$C,0))</f>
        <v>RnD electricity capital cost reduction</v>
      </c>
      <c r="L654" s="137">
        <f>INDEX('Policy Characteristics'!F:F,MATCH(PolicyLevers!$C654,'Policy Characteristics'!$C:$C,0))</f>
        <v>0</v>
      </c>
      <c r="M654" s="137">
        <f>INDEX('Policy Characteristics'!G:G,MATCH(PolicyLevers!$C654,'Policy Characteristics'!$C:$C,0))</f>
        <v>0.4</v>
      </c>
      <c r="N654" s="137">
        <f>INDEX('Policy Characteristics'!H:H,MATCH(PolicyLevers!$C654,'Policy Characteristics'!$C:$C,0))</f>
        <v>0.01</v>
      </c>
      <c r="O654" s="137" t="str">
        <f>INDEX('Policy Characteristics'!I:I,MATCH(PolicyLevers!$C654,'Policy Characteristics'!$C:$C,0))</f>
        <v>% reduction in cost</v>
      </c>
      <c r="P654" s="137"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0" t="s">
        <v>274</v>
      </c>
      <c r="R654" s="171" t="s">
        <v>275</v>
      </c>
      <c r="S654" s="179" t="s">
        <v>77</v>
      </c>
      <c r="T654" s="170"/>
    </row>
    <row r="655" spans="1:20" x14ac:dyDescent="0.25">
      <c r="A655" s="136" t="str">
        <f>INDEX('Policy Characteristics'!A:A,MATCH(PolicyLevers!$C655,'Policy Characteristics'!$C:$C,0))</f>
        <v>Research and Development</v>
      </c>
      <c r="B655" s="273" t="str">
        <f>INDEX('Policy Characteristics'!B:B,MATCH(PolicyLevers!$C655,'Policy Characteristics'!$C:$C,0))</f>
        <v>Capital Cost Reduction</v>
      </c>
      <c r="C655" s="144" t="str">
        <f t="shared" si="88"/>
        <v>RnD Electricity Capital Cost Perc Reduction</v>
      </c>
      <c r="D655" s="171" t="s">
        <v>84</v>
      </c>
      <c r="E655" s="178"/>
      <c r="F655" s="171" t="s">
        <v>362</v>
      </c>
      <c r="G655" s="170"/>
      <c r="H655" s="30">
        <v>99</v>
      </c>
      <c r="I655" s="268" t="s">
        <v>46</v>
      </c>
      <c r="J655" s="137" t="str">
        <f>INDEX('Policy Characteristics'!D:D,MATCH(PolicyLevers!$C655,'Policy Characteristics'!$C:$C,0))</f>
        <v>R&amp;D Capital Cost Reductions</v>
      </c>
      <c r="K655" s="137" t="str">
        <f>INDEX('Policy Characteristics'!E:E,MATCH(PolicyLevers!$C655,'Policy Characteristics'!$C:$C,0))</f>
        <v>RnD electricity capital cost reduction</v>
      </c>
      <c r="L655" s="137">
        <f>INDEX('Policy Characteristics'!F:F,MATCH(PolicyLevers!$C655,'Policy Characteristics'!$C:$C,0))</f>
        <v>0</v>
      </c>
      <c r="M655" s="137">
        <f>INDEX('Policy Characteristics'!G:G,MATCH(PolicyLevers!$C655,'Policy Characteristics'!$C:$C,0))</f>
        <v>0.4</v>
      </c>
      <c r="N655" s="137">
        <f>INDEX('Policy Characteristics'!H:H,MATCH(PolicyLevers!$C655,'Policy Characteristics'!$C:$C,0))</f>
        <v>0.01</v>
      </c>
      <c r="O655" s="137" t="str">
        <f>INDEX('Policy Characteristics'!I:I,MATCH(PolicyLevers!$C655,'Policy Characteristics'!$C:$C,0))</f>
        <v>% reduction in cost</v>
      </c>
      <c r="P655" s="137"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0" t="s">
        <v>274</v>
      </c>
      <c r="R655" s="171" t="s">
        <v>275</v>
      </c>
      <c r="S655" s="179" t="s">
        <v>77</v>
      </c>
      <c r="T655" s="170"/>
    </row>
    <row r="656" spans="1:20" x14ac:dyDescent="0.25">
      <c r="A656" s="136" t="str">
        <f>INDEX('Policy Characteristics'!A:A,MATCH(PolicyLevers!$C656,'Policy Characteristics'!$C:$C,0))</f>
        <v>Research and Development</v>
      </c>
      <c r="B656" s="273" t="str">
        <f>INDEX('Policy Characteristics'!B:B,MATCH(PolicyLevers!$C656,'Policy Characteristics'!$C:$C,0))</f>
        <v>Capital Cost Reduction</v>
      </c>
      <c r="C656" s="144" t="str">
        <f t="shared" si="88"/>
        <v>RnD Electricity Capital Cost Perc Reduction</v>
      </c>
      <c r="D656" s="171" t="s">
        <v>342</v>
      </c>
      <c r="E656" s="178"/>
      <c r="F656" s="171" t="s">
        <v>562</v>
      </c>
      <c r="G656" s="170"/>
      <c r="H656" s="30">
        <v>192</v>
      </c>
      <c r="I656" s="268" t="s">
        <v>46</v>
      </c>
      <c r="J656" s="137" t="str">
        <f>INDEX('Policy Characteristics'!D:D,MATCH(PolicyLevers!$C656,'Policy Characteristics'!$C:$C,0))</f>
        <v>R&amp;D Capital Cost Reductions</v>
      </c>
      <c r="K656" s="137" t="str">
        <f>INDEX('Policy Characteristics'!E:E,MATCH(PolicyLevers!$C656,'Policy Characteristics'!$C:$C,0))</f>
        <v>RnD electricity capital cost reduction</v>
      </c>
      <c r="L656" s="137">
        <f>INDEX('Policy Characteristics'!F:F,MATCH(PolicyLevers!$C656,'Policy Characteristics'!$C:$C,0))</f>
        <v>0</v>
      </c>
      <c r="M656" s="137">
        <f>INDEX('Policy Characteristics'!G:G,MATCH(PolicyLevers!$C656,'Policy Characteristics'!$C:$C,0))</f>
        <v>0.4</v>
      </c>
      <c r="N656" s="137">
        <f>INDEX('Policy Characteristics'!H:H,MATCH(PolicyLevers!$C656,'Policy Characteristics'!$C:$C,0))</f>
        <v>0.01</v>
      </c>
      <c r="O656" s="137" t="str">
        <f>INDEX('Policy Characteristics'!I:I,MATCH(PolicyLevers!$C656,'Policy Characteristics'!$C:$C,0))</f>
        <v>% reduction in cost</v>
      </c>
      <c r="P656" s="137"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0" t="s">
        <v>274</v>
      </c>
      <c r="R656" s="171" t="s">
        <v>275</v>
      </c>
      <c r="S656" s="179" t="s">
        <v>77</v>
      </c>
      <c r="T656" s="170"/>
    </row>
    <row r="657" spans="1:20" x14ac:dyDescent="0.25">
      <c r="A657" s="136" t="str">
        <f>INDEX('Policy Characteristics'!A:A,MATCH(PolicyLevers!$C657,'Policy Characteristics'!$C:$C,0))</f>
        <v>Research and Development</v>
      </c>
      <c r="B657" s="273" t="str">
        <f>INDEX('Policy Characteristics'!B:B,MATCH(PolicyLevers!$C657,'Policy Characteristics'!$C:$C,0))</f>
        <v>Capital Cost Reduction</v>
      </c>
      <c r="C657" s="144" t="str">
        <f t="shared" ref="A650:C658" si="89">C$648</f>
        <v>RnD Electricity Capital Cost Perc Reduction</v>
      </c>
      <c r="D657" s="171" t="s">
        <v>494</v>
      </c>
      <c r="E657" s="178"/>
      <c r="F657" s="171" t="s">
        <v>495</v>
      </c>
      <c r="G657" s="170"/>
      <c r="H657" s="30">
        <v>180</v>
      </c>
      <c r="I657" s="268" t="s">
        <v>46</v>
      </c>
      <c r="J657" s="137" t="str">
        <f>INDEX('Policy Characteristics'!D:D,MATCH(PolicyLevers!$C657,'Policy Characteristics'!$C:$C,0))</f>
        <v>R&amp;D Capital Cost Reductions</v>
      </c>
      <c r="K657" s="137" t="str">
        <f>INDEX('Policy Characteristics'!E:E,MATCH(PolicyLevers!$C657,'Policy Characteristics'!$C:$C,0))</f>
        <v>RnD electricity capital cost reduction</v>
      </c>
      <c r="L657" s="137">
        <f>INDEX('Policy Characteristics'!F:F,MATCH(PolicyLevers!$C657,'Policy Characteristics'!$C:$C,0))</f>
        <v>0</v>
      </c>
      <c r="M657" s="137">
        <f>INDEX('Policy Characteristics'!G:G,MATCH(PolicyLevers!$C657,'Policy Characteristics'!$C:$C,0))</f>
        <v>0.4</v>
      </c>
      <c r="N657" s="137">
        <f>INDEX('Policy Characteristics'!H:H,MATCH(PolicyLevers!$C657,'Policy Characteristics'!$C:$C,0))</f>
        <v>0.01</v>
      </c>
      <c r="O657" s="137" t="str">
        <f>INDEX('Policy Characteristics'!I:I,MATCH(PolicyLevers!$C657,'Policy Characteristics'!$C:$C,0))</f>
        <v>% reduction in cost</v>
      </c>
      <c r="P657" s="137"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0" t="s">
        <v>274</v>
      </c>
      <c r="R657" s="171" t="s">
        <v>275</v>
      </c>
      <c r="S657" s="179" t="s">
        <v>77</v>
      </c>
      <c r="T657" s="170"/>
    </row>
    <row r="658" spans="1:20" x14ac:dyDescent="0.25">
      <c r="A658" s="136" t="str">
        <f>INDEX('Policy Characteristics'!A:A,MATCH(PolicyLevers!$C658,'Policy Characteristics'!$C:$C,0))</f>
        <v>Research and Development</v>
      </c>
      <c r="B658" s="273" t="str">
        <f>INDEX('Policy Characteristics'!B:B,MATCH(PolicyLevers!$C658,'Policy Characteristics'!$C:$C,0))</f>
        <v>Capital Cost Reduction</v>
      </c>
      <c r="C658" s="144" t="str">
        <f t="shared" si="89"/>
        <v>RnD Electricity Capital Cost Perc Reduction</v>
      </c>
      <c r="D658" s="171" t="s">
        <v>503</v>
      </c>
      <c r="E658" s="178"/>
      <c r="F658" s="171" t="s">
        <v>505</v>
      </c>
      <c r="G658" s="170"/>
      <c r="H658" s="30">
        <v>183</v>
      </c>
      <c r="I658" s="268" t="s">
        <v>46</v>
      </c>
      <c r="J658" s="137" t="str">
        <f>INDEX('Policy Characteristics'!D:D,MATCH(PolicyLevers!$C658,'Policy Characteristics'!$C:$C,0))</f>
        <v>R&amp;D Capital Cost Reductions</v>
      </c>
      <c r="K658" s="137" t="str">
        <f>INDEX('Policy Characteristics'!E:E,MATCH(PolicyLevers!$C658,'Policy Characteristics'!$C:$C,0))</f>
        <v>RnD electricity capital cost reduction</v>
      </c>
      <c r="L658" s="137">
        <f>INDEX('Policy Characteristics'!F:F,MATCH(PolicyLevers!$C658,'Policy Characteristics'!$C:$C,0))</f>
        <v>0</v>
      </c>
      <c r="M658" s="137">
        <f>INDEX('Policy Characteristics'!G:G,MATCH(PolicyLevers!$C658,'Policy Characteristics'!$C:$C,0))</f>
        <v>0.4</v>
      </c>
      <c r="N658" s="137">
        <f>INDEX('Policy Characteristics'!H:H,MATCH(PolicyLevers!$C658,'Policy Characteristics'!$C:$C,0))</f>
        <v>0.01</v>
      </c>
      <c r="O658" s="137" t="str">
        <f>INDEX('Policy Characteristics'!I:I,MATCH(PolicyLevers!$C658,'Policy Characteristics'!$C:$C,0))</f>
        <v>% reduction in cost</v>
      </c>
      <c r="P658" s="137"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0" t="s">
        <v>274</v>
      </c>
      <c r="R658" s="171" t="s">
        <v>275</v>
      </c>
      <c r="S658" s="179" t="s">
        <v>77</v>
      </c>
      <c r="T658" s="170"/>
    </row>
    <row r="659" spans="1:20" x14ac:dyDescent="0.25">
      <c r="A659" s="136" t="str">
        <f>INDEX('Policy Characteristics'!A:A,MATCH(PolicyLevers!$C659,'Policy Characteristics'!$C:$C,0))</f>
        <v>Research and Development</v>
      </c>
      <c r="B659" s="273" t="str">
        <f>INDEX('Policy Characteristics'!B:B,MATCH(PolicyLevers!$C659,'Policy Characteristics'!$C:$C,0))</f>
        <v>Capital Cost Reduction</v>
      </c>
      <c r="C659" s="3" t="s">
        <v>321</v>
      </c>
      <c r="D659" s="170" t="s">
        <v>141</v>
      </c>
      <c r="E659" s="170"/>
      <c r="F659" s="171" t="s">
        <v>363</v>
      </c>
      <c r="G659" s="170"/>
      <c r="H659" s="30">
        <v>100</v>
      </c>
      <c r="I659" s="268" t="s">
        <v>46</v>
      </c>
      <c r="J659" s="137" t="str">
        <f>INDEX('Policy Characteristics'!D:D,MATCH(PolicyLevers!$C659,'Policy Characteristics'!$C:$C,0))</f>
        <v>R&amp;D Capital Cost Reductions</v>
      </c>
      <c r="K659" s="137" t="str">
        <f>INDEX('Policy Characteristics'!E:E,MATCH(PolicyLevers!$C659,'Policy Characteristics'!$C:$C,0))</f>
        <v>RnD industry capital cost reduction</v>
      </c>
      <c r="L659" s="137">
        <f>INDEX('Policy Characteristics'!F:F,MATCH(PolicyLevers!$C659,'Policy Characteristics'!$C:$C,0))</f>
        <v>0</v>
      </c>
      <c r="M659" s="137">
        <f>INDEX('Policy Characteristics'!G:G,MATCH(PolicyLevers!$C659,'Policy Characteristics'!$C:$C,0))</f>
        <v>0.4</v>
      </c>
      <c r="N659" s="137">
        <f>INDEX('Policy Characteristics'!H:H,MATCH(PolicyLevers!$C659,'Policy Characteristics'!$C:$C,0))</f>
        <v>0.01</v>
      </c>
      <c r="O659" s="137" t="str">
        <f>INDEX('Policy Characteristics'!I:I,MATCH(PolicyLevers!$C659,'Policy Characteristics'!$C:$C,0))</f>
        <v>% reduction in cost</v>
      </c>
      <c r="P659" s="137"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0" t="s">
        <v>274</v>
      </c>
      <c r="R659" s="171" t="s">
        <v>275</v>
      </c>
      <c r="S659" s="179" t="s">
        <v>77</v>
      </c>
      <c r="T659" s="170"/>
    </row>
    <row r="660" spans="1:20" x14ac:dyDescent="0.25">
      <c r="A660" s="136" t="str">
        <f>INDEX('Policy Characteristics'!A:A,MATCH(PolicyLevers!$C660,'Policy Characteristics'!$C:$C,0))</f>
        <v>Research and Development</v>
      </c>
      <c r="B660" s="273" t="str">
        <f>INDEX('Policy Characteristics'!B:B,MATCH(PolicyLevers!$C660,'Policy Characteristics'!$C:$C,0))</f>
        <v>Capital Cost Reduction</v>
      </c>
      <c r="C660" s="144" t="str">
        <f t="shared" ref="B660:C667" si="90">C$659</f>
        <v>RnD Industry Capital Cost Perc Reduction</v>
      </c>
      <c r="D660" s="171" t="s">
        <v>142</v>
      </c>
      <c r="E660" s="170"/>
      <c r="F660" s="171" t="s">
        <v>364</v>
      </c>
      <c r="G660" s="170"/>
      <c r="H660" s="30">
        <v>101</v>
      </c>
      <c r="I660" s="268" t="s">
        <v>46</v>
      </c>
      <c r="J660" s="137" t="str">
        <f>INDEX('Policy Characteristics'!D:D,MATCH(PolicyLevers!$C660,'Policy Characteristics'!$C:$C,0))</f>
        <v>R&amp;D Capital Cost Reductions</v>
      </c>
      <c r="K660" s="137" t="str">
        <f>INDEX('Policy Characteristics'!E:E,MATCH(PolicyLevers!$C660,'Policy Characteristics'!$C:$C,0))</f>
        <v>RnD industry capital cost reduction</v>
      </c>
      <c r="L660" s="137">
        <f>INDEX('Policy Characteristics'!F:F,MATCH(PolicyLevers!$C660,'Policy Characteristics'!$C:$C,0))</f>
        <v>0</v>
      </c>
      <c r="M660" s="137">
        <f>INDEX('Policy Characteristics'!G:G,MATCH(PolicyLevers!$C660,'Policy Characteristics'!$C:$C,0))</f>
        <v>0.4</v>
      </c>
      <c r="N660" s="137">
        <f>INDEX('Policy Characteristics'!H:H,MATCH(PolicyLevers!$C660,'Policy Characteristics'!$C:$C,0))</f>
        <v>0.01</v>
      </c>
      <c r="O660" s="137" t="str">
        <f>INDEX('Policy Characteristics'!I:I,MATCH(PolicyLevers!$C660,'Policy Characteristics'!$C:$C,0))</f>
        <v>% reduction in cost</v>
      </c>
      <c r="P660" s="137"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0" t="s">
        <v>274</v>
      </c>
      <c r="R660" s="171" t="s">
        <v>275</v>
      </c>
      <c r="S660" s="179" t="s">
        <v>77</v>
      </c>
      <c r="T660" s="170"/>
    </row>
    <row r="661" spans="1:20" x14ac:dyDescent="0.25">
      <c r="A661" s="136" t="str">
        <f>INDEX('Policy Characteristics'!A:A,MATCH(PolicyLevers!$C661,'Policy Characteristics'!$C:$C,0))</f>
        <v>Research and Development</v>
      </c>
      <c r="B661" s="273" t="str">
        <f>INDEX('Policy Characteristics'!B:B,MATCH(PolicyLevers!$C661,'Policy Characteristics'!$C:$C,0))</f>
        <v>Capital Cost Reduction</v>
      </c>
      <c r="C661" s="144" t="str">
        <f t="shared" si="90"/>
        <v>RnD Industry Capital Cost Perc Reduction</v>
      </c>
      <c r="D661" s="171" t="s">
        <v>143</v>
      </c>
      <c r="E661" s="170"/>
      <c r="F661" s="171" t="s">
        <v>365</v>
      </c>
      <c r="G661" s="170"/>
      <c r="H661" s="30">
        <v>102</v>
      </c>
      <c r="I661" s="268" t="s">
        <v>46</v>
      </c>
      <c r="J661" s="137" t="str">
        <f>INDEX('Policy Characteristics'!D:D,MATCH(PolicyLevers!$C661,'Policy Characteristics'!$C:$C,0))</f>
        <v>R&amp;D Capital Cost Reductions</v>
      </c>
      <c r="K661" s="137" t="str">
        <f>INDEX('Policy Characteristics'!E:E,MATCH(PolicyLevers!$C661,'Policy Characteristics'!$C:$C,0))</f>
        <v>RnD industry capital cost reduction</v>
      </c>
      <c r="L661" s="137">
        <f>INDEX('Policy Characteristics'!F:F,MATCH(PolicyLevers!$C661,'Policy Characteristics'!$C:$C,0))</f>
        <v>0</v>
      </c>
      <c r="M661" s="137">
        <f>INDEX('Policy Characteristics'!G:G,MATCH(PolicyLevers!$C661,'Policy Characteristics'!$C:$C,0))</f>
        <v>0.4</v>
      </c>
      <c r="N661" s="137">
        <f>INDEX('Policy Characteristics'!H:H,MATCH(PolicyLevers!$C661,'Policy Characteristics'!$C:$C,0))</f>
        <v>0.01</v>
      </c>
      <c r="O661" s="137" t="str">
        <f>INDEX('Policy Characteristics'!I:I,MATCH(PolicyLevers!$C661,'Policy Characteristics'!$C:$C,0))</f>
        <v>% reduction in cost</v>
      </c>
      <c r="P661" s="137"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0" t="s">
        <v>274</v>
      </c>
      <c r="R661" s="171" t="s">
        <v>275</v>
      </c>
      <c r="S661" s="179" t="s">
        <v>77</v>
      </c>
      <c r="T661" s="170"/>
    </row>
    <row r="662" spans="1:20" x14ac:dyDescent="0.25">
      <c r="A662" s="136" t="str">
        <f>INDEX('Policy Characteristics'!A:A,MATCH(PolicyLevers!$C662,'Policy Characteristics'!$C:$C,0))</f>
        <v>Research and Development</v>
      </c>
      <c r="B662" s="273" t="str">
        <f>INDEX('Policy Characteristics'!B:B,MATCH(PolicyLevers!$C662,'Policy Characteristics'!$C:$C,0))</f>
        <v>Capital Cost Reduction</v>
      </c>
      <c r="C662" s="144" t="str">
        <f t="shared" si="90"/>
        <v>RnD Industry Capital Cost Perc Reduction</v>
      </c>
      <c r="D662" s="171" t="s">
        <v>144</v>
      </c>
      <c r="E662" s="170"/>
      <c r="F662" s="171" t="s">
        <v>366</v>
      </c>
      <c r="G662" s="170"/>
      <c r="H662" s="30">
        <v>103</v>
      </c>
      <c r="I662" s="268" t="s">
        <v>46</v>
      </c>
      <c r="J662" s="137" t="str">
        <f>INDEX('Policy Characteristics'!D:D,MATCH(PolicyLevers!$C662,'Policy Characteristics'!$C:$C,0))</f>
        <v>R&amp;D Capital Cost Reductions</v>
      </c>
      <c r="K662" s="137" t="str">
        <f>INDEX('Policy Characteristics'!E:E,MATCH(PolicyLevers!$C662,'Policy Characteristics'!$C:$C,0))</f>
        <v>RnD industry capital cost reduction</v>
      </c>
      <c r="L662" s="137">
        <f>INDEX('Policy Characteristics'!F:F,MATCH(PolicyLevers!$C662,'Policy Characteristics'!$C:$C,0))</f>
        <v>0</v>
      </c>
      <c r="M662" s="137">
        <f>INDEX('Policy Characteristics'!G:G,MATCH(PolicyLevers!$C662,'Policy Characteristics'!$C:$C,0))</f>
        <v>0.4</v>
      </c>
      <c r="N662" s="137">
        <f>INDEX('Policy Characteristics'!H:H,MATCH(PolicyLevers!$C662,'Policy Characteristics'!$C:$C,0))</f>
        <v>0.01</v>
      </c>
      <c r="O662" s="137" t="str">
        <f>INDEX('Policy Characteristics'!I:I,MATCH(PolicyLevers!$C662,'Policy Characteristics'!$C:$C,0))</f>
        <v>% reduction in cost</v>
      </c>
      <c r="P662" s="137"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0" t="s">
        <v>274</v>
      </c>
      <c r="R662" s="171" t="s">
        <v>275</v>
      </c>
      <c r="S662" s="179" t="s">
        <v>77</v>
      </c>
      <c r="T662" s="170"/>
    </row>
    <row r="663" spans="1:20" x14ac:dyDescent="0.25">
      <c r="A663" s="136" t="str">
        <f>INDEX('Policy Characteristics'!A:A,MATCH(PolicyLevers!$C663,'Policy Characteristics'!$C:$C,0))</f>
        <v>Research and Development</v>
      </c>
      <c r="B663" s="273" t="str">
        <f>INDEX('Policy Characteristics'!B:B,MATCH(PolicyLevers!$C663,'Policy Characteristics'!$C:$C,0))</f>
        <v>Capital Cost Reduction</v>
      </c>
      <c r="C663" s="144" t="str">
        <f t="shared" si="90"/>
        <v>RnD Industry Capital Cost Perc Reduction</v>
      </c>
      <c r="D663" s="171" t="s">
        <v>777</v>
      </c>
      <c r="E663" s="170"/>
      <c r="F663" s="171" t="s">
        <v>367</v>
      </c>
      <c r="G663" s="170"/>
      <c r="H663" s="30">
        <v>104</v>
      </c>
      <c r="I663" s="268" t="s">
        <v>46</v>
      </c>
      <c r="J663" s="137" t="str">
        <f>INDEX('Policy Characteristics'!D:D,MATCH(PolicyLevers!$C663,'Policy Characteristics'!$C:$C,0))</f>
        <v>R&amp;D Capital Cost Reductions</v>
      </c>
      <c r="K663" s="137" t="str">
        <f>INDEX('Policy Characteristics'!E:E,MATCH(PolicyLevers!$C663,'Policy Characteristics'!$C:$C,0))</f>
        <v>RnD industry capital cost reduction</v>
      </c>
      <c r="L663" s="137">
        <f>INDEX('Policy Characteristics'!F:F,MATCH(PolicyLevers!$C663,'Policy Characteristics'!$C:$C,0))</f>
        <v>0</v>
      </c>
      <c r="M663" s="137">
        <f>INDEX('Policy Characteristics'!G:G,MATCH(PolicyLevers!$C663,'Policy Characteristics'!$C:$C,0))</f>
        <v>0.4</v>
      </c>
      <c r="N663" s="137">
        <f>INDEX('Policy Characteristics'!H:H,MATCH(PolicyLevers!$C663,'Policy Characteristics'!$C:$C,0))</f>
        <v>0.01</v>
      </c>
      <c r="O663" s="137" t="str">
        <f>INDEX('Policy Characteristics'!I:I,MATCH(PolicyLevers!$C663,'Policy Characteristics'!$C:$C,0))</f>
        <v>% reduction in cost</v>
      </c>
      <c r="P663" s="137"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0" t="s">
        <v>274</v>
      </c>
      <c r="R663" s="171" t="s">
        <v>275</v>
      </c>
      <c r="S663" s="179" t="s">
        <v>77</v>
      </c>
      <c r="T663" s="170"/>
    </row>
    <row r="664" spans="1:20" x14ac:dyDescent="0.25">
      <c r="A664" s="136" t="str">
        <f>INDEX('Policy Characteristics'!A:A,MATCH(PolicyLevers!$C664,'Policy Characteristics'!$C:$C,0))</f>
        <v>Research and Development</v>
      </c>
      <c r="B664" s="273" t="str">
        <f>INDEX('Policy Characteristics'!B:B,MATCH(PolicyLevers!$C664,'Policy Characteristics'!$C:$C,0))</f>
        <v>Capital Cost Reduction</v>
      </c>
      <c r="C664" s="144" t="str">
        <f t="shared" si="90"/>
        <v>RnD Industry Capital Cost Perc Reduction</v>
      </c>
      <c r="D664" s="171" t="s">
        <v>145</v>
      </c>
      <c r="E664" s="170"/>
      <c r="F664" s="171" t="s">
        <v>782</v>
      </c>
      <c r="G664" s="170"/>
      <c r="H664" s="30">
        <v>105</v>
      </c>
      <c r="I664" s="268" t="s">
        <v>46</v>
      </c>
      <c r="J664" s="137" t="str">
        <f>INDEX('Policy Characteristics'!D:D,MATCH(PolicyLevers!$C664,'Policy Characteristics'!$C:$C,0))</f>
        <v>R&amp;D Capital Cost Reductions</v>
      </c>
      <c r="K664" s="137" t="str">
        <f>INDEX('Policy Characteristics'!E:E,MATCH(PolicyLevers!$C664,'Policy Characteristics'!$C:$C,0))</f>
        <v>RnD industry capital cost reduction</v>
      </c>
      <c r="L664" s="137">
        <f>INDEX('Policy Characteristics'!F:F,MATCH(PolicyLevers!$C664,'Policy Characteristics'!$C:$C,0))</f>
        <v>0</v>
      </c>
      <c r="M664" s="137">
        <f>INDEX('Policy Characteristics'!G:G,MATCH(PolicyLevers!$C664,'Policy Characteristics'!$C:$C,0))</f>
        <v>0.4</v>
      </c>
      <c r="N664" s="137">
        <f>INDEX('Policy Characteristics'!H:H,MATCH(PolicyLevers!$C664,'Policy Characteristics'!$C:$C,0))</f>
        <v>0.01</v>
      </c>
      <c r="O664" s="137" t="str">
        <f>INDEX('Policy Characteristics'!I:I,MATCH(PolicyLevers!$C664,'Policy Characteristics'!$C:$C,0))</f>
        <v>% reduction in cost</v>
      </c>
      <c r="P664" s="137"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0" t="s">
        <v>274</v>
      </c>
      <c r="R664" s="171" t="s">
        <v>275</v>
      </c>
      <c r="S664" s="179" t="s">
        <v>77</v>
      </c>
      <c r="T664" s="170"/>
    </row>
    <row r="665" spans="1:20" x14ac:dyDescent="0.25">
      <c r="A665" s="136" t="str">
        <f>INDEX('Policy Characteristics'!A:A,MATCH(PolicyLevers!$C665,'Policy Characteristics'!$C:$C,0))</f>
        <v>Research and Development</v>
      </c>
      <c r="B665" s="273" t="str">
        <f>INDEX('Policy Characteristics'!B:B,MATCH(PolicyLevers!$C665,'Policy Characteristics'!$C:$C,0))</f>
        <v>Capital Cost Reduction</v>
      </c>
      <c r="C665" s="144" t="str">
        <f t="shared" si="90"/>
        <v>RnD Industry Capital Cost Perc Reduction</v>
      </c>
      <c r="D665" s="171" t="s">
        <v>146</v>
      </c>
      <c r="E665" s="170"/>
      <c r="F665" s="171" t="s">
        <v>368</v>
      </c>
      <c r="G665" s="170"/>
      <c r="H665" s="30">
        <v>106</v>
      </c>
      <c r="I665" s="268" t="s">
        <v>46</v>
      </c>
      <c r="J665" s="137" t="str">
        <f>INDEX('Policy Characteristics'!D:D,MATCH(PolicyLevers!$C665,'Policy Characteristics'!$C:$C,0))</f>
        <v>R&amp;D Capital Cost Reductions</v>
      </c>
      <c r="K665" s="137" t="str">
        <f>INDEX('Policy Characteristics'!E:E,MATCH(PolicyLevers!$C665,'Policy Characteristics'!$C:$C,0))</f>
        <v>RnD industry capital cost reduction</v>
      </c>
      <c r="L665" s="137">
        <f>INDEX('Policy Characteristics'!F:F,MATCH(PolicyLevers!$C665,'Policy Characteristics'!$C:$C,0))</f>
        <v>0</v>
      </c>
      <c r="M665" s="137">
        <f>INDEX('Policy Characteristics'!G:G,MATCH(PolicyLevers!$C665,'Policy Characteristics'!$C:$C,0))</f>
        <v>0.4</v>
      </c>
      <c r="N665" s="137">
        <f>INDEX('Policy Characteristics'!H:H,MATCH(PolicyLevers!$C665,'Policy Characteristics'!$C:$C,0))</f>
        <v>0.01</v>
      </c>
      <c r="O665" s="137" t="str">
        <f>INDEX('Policy Characteristics'!I:I,MATCH(PolicyLevers!$C665,'Policy Characteristics'!$C:$C,0))</f>
        <v>% reduction in cost</v>
      </c>
      <c r="P665" s="137"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0" t="s">
        <v>274</v>
      </c>
      <c r="R665" s="171" t="s">
        <v>275</v>
      </c>
      <c r="S665" s="179" t="s">
        <v>77</v>
      </c>
      <c r="T665" s="170"/>
    </row>
    <row r="666" spans="1:20" x14ac:dyDescent="0.25">
      <c r="A666" s="136" t="str">
        <f>INDEX('Policy Characteristics'!A:A,MATCH(PolicyLevers!$C666,'Policy Characteristics'!$C:$C,0))</f>
        <v>Research and Development</v>
      </c>
      <c r="B666" s="273" t="str">
        <f>INDEX('Policy Characteristics'!B:B,MATCH(PolicyLevers!$C666,'Policy Characteristics'!$C:$C,0))</f>
        <v>Capital Cost Reduction</v>
      </c>
      <c r="C666" s="144" t="str">
        <f t="shared" si="90"/>
        <v>RnD Industry Capital Cost Perc Reduction</v>
      </c>
      <c r="D666" s="171" t="s">
        <v>147</v>
      </c>
      <c r="E666" s="170"/>
      <c r="F666" s="171" t="s">
        <v>369</v>
      </c>
      <c r="G666" s="170"/>
      <c r="H666" s="30">
        <v>107</v>
      </c>
      <c r="I666" s="268" t="s">
        <v>46</v>
      </c>
      <c r="J666" s="137" t="str">
        <f>INDEX('Policy Characteristics'!D:D,MATCH(PolicyLevers!$C666,'Policy Characteristics'!$C:$C,0))</f>
        <v>R&amp;D Capital Cost Reductions</v>
      </c>
      <c r="K666" s="137" t="str">
        <f>INDEX('Policy Characteristics'!E:E,MATCH(PolicyLevers!$C666,'Policy Characteristics'!$C:$C,0))</f>
        <v>RnD industry capital cost reduction</v>
      </c>
      <c r="L666" s="137">
        <f>INDEX('Policy Characteristics'!F:F,MATCH(PolicyLevers!$C666,'Policy Characteristics'!$C:$C,0))</f>
        <v>0</v>
      </c>
      <c r="M666" s="137">
        <f>INDEX('Policy Characteristics'!G:G,MATCH(PolicyLevers!$C666,'Policy Characteristics'!$C:$C,0))</f>
        <v>0.4</v>
      </c>
      <c r="N666" s="137">
        <f>INDEX('Policy Characteristics'!H:H,MATCH(PolicyLevers!$C666,'Policy Characteristics'!$C:$C,0))</f>
        <v>0.01</v>
      </c>
      <c r="O666" s="137" t="str">
        <f>INDEX('Policy Characteristics'!I:I,MATCH(PolicyLevers!$C666,'Policy Characteristics'!$C:$C,0))</f>
        <v>% reduction in cost</v>
      </c>
      <c r="P666" s="137"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0" t="s">
        <v>274</v>
      </c>
      <c r="R666" s="171" t="s">
        <v>275</v>
      </c>
      <c r="S666" s="179" t="s">
        <v>77</v>
      </c>
      <c r="T666" s="170"/>
    </row>
    <row r="667" spans="1:20" x14ac:dyDescent="0.25">
      <c r="A667" s="136" t="str">
        <f>INDEX('Policy Characteristics'!A:A,MATCH(PolicyLevers!$C667,'Policy Characteristics'!$C:$C,0))</f>
        <v>Research and Development</v>
      </c>
      <c r="B667" s="273" t="str">
        <f>INDEX('Policy Characteristics'!B:B,MATCH(PolicyLevers!$C667,'Policy Characteristics'!$C:$C,0))</f>
        <v>Capital Cost Reduction</v>
      </c>
      <c r="C667" s="137" t="s">
        <v>322</v>
      </c>
      <c r="D667" s="170" t="s">
        <v>549</v>
      </c>
      <c r="E667" s="170"/>
      <c r="F667" s="170" t="s">
        <v>526</v>
      </c>
      <c r="G667" s="170"/>
      <c r="H667" s="30">
        <v>108</v>
      </c>
      <c r="I667" s="268" t="s">
        <v>46</v>
      </c>
      <c r="J667" s="137" t="str">
        <f>INDEX('Policy Characteristics'!D:D,MATCH(PolicyLevers!$C667,'Policy Characteristics'!$C:$C,0))</f>
        <v>R&amp;D Capital Cost Reductions</v>
      </c>
      <c r="K667" s="137" t="str">
        <f>INDEX('Policy Characteristics'!E:E,MATCH(PolicyLevers!$C667,'Policy Characteristics'!$C:$C,0))</f>
        <v>RnD transportation capital cost reduction</v>
      </c>
      <c r="L667" s="137">
        <f>INDEX('Policy Characteristics'!F:F,MATCH(PolicyLevers!$C667,'Policy Characteristics'!$C:$C,0))</f>
        <v>0</v>
      </c>
      <c r="M667" s="137">
        <f>INDEX('Policy Characteristics'!G:G,MATCH(PolicyLevers!$C667,'Policy Characteristics'!$C:$C,0))</f>
        <v>0.4</v>
      </c>
      <c r="N667" s="137">
        <f>INDEX('Policy Characteristics'!H:H,MATCH(PolicyLevers!$C667,'Policy Characteristics'!$C:$C,0))</f>
        <v>0.01</v>
      </c>
      <c r="O667" s="137" t="str">
        <f>INDEX('Policy Characteristics'!I:I,MATCH(PolicyLevers!$C667,'Policy Characteristics'!$C:$C,0))</f>
        <v>% reduction in cost</v>
      </c>
      <c r="P667" s="137"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0" t="s">
        <v>274</v>
      </c>
      <c r="R667" s="171" t="s">
        <v>275</v>
      </c>
      <c r="S667" s="179" t="s">
        <v>77</v>
      </c>
      <c r="T667" s="170"/>
    </row>
    <row r="668" spans="1:20" x14ac:dyDescent="0.25">
      <c r="A668" s="136" t="str">
        <f>INDEX('Policy Characteristics'!A:A,MATCH(PolicyLevers!$C668,'Policy Characteristics'!$C:$C,0))</f>
        <v>Research and Development</v>
      </c>
      <c r="B668" s="273" t="str">
        <f>INDEX('Policy Characteristics'!B:B,MATCH(PolicyLevers!$C668,'Policy Characteristics'!$C:$C,0))</f>
        <v>Capital Cost Reduction</v>
      </c>
      <c r="C668" s="144" t="str">
        <f t="shared" ref="A668:C673" si="91">C$667</f>
        <v>RnD Transportation Capital Cost Perc Reduction</v>
      </c>
      <c r="D668" s="170" t="s">
        <v>550</v>
      </c>
      <c r="E668" s="170"/>
      <c r="F668" s="170" t="s">
        <v>527</v>
      </c>
      <c r="G668" s="170"/>
      <c r="H668" s="30">
        <v>109</v>
      </c>
      <c r="I668" s="268" t="s">
        <v>46</v>
      </c>
      <c r="J668" s="137" t="str">
        <f>INDEX('Policy Characteristics'!D:D,MATCH(PolicyLevers!$C668,'Policy Characteristics'!$C:$C,0))</f>
        <v>R&amp;D Capital Cost Reductions</v>
      </c>
      <c r="K668" s="137" t="str">
        <f>INDEX('Policy Characteristics'!E:E,MATCH(PolicyLevers!$C668,'Policy Characteristics'!$C:$C,0))</f>
        <v>RnD transportation capital cost reduction</v>
      </c>
      <c r="L668" s="137">
        <f>INDEX('Policy Characteristics'!F:F,MATCH(PolicyLevers!$C668,'Policy Characteristics'!$C:$C,0))</f>
        <v>0</v>
      </c>
      <c r="M668" s="137">
        <f>INDEX('Policy Characteristics'!G:G,MATCH(PolicyLevers!$C668,'Policy Characteristics'!$C:$C,0))</f>
        <v>0.4</v>
      </c>
      <c r="N668" s="137">
        <f>INDEX('Policy Characteristics'!H:H,MATCH(PolicyLevers!$C668,'Policy Characteristics'!$C:$C,0))</f>
        <v>0.01</v>
      </c>
      <c r="O668" s="137" t="str">
        <f>INDEX('Policy Characteristics'!I:I,MATCH(PolicyLevers!$C668,'Policy Characteristics'!$C:$C,0))</f>
        <v>% reduction in cost</v>
      </c>
      <c r="P668" s="137"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0" t="s">
        <v>274</v>
      </c>
      <c r="R668" s="171" t="s">
        <v>275</v>
      </c>
      <c r="S668" s="179" t="s">
        <v>77</v>
      </c>
      <c r="T668" s="170"/>
    </row>
    <row r="669" spans="1:20" x14ac:dyDescent="0.25">
      <c r="A669" s="136" t="str">
        <f>INDEX('Policy Characteristics'!A:A,MATCH(PolicyLevers!$C669,'Policy Characteristics'!$C:$C,0))</f>
        <v>Research and Development</v>
      </c>
      <c r="B669" s="273" t="str">
        <f>INDEX('Policy Characteristics'!B:B,MATCH(PolicyLevers!$C669,'Policy Characteristics'!$C:$C,0))</f>
        <v>Capital Cost Reduction</v>
      </c>
      <c r="C669" s="144" t="str">
        <f t="shared" si="91"/>
        <v>RnD Transportation Capital Cost Perc Reduction</v>
      </c>
      <c r="D669" s="170" t="s">
        <v>551</v>
      </c>
      <c r="E669" s="170"/>
      <c r="F669" s="170" t="s">
        <v>528</v>
      </c>
      <c r="G669" s="170"/>
      <c r="H669" s="30">
        <v>110</v>
      </c>
      <c r="I669" s="268" t="s">
        <v>46</v>
      </c>
      <c r="J669" s="137" t="str">
        <f>INDEX('Policy Characteristics'!D:D,MATCH(PolicyLevers!$C669,'Policy Characteristics'!$C:$C,0))</f>
        <v>R&amp;D Capital Cost Reductions</v>
      </c>
      <c r="K669" s="137" t="str">
        <f>INDEX('Policy Characteristics'!E:E,MATCH(PolicyLevers!$C669,'Policy Characteristics'!$C:$C,0))</f>
        <v>RnD transportation capital cost reduction</v>
      </c>
      <c r="L669" s="137">
        <f>INDEX('Policy Characteristics'!F:F,MATCH(PolicyLevers!$C669,'Policy Characteristics'!$C:$C,0))</f>
        <v>0</v>
      </c>
      <c r="M669" s="137">
        <f>INDEX('Policy Characteristics'!G:G,MATCH(PolicyLevers!$C669,'Policy Characteristics'!$C:$C,0))</f>
        <v>0.4</v>
      </c>
      <c r="N669" s="137">
        <f>INDEX('Policy Characteristics'!H:H,MATCH(PolicyLevers!$C669,'Policy Characteristics'!$C:$C,0))</f>
        <v>0.01</v>
      </c>
      <c r="O669" s="137" t="str">
        <f>INDEX('Policy Characteristics'!I:I,MATCH(PolicyLevers!$C669,'Policy Characteristics'!$C:$C,0))</f>
        <v>% reduction in cost</v>
      </c>
      <c r="P669" s="137"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0" t="s">
        <v>274</v>
      </c>
      <c r="R669" s="171" t="s">
        <v>275</v>
      </c>
      <c r="S669" s="179" t="s">
        <v>77</v>
      </c>
      <c r="T669" s="170"/>
    </row>
    <row r="670" spans="1:20" x14ac:dyDescent="0.25">
      <c r="A670" s="136" t="str">
        <f>INDEX('Policy Characteristics'!A:A,MATCH(PolicyLevers!$C670,'Policy Characteristics'!$C:$C,0))</f>
        <v>Research and Development</v>
      </c>
      <c r="B670" s="273" t="str">
        <f>INDEX('Policy Characteristics'!B:B,MATCH(PolicyLevers!$C670,'Policy Characteristics'!$C:$C,0))</f>
        <v>Capital Cost Reduction</v>
      </c>
      <c r="C670" s="144" t="str">
        <f t="shared" si="91"/>
        <v>RnD Transportation Capital Cost Perc Reduction</v>
      </c>
      <c r="D670" s="170" t="s">
        <v>552</v>
      </c>
      <c r="E670" s="170"/>
      <c r="F670" s="170" t="s">
        <v>529</v>
      </c>
      <c r="G670" s="170"/>
      <c r="H670" s="30">
        <v>111</v>
      </c>
      <c r="I670" s="268" t="s">
        <v>46</v>
      </c>
      <c r="J670" s="137" t="str">
        <f>INDEX('Policy Characteristics'!D:D,MATCH(PolicyLevers!$C670,'Policy Characteristics'!$C:$C,0))</f>
        <v>R&amp;D Capital Cost Reductions</v>
      </c>
      <c r="K670" s="137" t="str">
        <f>INDEX('Policy Characteristics'!E:E,MATCH(PolicyLevers!$C670,'Policy Characteristics'!$C:$C,0))</f>
        <v>RnD transportation capital cost reduction</v>
      </c>
      <c r="L670" s="137">
        <f>INDEX('Policy Characteristics'!F:F,MATCH(PolicyLevers!$C670,'Policy Characteristics'!$C:$C,0))</f>
        <v>0</v>
      </c>
      <c r="M670" s="137">
        <f>INDEX('Policy Characteristics'!G:G,MATCH(PolicyLevers!$C670,'Policy Characteristics'!$C:$C,0))</f>
        <v>0.4</v>
      </c>
      <c r="N670" s="137">
        <f>INDEX('Policy Characteristics'!H:H,MATCH(PolicyLevers!$C670,'Policy Characteristics'!$C:$C,0))</f>
        <v>0.01</v>
      </c>
      <c r="O670" s="137" t="str">
        <f>INDEX('Policy Characteristics'!I:I,MATCH(PolicyLevers!$C670,'Policy Characteristics'!$C:$C,0))</f>
        <v>% reduction in cost</v>
      </c>
      <c r="P670" s="137"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0" t="s">
        <v>274</v>
      </c>
      <c r="R670" s="171" t="s">
        <v>275</v>
      </c>
      <c r="S670" s="179" t="s">
        <v>77</v>
      </c>
      <c r="T670" s="170"/>
    </row>
    <row r="671" spans="1:20" x14ac:dyDescent="0.25">
      <c r="A671" s="136" t="str">
        <f>INDEX('Policy Characteristics'!A:A,MATCH(PolicyLevers!$C671,'Policy Characteristics'!$C:$C,0))</f>
        <v>Research and Development</v>
      </c>
      <c r="B671" s="273" t="str">
        <f>INDEX('Policy Characteristics'!B:B,MATCH(PolicyLevers!$C671,'Policy Characteristics'!$C:$C,0))</f>
        <v>Capital Cost Reduction</v>
      </c>
      <c r="C671" s="144" t="str">
        <f t="shared" si="91"/>
        <v>RnD Transportation Capital Cost Perc Reduction</v>
      </c>
      <c r="D671" s="170" t="s">
        <v>553</v>
      </c>
      <c r="E671" s="170"/>
      <c r="F671" s="170" t="s">
        <v>530</v>
      </c>
      <c r="G671" s="170"/>
      <c r="H671" s="30">
        <v>112</v>
      </c>
      <c r="I671" s="268" t="s">
        <v>46</v>
      </c>
      <c r="J671" s="137" t="str">
        <f>INDEX('Policy Characteristics'!D:D,MATCH(PolicyLevers!$C671,'Policy Characteristics'!$C:$C,0))</f>
        <v>R&amp;D Capital Cost Reductions</v>
      </c>
      <c r="K671" s="137" t="str">
        <f>INDEX('Policy Characteristics'!E:E,MATCH(PolicyLevers!$C671,'Policy Characteristics'!$C:$C,0))</f>
        <v>RnD transportation capital cost reduction</v>
      </c>
      <c r="L671" s="137">
        <f>INDEX('Policy Characteristics'!F:F,MATCH(PolicyLevers!$C671,'Policy Characteristics'!$C:$C,0))</f>
        <v>0</v>
      </c>
      <c r="M671" s="137">
        <f>INDEX('Policy Characteristics'!G:G,MATCH(PolicyLevers!$C671,'Policy Characteristics'!$C:$C,0))</f>
        <v>0.4</v>
      </c>
      <c r="N671" s="137">
        <f>INDEX('Policy Characteristics'!H:H,MATCH(PolicyLevers!$C671,'Policy Characteristics'!$C:$C,0))</f>
        <v>0.01</v>
      </c>
      <c r="O671" s="137" t="str">
        <f>INDEX('Policy Characteristics'!I:I,MATCH(PolicyLevers!$C671,'Policy Characteristics'!$C:$C,0))</f>
        <v>% reduction in cost</v>
      </c>
      <c r="P671" s="137"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0" t="s">
        <v>274</v>
      </c>
      <c r="R671" s="171" t="s">
        <v>275</v>
      </c>
      <c r="S671" s="179" t="s">
        <v>77</v>
      </c>
      <c r="T671" s="170"/>
    </row>
    <row r="672" spans="1:20" x14ac:dyDescent="0.25">
      <c r="A672" s="136" t="str">
        <f>INDEX('Policy Characteristics'!A:A,MATCH(PolicyLevers!$C672,'Policy Characteristics'!$C:$C,0))</f>
        <v>Research and Development</v>
      </c>
      <c r="B672" s="273" t="str">
        <f>INDEX('Policy Characteristics'!B:B,MATCH(PolicyLevers!$C672,'Policy Characteristics'!$C:$C,0))</f>
        <v>Capital Cost Reduction</v>
      </c>
      <c r="C672" s="144" t="str">
        <f t="shared" si="91"/>
        <v>RnD Transportation Capital Cost Perc Reduction</v>
      </c>
      <c r="D672" s="170" t="s">
        <v>886</v>
      </c>
      <c r="E672" s="170"/>
      <c r="F672" s="170" t="s">
        <v>1215</v>
      </c>
      <c r="G672" s="170"/>
      <c r="H672" s="30">
        <v>113</v>
      </c>
      <c r="I672" s="268" t="s">
        <v>46</v>
      </c>
      <c r="J672" s="137" t="str">
        <f>INDEX('Policy Characteristics'!D:D,MATCH(PolicyLevers!$C672,'Policy Characteristics'!$C:$C,0))</f>
        <v>R&amp;D Capital Cost Reductions</v>
      </c>
      <c r="K672" s="137" t="str">
        <f>INDEX('Policy Characteristics'!E:E,MATCH(PolicyLevers!$C672,'Policy Characteristics'!$C:$C,0))</f>
        <v>RnD transportation capital cost reduction</v>
      </c>
      <c r="L672" s="137">
        <f>INDEX('Policy Characteristics'!F:F,MATCH(PolicyLevers!$C672,'Policy Characteristics'!$C:$C,0))</f>
        <v>0</v>
      </c>
      <c r="M672" s="137">
        <f>INDEX('Policy Characteristics'!G:G,MATCH(PolicyLevers!$C672,'Policy Characteristics'!$C:$C,0))</f>
        <v>0.4</v>
      </c>
      <c r="N672" s="137">
        <f>INDEX('Policy Characteristics'!H:H,MATCH(PolicyLevers!$C672,'Policy Characteristics'!$C:$C,0))</f>
        <v>0.01</v>
      </c>
      <c r="O672" s="137" t="str">
        <f>INDEX('Policy Characteristics'!I:I,MATCH(PolicyLevers!$C672,'Policy Characteristics'!$C:$C,0))</f>
        <v>% reduction in cost</v>
      </c>
      <c r="P672" s="137"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0" t="s">
        <v>274</v>
      </c>
      <c r="R672" s="171" t="s">
        <v>275</v>
      </c>
      <c r="S672" s="179" t="s">
        <v>77</v>
      </c>
      <c r="T672" s="170"/>
    </row>
    <row r="673" spans="1:20" x14ac:dyDescent="0.25">
      <c r="A673" s="136" t="str">
        <f>INDEX('Policy Characteristics'!A:A,MATCH(PolicyLevers!$C673,'Policy Characteristics'!$C:$C,0))</f>
        <v>Research and Development</v>
      </c>
      <c r="B673" s="273" t="str">
        <f>INDEX('Policy Characteristics'!B:B,MATCH(PolicyLevers!$C673,'Policy Characteristics'!$C:$C,0))</f>
        <v>Capital Cost Reduction</v>
      </c>
      <c r="C673" s="144" t="str">
        <f t="shared" si="91"/>
        <v>RnD Transportation Capital Cost Perc Reduction</v>
      </c>
      <c r="D673" s="170" t="s">
        <v>885</v>
      </c>
      <c r="E673" s="170"/>
      <c r="F673" s="170" t="s">
        <v>1216</v>
      </c>
      <c r="G673" s="170"/>
      <c r="H673" s="30">
        <v>523</v>
      </c>
      <c r="I673" s="268" t="s">
        <v>46</v>
      </c>
      <c r="J673" s="137" t="str">
        <f>INDEX('Policy Characteristics'!D:D,MATCH(PolicyLevers!$C673,'Policy Characteristics'!$C:$C,0))</f>
        <v>R&amp;D Capital Cost Reductions</v>
      </c>
      <c r="K673" s="137" t="str">
        <f>INDEX('Policy Characteristics'!E:E,MATCH(PolicyLevers!$C673,'Policy Characteristics'!$C:$C,0))</f>
        <v>RnD transportation capital cost reduction</v>
      </c>
      <c r="L673" s="137">
        <f>INDEX('Policy Characteristics'!F:F,MATCH(PolicyLevers!$C673,'Policy Characteristics'!$C:$C,0))</f>
        <v>0</v>
      </c>
      <c r="M673" s="137">
        <f>INDEX('Policy Characteristics'!G:G,MATCH(PolicyLevers!$C673,'Policy Characteristics'!$C:$C,0))</f>
        <v>0.4</v>
      </c>
      <c r="N673" s="137">
        <f>INDEX('Policy Characteristics'!H:H,MATCH(PolicyLevers!$C673,'Policy Characteristics'!$C:$C,0))</f>
        <v>0.01</v>
      </c>
      <c r="O673" s="137" t="str">
        <f>INDEX('Policy Characteristics'!I:I,MATCH(PolicyLevers!$C673,'Policy Characteristics'!$C:$C,0))</f>
        <v>% reduction in cost</v>
      </c>
      <c r="P673" s="137"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0" t="s">
        <v>274</v>
      </c>
      <c r="R673" s="171" t="s">
        <v>275</v>
      </c>
      <c r="S673" s="179" t="s">
        <v>77</v>
      </c>
      <c r="T673" s="170"/>
    </row>
    <row r="674" spans="1:20" s="137" customFormat="1" x14ac:dyDescent="0.25">
      <c r="A674" s="136" t="str">
        <f>INDEX('Policy Characteristics'!A:A,MATCH(PolicyLevers!$C674,'Policy Characteristics'!$C:$C,0))</f>
        <v>Research and Development</v>
      </c>
      <c r="B674" s="273" t="str">
        <f>INDEX('Policy Characteristics'!B:B,MATCH(PolicyLevers!$C674,'Policy Characteristics'!$C:$C,0))</f>
        <v>Direct Air Capture</v>
      </c>
      <c r="C674" s="137" t="s">
        <v>1226</v>
      </c>
      <c r="D674" s="171"/>
      <c r="E674" s="171"/>
      <c r="F674" s="171"/>
      <c r="G674" s="171"/>
      <c r="H674" s="138">
        <v>525</v>
      </c>
      <c r="I674" s="269" t="s">
        <v>46</v>
      </c>
      <c r="J674" s="137" t="str">
        <f>INDEX('Policy Characteristics'!D:D,MATCH(PolicyLevers!$C674,'Policy Characteristics'!$C:$C,0))</f>
        <v>Direct Air Capture</v>
      </c>
      <c r="K674" s="137" t="str">
        <f>INDEX('Policy Characteristics'!E:E,MATCH(PolicyLevers!$C674,'Policy Characteristics'!$C:$C,0))</f>
        <v>geoeng direct air capture</v>
      </c>
      <c r="L674" s="137">
        <f>INDEX('Policy Characteristics'!F:F,MATCH(PolicyLevers!$C674,'Policy Characteristics'!$C:$C,0))</f>
        <v>0</v>
      </c>
      <c r="M674" s="137">
        <f>INDEX('Policy Characteristics'!G:G,MATCH(PolicyLevers!$C674,'Policy Characteristics'!$C:$C,0))</f>
        <v>1</v>
      </c>
      <c r="N674" s="137">
        <f>INDEX('Policy Characteristics'!H:H,MATCH(PolicyLevers!$C674,'Policy Characteristics'!$C:$C,0))</f>
        <v>0.01</v>
      </c>
      <c r="O674" s="137" t="str">
        <f>INDEX('Policy Characteristics'!I:I,MATCH(PolicyLevers!$C674,'Policy Characteristics'!$C:$C,0))</f>
        <v>% of potential achieved</v>
      </c>
      <c r="P674" s="13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1" t="s">
        <v>1231</v>
      </c>
      <c r="R674" s="171" t="s">
        <v>1230</v>
      </c>
      <c r="S674" s="176" t="s">
        <v>1229</v>
      </c>
      <c r="T674" s="171"/>
    </row>
    <row r="675" spans="1:20" x14ac:dyDescent="0.25">
      <c r="A675" s="136" t="str">
        <f>INDEX('Policy Characteristics'!A:A,MATCH(PolicyLevers!$C675,'Policy Characteristics'!$C:$C,0))</f>
        <v>Research and Development</v>
      </c>
      <c r="B675" s="273" t="str">
        <f>INDEX('Policy Characteristics'!B:B,MATCH(PolicyLevers!$C675,'Policy Characteristics'!$C:$C,0))</f>
        <v>Fuel Use Reduction</v>
      </c>
      <c r="C675" s="3" t="s">
        <v>323</v>
      </c>
      <c r="D675" s="170" t="s">
        <v>121</v>
      </c>
      <c r="E675" s="170"/>
      <c r="F675" s="170" t="s">
        <v>352</v>
      </c>
      <c r="G675" s="170"/>
      <c r="H675" s="30">
        <v>114</v>
      </c>
      <c r="I675" s="268" t="s">
        <v>46</v>
      </c>
      <c r="J675" s="137" t="str">
        <f>INDEX('Policy Characteristics'!D:D,MATCH(PolicyLevers!$C675,'Policy Characteristics'!$C:$C,0))</f>
        <v>R&amp;D Fuel Use Reductions</v>
      </c>
      <c r="K675" s="137" t="str">
        <f>INDEX('Policy Characteristics'!E:E,MATCH(PolicyLevers!$C675,'Policy Characteristics'!$C:$C,0))</f>
        <v>RnD building fuel use reduction</v>
      </c>
      <c r="L675" s="137">
        <f>INDEX('Policy Characteristics'!F:F,MATCH(PolicyLevers!$C675,'Policy Characteristics'!$C:$C,0))</f>
        <v>0</v>
      </c>
      <c r="M675" s="137">
        <f>INDEX('Policy Characteristics'!G:G,MATCH(PolicyLevers!$C675,'Policy Characteristics'!$C:$C,0))</f>
        <v>0.4</v>
      </c>
      <c r="N675" s="137">
        <f>INDEX('Policy Characteristics'!H:H,MATCH(PolicyLevers!$C675,'Policy Characteristics'!$C:$C,0))</f>
        <v>0.01</v>
      </c>
      <c r="O675" s="137" t="str">
        <f>INDEX('Policy Characteristics'!I:I,MATCH(PolicyLevers!$C675,'Policy Characteristics'!$C:$C,0))</f>
        <v>% reduction in fuel use</v>
      </c>
      <c r="P675" s="13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0" t="s">
        <v>274</v>
      </c>
      <c r="R675" s="171" t="s">
        <v>275</v>
      </c>
      <c r="S675" s="179" t="s">
        <v>77</v>
      </c>
      <c r="T675" s="170"/>
    </row>
    <row r="676" spans="1:20" x14ac:dyDescent="0.25">
      <c r="A676" s="136" t="str">
        <f>INDEX('Policy Characteristics'!A:A,MATCH(PolicyLevers!$C676,'Policy Characteristics'!$C:$C,0))</f>
        <v>Research and Development</v>
      </c>
      <c r="B676" s="273" t="str">
        <f>INDEX('Policy Characteristics'!B:B,MATCH(PolicyLevers!$C676,'Policy Characteristics'!$C:$C,0))</f>
        <v>Fuel Use Reduction</v>
      </c>
      <c r="C676" s="144" t="str">
        <f t="shared" ref="B676:C682" si="92">C$675</f>
        <v>RnD Building Fuel Use Perc Reduction</v>
      </c>
      <c r="D676" s="170" t="s">
        <v>122</v>
      </c>
      <c r="E676" s="170"/>
      <c r="F676" s="170" t="s">
        <v>353</v>
      </c>
      <c r="G676" s="170"/>
      <c r="H676" s="30">
        <v>115</v>
      </c>
      <c r="I676" s="268" t="s">
        <v>46</v>
      </c>
      <c r="J676" s="137" t="str">
        <f>INDEX('Policy Characteristics'!D:D,MATCH(PolicyLevers!$C676,'Policy Characteristics'!$C:$C,0))</f>
        <v>R&amp;D Fuel Use Reductions</v>
      </c>
      <c r="K676" s="137" t="str">
        <f>INDEX('Policy Characteristics'!E:E,MATCH(PolicyLevers!$C676,'Policy Characteristics'!$C:$C,0))</f>
        <v>RnD building fuel use reduction</v>
      </c>
      <c r="L676" s="137">
        <f>INDEX('Policy Characteristics'!F:F,MATCH(PolicyLevers!$C676,'Policy Characteristics'!$C:$C,0))</f>
        <v>0</v>
      </c>
      <c r="M676" s="137">
        <f>INDEX('Policy Characteristics'!G:G,MATCH(PolicyLevers!$C676,'Policy Characteristics'!$C:$C,0))</f>
        <v>0.4</v>
      </c>
      <c r="N676" s="137">
        <f>INDEX('Policy Characteristics'!H:H,MATCH(PolicyLevers!$C676,'Policy Characteristics'!$C:$C,0))</f>
        <v>0.01</v>
      </c>
      <c r="O676" s="137" t="str">
        <f>INDEX('Policy Characteristics'!I:I,MATCH(PolicyLevers!$C676,'Policy Characteristics'!$C:$C,0))</f>
        <v>% reduction in fuel use</v>
      </c>
      <c r="P676" s="13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0" t="s">
        <v>274</v>
      </c>
      <c r="R676" s="171" t="s">
        <v>275</v>
      </c>
      <c r="S676" s="179" t="s">
        <v>77</v>
      </c>
      <c r="T676" s="170"/>
    </row>
    <row r="677" spans="1:20" x14ac:dyDescent="0.25">
      <c r="A677" s="136" t="str">
        <f>INDEX('Policy Characteristics'!A:A,MATCH(PolicyLevers!$C677,'Policy Characteristics'!$C:$C,0))</f>
        <v>Research and Development</v>
      </c>
      <c r="B677" s="273" t="str">
        <f>INDEX('Policy Characteristics'!B:B,MATCH(PolicyLevers!$C677,'Policy Characteristics'!$C:$C,0))</f>
        <v>Fuel Use Reduction</v>
      </c>
      <c r="C677" s="144" t="str">
        <f t="shared" si="92"/>
        <v>RnD Building Fuel Use Perc Reduction</v>
      </c>
      <c r="D677" s="170" t="s">
        <v>123</v>
      </c>
      <c r="E677" s="170"/>
      <c r="F677" s="170" t="s">
        <v>354</v>
      </c>
      <c r="G677" s="170"/>
      <c r="H677" s="30">
        <v>750</v>
      </c>
      <c r="I677" s="268" t="s">
        <v>47</v>
      </c>
      <c r="J677" s="137" t="str">
        <f>INDEX('Policy Characteristics'!D:D,MATCH(PolicyLevers!$C677,'Policy Characteristics'!$C:$C,0))</f>
        <v>R&amp;D Fuel Use Reductions</v>
      </c>
      <c r="K677" s="137" t="str">
        <f>INDEX('Policy Characteristics'!E:E,MATCH(PolicyLevers!$C677,'Policy Characteristics'!$C:$C,0))</f>
        <v>RnD building fuel use reduction</v>
      </c>
      <c r="L677" s="137">
        <f>INDEX('Policy Characteristics'!F:F,MATCH(PolicyLevers!$C677,'Policy Characteristics'!$C:$C,0))</f>
        <v>0</v>
      </c>
      <c r="M677" s="137">
        <f>INDEX('Policy Characteristics'!G:G,MATCH(PolicyLevers!$C677,'Policy Characteristics'!$C:$C,0))</f>
        <v>0.4</v>
      </c>
      <c r="N677" s="137">
        <f>INDEX('Policy Characteristics'!H:H,MATCH(PolicyLevers!$C677,'Policy Characteristics'!$C:$C,0))</f>
        <v>0.01</v>
      </c>
      <c r="O677" s="137" t="str">
        <f>INDEX('Policy Characteristics'!I:I,MATCH(PolicyLevers!$C677,'Policy Characteristics'!$C:$C,0))</f>
        <v>% reduction in fuel use</v>
      </c>
      <c r="P677" s="13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0"/>
      <c r="R677" s="171"/>
      <c r="S677" s="179"/>
      <c r="T677" s="170"/>
    </row>
    <row r="678" spans="1:20" x14ac:dyDescent="0.25">
      <c r="A678" s="136" t="str">
        <f>INDEX('Policy Characteristics'!A:A,MATCH(PolicyLevers!$C678,'Policy Characteristics'!$C:$C,0))</f>
        <v>Research and Development</v>
      </c>
      <c r="B678" s="273" t="str">
        <f>INDEX('Policy Characteristics'!B:B,MATCH(PolicyLevers!$C678,'Policy Characteristics'!$C:$C,0))</f>
        <v>Fuel Use Reduction</v>
      </c>
      <c r="C678" s="144" t="str">
        <f t="shared" si="92"/>
        <v>RnD Building Fuel Use Perc Reduction</v>
      </c>
      <c r="D678" s="170" t="s">
        <v>124</v>
      </c>
      <c r="E678" s="170"/>
      <c r="F678" s="170" t="s">
        <v>355</v>
      </c>
      <c r="G678" s="170"/>
      <c r="H678" s="30">
        <v>117</v>
      </c>
      <c r="I678" s="268" t="s">
        <v>46</v>
      </c>
      <c r="J678" s="137" t="str">
        <f>INDEX('Policy Characteristics'!D:D,MATCH(PolicyLevers!$C678,'Policy Characteristics'!$C:$C,0))</f>
        <v>R&amp;D Fuel Use Reductions</v>
      </c>
      <c r="K678" s="137" t="str">
        <f>INDEX('Policy Characteristics'!E:E,MATCH(PolicyLevers!$C678,'Policy Characteristics'!$C:$C,0))</f>
        <v>RnD building fuel use reduction</v>
      </c>
      <c r="L678" s="137">
        <f>INDEX('Policy Characteristics'!F:F,MATCH(PolicyLevers!$C678,'Policy Characteristics'!$C:$C,0))</f>
        <v>0</v>
      </c>
      <c r="M678" s="137">
        <f>INDEX('Policy Characteristics'!G:G,MATCH(PolicyLevers!$C678,'Policy Characteristics'!$C:$C,0))</f>
        <v>0.4</v>
      </c>
      <c r="N678" s="137">
        <f>INDEX('Policy Characteristics'!H:H,MATCH(PolicyLevers!$C678,'Policy Characteristics'!$C:$C,0))</f>
        <v>0.01</v>
      </c>
      <c r="O678" s="137" t="str">
        <f>INDEX('Policy Characteristics'!I:I,MATCH(PolicyLevers!$C678,'Policy Characteristics'!$C:$C,0))</f>
        <v>% reduction in fuel use</v>
      </c>
      <c r="P678" s="13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0" t="s">
        <v>274</v>
      </c>
      <c r="R678" s="171" t="s">
        <v>275</v>
      </c>
      <c r="S678" s="179" t="s">
        <v>77</v>
      </c>
      <c r="T678" s="170"/>
    </row>
    <row r="679" spans="1:20" x14ac:dyDescent="0.25">
      <c r="A679" s="136" t="str">
        <f>INDEX('Policy Characteristics'!A:A,MATCH(PolicyLevers!$C679,'Policy Characteristics'!$C:$C,0))</f>
        <v>Research and Development</v>
      </c>
      <c r="B679" s="273" t="str">
        <f>INDEX('Policy Characteristics'!B:B,MATCH(PolicyLevers!$C679,'Policy Characteristics'!$C:$C,0))</f>
        <v>Fuel Use Reduction</v>
      </c>
      <c r="C679" s="144" t="str">
        <f t="shared" si="92"/>
        <v>RnD Building Fuel Use Perc Reduction</v>
      </c>
      <c r="D679" s="170" t="s">
        <v>125</v>
      </c>
      <c r="E679" s="170"/>
      <c r="F679" s="170" t="s">
        <v>356</v>
      </c>
      <c r="G679" s="170"/>
      <c r="H679" s="30">
        <v>118</v>
      </c>
      <c r="I679" s="268" t="s">
        <v>46</v>
      </c>
      <c r="J679" s="137" t="str">
        <f>INDEX('Policy Characteristics'!D:D,MATCH(PolicyLevers!$C679,'Policy Characteristics'!$C:$C,0))</f>
        <v>R&amp;D Fuel Use Reductions</v>
      </c>
      <c r="K679" s="137" t="str">
        <f>INDEX('Policy Characteristics'!E:E,MATCH(PolicyLevers!$C679,'Policy Characteristics'!$C:$C,0))</f>
        <v>RnD building fuel use reduction</v>
      </c>
      <c r="L679" s="137">
        <f>INDEX('Policy Characteristics'!F:F,MATCH(PolicyLevers!$C679,'Policy Characteristics'!$C:$C,0))</f>
        <v>0</v>
      </c>
      <c r="M679" s="137">
        <f>INDEX('Policy Characteristics'!G:G,MATCH(PolicyLevers!$C679,'Policy Characteristics'!$C:$C,0))</f>
        <v>0.4</v>
      </c>
      <c r="N679" s="137">
        <f>INDEX('Policy Characteristics'!H:H,MATCH(PolicyLevers!$C679,'Policy Characteristics'!$C:$C,0))</f>
        <v>0.01</v>
      </c>
      <c r="O679" s="137" t="str">
        <f>INDEX('Policy Characteristics'!I:I,MATCH(PolicyLevers!$C679,'Policy Characteristics'!$C:$C,0))</f>
        <v>% reduction in fuel use</v>
      </c>
      <c r="P679" s="13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0" t="s">
        <v>274</v>
      </c>
      <c r="R679" s="171" t="s">
        <v>275</v>
      </c>
      <c r="S679" s="179" t="s">
        <v>77</v>
      </c>
      <c r="T679" s="170"/>
    </row>
    <row r="680" spans="1:20" x14ac:dyDescent="0.25">
      <c r="A680" s="136" t="str">
        <f>INDEX('Policy Characteristics'!A:A,MATCH(PolicyLevers!$C680,'Policy Characteristics'!$C:$C,0))</f>
        <v>Research and Development</v>
      </c>
      <c r="B680" s="273" t="str">
        <f>INDEX('Policy Characteristics'!B:B,MATCH(PolicyLevers!$C680,'Policy Characteristics'!$C:$C,0))</f>
        <v>Fuel Use Reduction</v>
      </c>
      <c r="C680" s="144" t="str">
        <f t="shared" si="92"/>
        <v>RnD Building Fuel Use Perc Reduction</v>
      </c>
      <c r="D680" s="170" t="s">
        <v>126</v>
      </c>
      <c r="E680" s="170"/>
      <c r="F680" s="170" t="s">
        <v>357</v>
      </c>
      <c r="G680" s="170"/>
      <c r="H680" s="30">
        <v>119</v>
      </c>
      <c r="I680" s="268" t="s">
        <v>46</v>
      </c>
      <c r="J680" s="137" t="str">
        <f>INDEX('Policy Characteristics'!D:D,MATCH(PolicyLevers!$C680,'Policy Characteristics'!$C:$C,0))</f>
        <v>R&amp;D Fuel Use Reductions</v>
      </c>
      <c r="K680" s="137" t="str">
        <f>INDEX('Policy Characteristics'!E:E,MATCH(PolicyLevers!$C680,'Policy Characteristics'!$C:$C,0))</f>
        <v>RnD building fuel use reduction</v>
      </c>
      <c r="L680" s="137">
        <f>INDEX('Policy Characteristics'!F:F,MATCH(PolicyLevers!$C680,'Policy Characteristics'!$C:$C,0))</f>
        <v>0</v>
      </c>
      <c r="M680" s="137">
        <f>INDEX('Policy Characteristics'!G:G,MATCH(PolicyLevers!$C680,'Policy Characteristics'!$C:$C,0))</f>
        <v>0.4</v>
      </c>
      <c r="N680" s="137">
        <f>INDEX('Policy Characteristics'!H:H,MATCH(PolicyLevers!$C680,'Policy Characteristics'!$C:$C,0))</f>
        <v>0.01</v>
      </c>
      <c r="O680" s="137" t="str">
        <f>INDEX('Policy Characteristics'!I:I,MATCH(PolicyLevers!$C680,'Policy Characteristics'!$C:$C,0))</f>
        <v>% reduction in fuel use</v>
      </c>
      <c r="P680" s="13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0" t="s">
        <v>274</v>
      </c>
      <c r="R680" s="171" t="s">
        <v>275</v>
      </c>
      <c r="S680" s="179" t="s">
        <v>77</v>
      </c>
      <c r="T680" s="170"/>
    </row>
    <row r="681" spans="1:20" x14ac:dyDescent="0.25">
      <c r="A681" s="136" t="str">
        <f>INDEX('Policy Characteristics'!A:A,MATCH(PolicyLevers!$C681,'Policy Characteristics'!$C:$C,0))</f>
        <v>Research and Development</v>
      </c>
      <c r="B681" s="273" t="str">
        <f>INDEX('Policy Characteristics'!B:B,MATCH(PolicyLevers!$C681,'Policy Characteristics'!$C:$C,0))</f>
        <v>Fuel Use Reduction</v>
      </c>
      <c r="C681" s="3" t="s">
        <v>324</v>
      </c>
      <c r="D681" s="170"/>
      <c r="E681" s="170"/>
      <c r="F681" s="170" t="s">
        <v>29</v>
      </c>
      <c r="G681" s="170"/>
      <c r="H681" s="30">
        <v>120</v>
      </c>
      <c r="I681" s="268" t="s">
        <v>46</v>
      </c>
      <c r="J681" s="137" t="str">
        <f>INDEX('Policy Characteristics'!D:D,MATCH(PolicyLevers!$C681,'Policy Characteristics'!$C:$C,0))</f>
        <v>R&amp;D Fuel Use Reductions</v>
      </c>
      <c r="K681" s="137" t="str">
        <f>INDEX('Policy Characteristics'!E:E,MATCH(PolicyLevers!$C681,'Policy Characteristics'!$C:$C,0))</f>
        <v>RnD CCS fuel use reduction</v>
      </c>
      <c r="L681" s="137">
        <f>INDEX('Policy Characteristics'!F:F,MATCH(PolicyLevers!$C681,'Policy Characteristics'!$C:$C,0))</f>
        <v>0</v>
      </c>
      <c r="M681" s="137">
        <f>INDEX('Policy Characteristics'!G:G,MATCH(PolicyLevers!$C681,'Policy Characteristics'!$C:$C,0))</f>
        <v>0.4</v>
      </c>
      <c r="N681" s="137">
        <f>INDEX('Policy Characteristics'!H:H,MATCH(PolicyLevers!$C681,'Policy Characteristics'!$C:$C,0))</f>
        <v>0.01</v>
      </c>
      <c r="O681" s="137" t="str">
        <f>INDEX('Policy Characteristics'!I:I,MATCH(PolicyLevers!$C681,'Policy Characteristics'!$C:$C,0))</f>
        <v>% reduction in fuel use</v>
      </c>
      <c r="P681" s="13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0" t="s">
        <v>274</v>
      </c>
      <c r="R681" s="171" t="s">
        <v>275</v>
      </c>
      <c r="S681" s="179" t="s">
        <v>77</v>
      </c>
      <c r="T681" s="170"/>
    </row>
    <row r="682" spans="1:20" x14ac:dyDescent="0.25">
      <c r="A682" s="136" t="str">
        <f>INDEX('Policy Characteristics'!A:A,MATCH(PolicyLevers!$C682,'Policy Characteristics'!$C:$C,0))</f>
        <v>Research and Development</v>
      </c>
      <c r="B682" s="273" t="str">
        <f>INDEX('Policy Characteristics'!B:B,MATCH(PolicyLevers!$C682,'Policy Characteristics'!$C:$C,0))</f>
        <v>Fuel Use Reduction</v>
      </c>
      <c r="C682" s="3" t="s">
        <v>325</v>
      </c>
      <c r="D682" s="170" t="s">
        <v>497</v>
      </c>
      <c r="E682" s="170"/>
      <c r="F682" s="171" t="s">
        <v>500</v>
      </c>
      <c r="G682" s="170"/>
      <c r="H682" s="30">
        <v>121</v>
      </c>
      <c r="I682" s="268" t="s">
        <v>46</v>
      </c>
      <c r="J682" s="137" t="str">
        <f>INDEX('Policy Characteristics'!D:D,MATCH(PolicyLevers!$C682,'Policy Characteristics'!$C:$C,0))</f>
        <v>R&amp;D Fuel Use Reductions</v>
      </c>
      <c r="K682" s="137" t="str">
        <f>INDEX('Policy Characteristics'!E:E,MATCH(PolicyLevers!$C682,'Policy Characteristics'!$C:$C,0))</f>
        <v>RnD electricity fuel use reduction</v>
      </c>
      <c r="L682" s="137">
        <f>INDEX('Policy Characteristics'!F:F,MATCH(PolicyLevers!$C682,'Policy Characteristics'!$C:$C,0))</f>
        <v>0</v>
      </c>
      <c r="M682" s="137">
        <f>INDEX('Policy Characteristics'!G:G,MATCH(PolicyLevers!$C682,'Policy Characteristics'!$C:$C,0))</f>
        <v>0.4</v>
      </c>
      <c r="N682" s="137">
        <f>INDEX('Policy Characteristics'!H:H,MATCH(PolicyLevers!$C682,'Policy Characteristics'!$C:$C,0))</f>
        <v>0.01</v>
      </c>
      <c r="O682" s="137" t="str">
        <f>INDEX('Policy Characteristics'!I:I,MATCH(PolicyLevers!$C682,'Policy Characteristics'!$C:$C,0))</f>
        <v>% reduction in fuel use</v>
      </c>
      <c r="P682" s="13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0" t="s">
        <v>274</v>
      </c>
      <c r="R682" s="171" t="s">
        <v>275</v>
      </c>
      <c r="S682" s="179" t="s">
        <v>77</v>
      </c>
      <c r="T682" s="170"/>
    </row>
    <row r="683" spans="1:20" x14ac:dyDescent="0.25">
      <c r="A683" s="136" t="str">
        <f>INDEX('Policy Characteristics'!A:A,MATCH(PolicyLevers!$C683,'Policy Characteristics'!$C:$C,0))</f>
        <v>Research and Development</v>
      </c>
      <c r="B683" s="273" t="str">
        <f>INDEX('Policy Characteristics'!B:B,MATCH(PolicyLevers!$C683,'Policy Characteristics'!$C:$C,0))</f>
        <v>Fuel Use Reduction</v>
      </c>
      <c r="C683" s="144" t="str">
        <f t="shared" ref="B683:C693" si="93">C$682</f>
        <v>RnD Electricity Fuel Use Perc Reduction</v>
      </c>
      <c r="D683" s="171" t="s">
        <v>339</v>
      </c>
      <c r="E683" s="178"/>
      <c r="F683" s="171" t="s">
        <v>561</v>
      </c>
      <c r="G683" s="170"/>
      <c r="H683" s="30">
        <v>122</v>
      </c>
      <c r="I683" s="268" t="s">
        <v>46</v>
      </c>
      <c r="J683" s="137" t="str">
        <f>INDEX('Policy Characteristics'!D:D,MATCH(PolicyLevers!$C683,'Policy Characteristics'!$C:$C,0))</f>
        <v>R&amp;D Fuel Use Reductions</v>
      </c>
      <c r="K683" s="137" t="str">
        <f>INDEX('Policy Characteristics'!E:E,MATCH(PolicyLevers!$C683,'Policy Characteristics'!$C:$C,0))</f>
        <v>RnD electricity fuel use reduction</v>
      </c>
      <c r="L683" s="137">
        <f>INDEX('Policy Characteristics'!F:F,MATCH(PolicyLevers!$C683,'Policy Characteristics'!$C:$C,0))</f>
        <v>0</v>
      </c>
      <c r="M683" s="137">
        <f>INDEX('Policy Characteristics'!G:G,MATCH(PolicyLevers!$C683,'Policy Characteristics'!$C:$C,0))</f>
        <v>0.4</v>
      </c>
      <c r="N683" s="137">
        <f>INDEX('Policy Characteristics'!H:H,MATCH(PolicyLevers!$C683,'Policy Characteristics'!$C:$C,0))</f>
        <v>0.01</v>
      </c>
      <c r="O683" s="137" t="str">
        <f>INDEX('Policy Characteristics'!I:I,MATCH(PolicyLevers!$C683,'Policy Characteristics'!$C:$C,0))</f>
        <v>% reduction in fuel use</v>
      </c>
      <c r="P683" s="13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0" t="s">
        <v>274</v>
      </c>
      <c r="R683" s="171" t="s">
        <v>275</v>
      </c>
      <c r="S683" s="179" t="s">
        <v>77</v>
      </c>
      <c r="T683" s="170"/>
    </row>
    <row r="684" spans="1:20" x14ac:dyDescent="0.25">
      <c r="A684" s="136" t="str">
        <f>INDEX('Policy Characteristics'!A:A,MATCH(PolicyLevers!$C684,'Policy Characteristics'!$C:$C,0))</f>
        <v>Research and Development</v>
      </c>
      <c r="B684" s="273" t="str">
        <f>INDEX('Policy Characteristics'!B:B,MATCH(PolicyLevers!$C684,'Policy Characteristics'!$C:$C,0))</f>
        <v>Fuel Use Reduction</v>
      </c>
      <c r="C684" s="144" t="str">
        <f t="shared" si="93"/>
        <v>RnD Electricity Fuel Use Perc Reduction</v>
      </c>
      <c r="D684" s="171" t="s">
        <v>80</v>
      </c>
      <c r="E684" s="178"/>
      <c r="F684" s="171" t="s">
        <v>358</v>
      </c>
      <c r="G684" s="170"/>
      <c r="H684" s="30">
        <v>123</v>
      </c>
      <c r="I684" s="268" t="s">
        <v>46</v>
      </c>
      <c r="J684" s="137" t="str">
        <f>INDEX('Policy Characteristics'!D:D,MATCH(PolicyLevers!$C684,'Policy Characteristics'!$C:$C,0))</f>
        <v>R&amp;D Fuel Use Reductions</v>
      </c>
      <c r="K684" s="137" t="str">
        <f>INDEX('Policy Characteristics'!E:E,MATCH(PolicyLevers!$C684,'Policy Characteristics'!$C:$C,0))</f>
        <v>RnD electricity fuel use reduction</v>
      </c>
      <c r="L684" s="137">
        <f>INDEX('Policy Characteristics'!F:F,MATCH(PolicyLevers!$C684,'Policy Characteristics'!$C:$C,0))</f>
        <v>0</v>
      </c>
      <c r="M684" s="137">
        <f>INDEX('Policy Characteristics'!G:G,MATCH(PolicyLevers!$C684,'Policy Characteristics'!$C:$C,0))</f>
        <v>0.4</v>
      </c>
      <c r="N684" s="137">
        <f>INDEX('Policy Characteristics'!H:H,MATCH(PolicyLevers!$C684,'Policy Characteristics'!$C:$C,0))</f>
        <v>0.01</v>
      </c>
      <c r="O684" s="137" t="str">
        <f>INDEX('Policy Characteristics'!I:I,MATCH(PolicyLevers!$C684,'Policy Characteristics'!$C:$C,0))</f>
        <v>% reduction in fuel use</v>
      </c>
      <c r="P684" s="13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0" t="s">
        <v>274</v>
      </c>
      <c r="R684" s="171" t="s">
        <v>275</v>
      </c>
      <c r="S684" s="179" t="s">
        <v>77</v>
      </c>
      <c r="T684" s="170"/>
    </row>
    <row r="685" spans="1:20" x14ac:dyDescent="0.25">
      <c r="A685" s="136" t="str">
        <f>INDEX('Policy Characteristics'!A:A,MATCH(PolicyLevers!$C685,'Policy Characteristics'!$C:$C,0))</f>
        <v>Research and Development</v>
      </c>
      <c r="B685" s="273" t="str">
        <f>INDEX('Policy Characteristics'!B:B,MATCH(PolicyLevers!$C685,'Policy Characteristics'!$C:$C,0))</f>
        <v>Fuel Use Reduction</v>
      </c>
      <c r="C685" s="144" t="str">
        <f t="shared" si="93"/>
        <v>RnD Electricity Fuel Use Perc Reduction</v>
      </c>
      <c r="D685" s="171" t="s">
        <v>81</v>
      </c>
      <c r="E685" s="178"/>
      <c r="F685" s="171" t="s">
        <v>359</v>
      </c>
      <c r="G685" s="170"/>
      <c r="H685" s="30">
        <v>751</v>
      </c>
      <c r="I685" s="268" t="s">
        <v>47</v>
      </c>
      <c r="J685" s="137" t="str">
        <f>INDEX('Policy Characteristics'!D:D,MATCH(PolicyLevers!$C685,'Policy Characteristics'!$C:$C,0))</f>
        <v>R&amp;D Fuel Use Reductions</v>
      </c>
      <c r="K685" s="137" t="str">
        <f>INDEX('Policy Characteristics'!E:E,MATCH(PolicyLevers!$C685,'Policy Characteristics'!$C:$C,0))</f>
        <v>RnD electricity fuel use reduction</v>
      </c>
      <c r="L685" s="137">
        <f>INDEX('Policy Characteristics'!F:F,MATCH(PolicyLevers!$C685,'Policy Characteristics'!$C:$C,0))</f>
        <v>0</v>
      </c>
      <c r="M685" s="137">
        <f>INDEX('Policy Characteristics'!G:G,MATCH(PolicyLevers!$C685,'Policy Characteristics'!$C:$C,0))</f>
        <v>0.4</v>
      </c>
      <c r="N685" s="137">
        <f>INDEX('Policy Characteristics'!H:H,MATCH(PolicyLevers!$C685,'Policy Characteristics'!$C:$C,0))</f>
        <v>0.01</v>
      </c>
      <c r="O685" s="137" t="str">
        <f>INDEX('Policy Characteristics'!I:I,MATCH(PolicyLevers!$C685,'Policy Characteristics'!$C:$C,0))</f>
        <v>% reduction in fuel use</v>
      </c>
      <c r="P685" s="13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0"/>
      <c r="R685" s="171"/>
      <c r="S685" s="179"/>
      <c r="T685" s="170"/>
    </row>
    <row r="686" spans="1:20" x14ac:dyDescent="0.25">
      <c r="A686" s="136" t="str">
        <f>INDEX('Policy Characteristics'!A:A,MATCH(PolicyLevers!$C686,'Policy Characteristics'!$C:$C,0))</f>
        <v>Research and Development</v>
      </c>
      <c r="B686" s="273" t="str">
        <f>INDEX('Policy Characteristics'!B:B,MATCH(PolicyLevers!$C686,'Policy Characteristics'!$C:$C,0))</f>
        <v>Fuel Use Reduction</v>
      </c>
      <c r="C686" s="144" t="str">
        <f t="shared" si="93"/>
        <v>RnD Electricity Fuel Use Perc Reduction</v>
      </c>
      <c r="D686" s="171" t="s">
        <v>498</v>
      </c>
      <c r="E686" s="178"/>
      <c r="F686" s="171" t="s">
        <v>502</v>
      </c>
      <c r="G686" s="170"/>
      <c r="H686" s="30">
        <v>752</v>
      </c>
      <c r="I686" s="268" t="s">
        <v>47</v>
      </c>
      <c r="J686" s="137" t="str">
        <f>INDEX('Policy Characteristics'!D:D,MATCH(PolicyLevers!$C686,'Policy Characteristics'!$C:$C,0))</f>
        <v>R&amp;D Fuel Use Reductions</v>
      </c>
      <c r="K686" s="137" t="str">
        <f>INDEX('Policy Characteristics'!E:E,MATCH(PolicyLevers!$C686,'Policy Characteristics'!$C:$C,0))</f>
        <v>RnD electricity fuel use reduction</v>
      </c>
      <c r="L686" s="137">
        <f>INDEX('Policy Characteristics'!F:F,MATCH(PolicyLevers!$C686,'Policy Characteristics'!$C:$C,0))</f>
        <v>0</v>
      </c>
      <c r="M686" s="137">
        <f>INDEX('Policy Characteristics'!G:G,MATCH(PolicyLevers!$C686,'Policy Characteristics'!$C:$C,0))</f>
        <v>0.4</v>
      </c>
      <c r="N686" s="137">
        <f>INDEX('Policy Characteristics'!H:H,MATCH(PolicyLevers!$C686,'Policy Characteristics'!$C:$C,0))</f>
        <v>0.01</v>
      </c>
      <c r="O686" s="137" t="str">
        <f>INDEX('Policy Characteristics'!I:I,MATCH(PolicyLevers!$C686,'Policy Characteristics'!$C:$C,0))</f>
        <v>% reduction in fuel use</v>
      </c>
      <c r="P686" s="13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0"/>
      <c r="R686" s="171"/>
      <c r="S686" s="179"/>
      <c r="T686" s="170"/>
    </row>
    <row r="687" spans="1:20" x14ac:dyDescent="0.25">
      <c r="A687" s="136" t="str">
        <f>INDEX('Policy Characteristics'!A:A,MATCH(PolicyLevers!$C687,'Policy Characteristics'!$C:$C,0))</f>
        <v>Research and Development</v>
      </c>
      <c r="B687" s="273" t="str">
        <f>INDEX('Policy Characteristics'!B:B,MATCH(PolicyLevers!$C687,'Policy Characteristics'!$C:$C,0))</f>
        <v>Fuel Use Reduction</v>
      </c>
      <c r="C687" s="144" t="str">
        <f t="shared" si="93"/>
        <v>RnD Electricity Fuel Use Perc Reduction</v>
      </c>
      <c r="D687" s="171" t="s">
        <v>82</v>
      </c>
      <c r="E687" s="178"/>
      <c r="F687" s="171" t="s">
        <v>360</v>
      </c>
      <c r="G687" s="170"/>
      <c r="H687" s="30">
        <v>753</v>
      </c>
      <c r="I687" s="268" t="s">
        <v>47</v>
      </c>
      <c r="J687" s="137" t="str">
        <f>INDEX('Policy Characteristics'!D:D,MATCH(PolicyLevers!$C687,'Policy Characteristics'!$C:$C,0))</f>
        <v>R&amp;D Fuel Use Reductions</v>
      </c>
      <c r="K687" s="137" t="str">
        <f>INDEX('Policy Characteristics'!E:E,MATCH(PolicyLevers!$C687,'Policy Characteristics'!$C:$C,0))</f>
        <v>RnD electricity fuel use reduction</v>
      </c>
      <c r="L687" s="137">
        <f>INDEX('Policy Characteristics'!F:F,MATCH(PolicyLevers!$C687,'Policy Characteristics'!$C:$C,0))</f>
        <v>0</v>
      </c>
      <c r="M687" s="137">
        <f>INDEX('Policy Characteristics'!G:G,MATCH(PolicyLevers!$C687,'Policy Characteristics'!$C:$C,0))</f>
        <v>0.4</v>
      </c>
      <c r="N687" s="137">
        <f>INDEX('Policy Characteristics'!H:H,MATCH(PolicyLevers!$C687,'Policy Characteristics'!$C:$C,0))</f>
        <v>0.01</v>
      </c>
      <c r="O687" s="137" t="str">
        <f>INDEX('Policy Characteristics'!I:I,MATCH(PolicyLevers!$C687,'Policy Characteristics'!$C:$C,0))</f>
        <v>% reduction in fuel use</v>
      </c>
      <c r="P687" s="13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0"/>
      <c r="R687" s="171"/>
      <c r="S687" s="179"/>
      <c r="T687" s="170"/>
    </row>
    <row r="688" spans="1:20" x14ac:dyDescent="0.25">
      <c r="A688" s="136" t="str">
        <f>INDEX('Policy Characteristics'!A:A,MATCH(PolicyLevers!$C688,'Policy Characteristics'!$C:$C,0))</f>
        <v>Research and Development</v>
      </c>
      <c r="B688" s="273" t="str">
        <f>INDEX('Policy Characteristics'!B:B,MATCH(PolicyLevers!$C688,'Policy Characteristics'!$C:$C,0))</f>
        <v>Fuel Use Reduction</v>
      </c>
      <c r="C688" s="144" t="str">
        <f t="shared" si="93"/>
        <v>RnD Electricity Fuel Use Perc Reduction</v>
      </c>
      <c r="D688" s="171" t="s">
        <v>83</v>
      </c>
      <c r="E688" s="178"/>
      <c r="F688" s="171" t="s">
        <v>361</v>
      </c>
      <c r="G688" s="170"/>
      <c r="H688" s="30">
        <v>754</v>
      </c>
      <c r="I688" s="268" t="s">
        <v>47</v>
      </c>
      <c r="J688" s="137" t="str">
        <f>INDEX('Policy Characteristics'!D:D,MATCH(PolicyLevers!$C688,'Policy Characteristics'!$C:$C,0))</f>
        <v>R&amp;D Fuel Use Reductions</v>
      </c>
      <c r="K688" s="137" t="str">
        <f>INDEX('Policy Characteristics'!E:E,MATCH(PolicyLevers!$C688,'Policy Characteristics'!$C:$C,0))</f>
        <v>RnD electricity fuel use reduction</v>
      </c>
      <c r="L688" s="137">
        <f>INDEX('Policy Characteristics'!F:F,MATCH(PolicyLevers!$C688,'Policy Characteristics'!$C:$C,0))</f>
        <v>0</v>
      </c>
      <c r="M688" s="137">
        <f>INDEX('Policy Characteristics'!G:G,MATCH(PolicyLevers!$C688,'Policy Characteristics'!$C:$C,0))</f>
        <v>0.4</v>
      </c>
      <c r="N688" s="137">
        <f>INDEX('Policy Characteristics'!H:H,MATCH(PolicyLevers!$C688,'Policy Characteristics'!$C:$C,0))</f>
        <v>0.01</v>
      </c>
      <c r="O688" s="137" t="str">
        <f>INDEX('Policy Characteristics'!I:I,MATCH(PolicyLevers!$C688,'Policy Characteristics'!$C:$C,0))</f>
        <v>% reduction in fuel use</v>
      </c>
      <c r="P688" s="13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0"/>
      <c r="R688" s="171"/>
      <c r="S688" s="179"/>
      <c r="T688" s="170"/>
    </row>
    <row r="689" spans="1:20" x14ac:dyDescent="0.25">
      <c r="A689" s="136" t="str">
        <f>INDEX('Policy Characteristics'!A:A,MATCH(PolicyLevers!$C689,'Policy Characteristics'!$C:$C,0))</f>
        <v>Research and Development</v>
      </c>
      <c r="B689" s="273" t="str">
        <f>INDEX('Policy Characteristics'!B:B,MATCH(PolicyLevers!$C689,'Policy Characteristics'!$C:$C,0))</f>
        <v>Fuel Use Reduction</v>
      </c>
      <c r="C689" s="144" t="str">
        <f t="shared" si="93"/>
        <v>RnD Electricity Fuel Use Perc Reduction</v>
      </c>
      <c r="D689" s="171" t="s">
        <v>84</v>
      </c>
      <c r="E689" s="178"/>
      <c r="F689" s="171" t="s">
        <v>362</v>
      </c>
      <c r="G689" s="170"/>
      <c r="H689" s="30">
        <v>124</v>
      </c>
      <c r="I689" s="268" t="s">
        <v>46</v>
      </c>
      <c r="J689" s="137" t="str">
        <f>INDEX('Policy Characteristics'!D:D,MATCH(PolicyLevers!$C689,'Policy Characteristics'!$C:$C,0))</f>
        <v>R&amp;D Fuel Use Reductions</v>
      </c>
      <c r="K689" s="137" t="str">
        <f>INDEX('Policy Characteristics'!E:E,MATCH(PolicyLevers!$C689,'Policy Characteristics'!$C:$C,0))</f>
        <v>RnD electricity fuel use reduction</v>
      </c>
      <c r="L689" s="137">
        <f>INDEX('Policy Characteristics'!F:F,MATCH(PolicyLevers!$C689,'Policy Characteristics'!$C:$C,0))</f>
        <v>0</v>
      </c>
      <c r="M689" s="137">
        <f>INDEX('Policy Characteristics'!G:G,MATCH(PolicyLevers!$C689,'Policy Characteristics'!$C:$C,0))</f>
        <v>0.4</v>
      </c>
      <c r="N689" s="137">
        <f>INDEX('Policy Characteristics'!H:H,MATCH(PolicyLevers!$C689,'Policy Characteristics'!$C:$C,0))</f>
        <v>0.01</v>
      </c>
      <c r="O689" s="137" t="str">
        <f>INDEX('Policy Characteristics'!I:I,MATCH(PolicyLevers!$C689,'Policy Characteristics'!$C:$C,0))</f>
        <v>% reduction in fuel use</v>
      </c>
      <c r="P689" s="13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0" t="s">
        <v>274</v>
      </c>
      <c r="R689" s="171" t="s">
        <v>275</v>
      </c>
      <c r="S689" s="179" t="s">
        <v>77</v>
      </c>
      <c r="T689" s="170"/>
    </row>
    <row r="690" spans="1:20" x14ac:dyDescent="0.25">
      <c r="A690" s="136" t="str">
        <f>INDEX('Policy Characteristics'!A:A,MATCH(PolicyLevers!$C690,'Policy Characteristics'!$C:$C,0))</f>
        <v>Research and Development</v>
      </c>
      <c r="B690" s="273" t="str">
        <f>INDEX('Policy Characteristics'!B:B,MATCH(PolicyLevers!$C690,'Policy Characteristics'!$C:$C,0))</f>
        <v>Fuel Use Reduction</v>
      </c>
      <c r="C690" s="144" t="str">
        <f t="shared" si="93"/>
        <v>RnD Electricity Fuel Use Perc Reduction</v>
      </c>
      <c r="D690" s="171" t="s">
        <v>342</v>
      </c>
      <c r="E690" s="178"/>
      <c r="F690" s="171" t="s">
        <v>562</v>
      </c>
      <c r="G690" s="170"/>
      <c r="H690" s="30">
        <v>193</v>
      </c>
      <c r="I690" s="268" t="s">
        <v>46</v>
      </c>
      <c r="J690" s="137" t="str">
        <f>INDEX('Policy Characteristics'!D:D,MATCH(PolicyLevers!$C690,'Policy Characteristics'!$C:$C,0))</f>
        <v>R&amp;D Fuel Use Reductions</v>
      </c>
      <c r="K690" s="137" t="str">
        <f>INDEX('Policy Characteristics'!E:E,MATCH(PolicyLevers!$C690,'Policy Characteristics'!$C:$C,0))</f>
        <v>RnD electricity fuel use reduction</v>
      </c>
      <c r="L690" s="137">
        <f>INDEX('Policy Characteristics'!F:F,MATCH(PolicyLevers!$C690,'Policy Characteristics'!$C:$C,0))</f>
        <v>0</v>
      </c>
      <c r="M690" s="137">
        <f>INDEX('Policy Characteristics'!G:G,MATCH(PolicyLevers!$C690,'Policy Characteristics'!$C:$C,0))</f>
        <v>0.4</v>
      </c>
      <c r="N690" s="137">
        <f>INDEX('Policy Characteristics'!H:H,MATCH(PolicyLevers!$C690,'Policy Characteristics'!$C:$C,0))</f>
        <v>0.01</v>
      </c>
      <c r="O690" s="137" t="str">
        <f>INDEX('Policy Characteristics'!I:I,MATCH(PolicyLevers!$C690,'Policy Characteristics'!$C:$C,0))</f>
        <v>% reduction in fuel use</v>
      </c>
      <c r="P690" s="13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0" t="s">
        <v>274</v>
      </c>
      <c r="R690" s="171" t="s">
        <v>275</v>
      </c>
      <c r="S690" s="179" t="s">
        <v>77</v>
      </c>
      <c r="T690" s="170"/>
    </row>
    <row r="691" spans="1:20" x14ac:dyDescent="0.25">
      <c r="A691" s="136" t="str">
        <f>INDEX('Policy Characteristics'!A:A,MATCH(PolicyLevers!$C691,'Policy Characteristics'!$C:$C,0))</f>
        <v>Research and Development</v>
      </c>
      <c r="B691" s="273" t="str">
        <f>INDEX('Policy Characteristics'!B:B,MATCH(PolicyLevers!$C691,'Policy Characteristics'!$C:$C,0))</f>
        <v>Fuel Use Reduction</v>
      </c>
      <c r="C691" s="144" t="str">
        <f t="shared" ref="A684:C692" si="94">C$682</f>
        <v>RnD Electricity Fuel Use Perc Reduction</v>
      </c>
      <c r="D691" s="171" t="s">
        <v>494</v>
      </c>
      <c r="E691" s="178"/>
      <c r="F691" s="171" t="s">
        <v>495</v>
      </c>
      <c r="G691" s="170"/>
      <c r="H691" s="30">
        <v>181</v>
      </c>
      <c r="I691" s="268" t="s">
        <v>46</v>
      </c>
      <c r="J691" s="137" t="str">
        <f>INDEX('Policy Characteristics'!D:D,MATCH(PolicyLevers!$C691,'Policy Characteristics'!$C:$C,0))</f>
        <v>R&amp;D Fuel Use Reductions</v>
      </c>
      <c r="K691" s="137" t="str">
        <f>INDEX('Policy Characteristics'!E:E,MATCH(PolicyLevers!$C691,'Policy Characteristics'!$C:$C,0))</f>
        <v>RnD electricity fuel use reduction</v>
      </c>
      <c r="L691" s="137">
        <f>INDEX('Policy Characteristics'!F:F,MATCH(PolicyLevers!$C691,'Policy Characteristics'!$C:$C,0))</f>
        <v>0</v>
      </c>
      <c r="M691" s="137">
        <f>INDEX('Policy Characteristics'!G:G,MATCH(PolicyLevers!$C691,'Policy Characteristics'!$C:$C,0))</f>
        <v>0.4</v>
      </c>
      <c r="N691" s="137">
        <f>INDEX('Policy Characteristics'!H:H,MATCH(PolicyLevers!$C691,'Policy Characteristics'!$C:$C,0))</f>
        <v>0.01</v>
      </c>
      <c r="O691" s="137" t="str">
        <f>INDEX('Policy Characteristics'!I:I,MATCH(PolicyLevers!$C691,'Policy Characteristics'!$C:$C,0))</f>
        <v>% reduction in fuel use</v>
      </c>
      <c r="P691" s="13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0" t="s">
        <v>274</v>
      </c>
      <c r="R691" s="171" t="s">
        <v>275</v>
      </c>
      <c r="S691" s="179" t="s">
        <v>77</v>
      </c>
      <c r="T691" s="170"/>
    </row>
    <row r="692" spans="1:20" x14ac:dyDescent="0.25">
      <c r="A692" s="136" t="str">
        <f>INDEX('Policy Characteristics'!A:A,MATCH(PolicyLevers!$C692,'Policy Characteristics'!$C:$C,0))</f>
        <v>Research and Development</v>
      </c>
      <c r="B692" s="273" t="str">
        <f>INDEX('Policy Characteristics'!B:B,MATCH(PolicyLevers!$C692,'Policy Characteristics'!$C:$C,0))</f>
        <v>Fuel Use Reduction</v>
      </c>
      <c r="C692" s="144" t="str">
        <f t="shared" si="94"/>
        <v>RnD Electricity Fuel Use Perc Reduction</v>
      </c>
      <c r="D692" s="171" t="s">
        <v>503</v>
      </c>
      <c r="E692" s="178"/>
      <c r="F692" s="171" t="s">
        <v>505</v>
      </c>
      <c r="G692" s="170"/>
      <c r="H692" s="30">
        <v>755</v>
      </c>
      <c r="I692" s="268" t="s">
        <v>47</v>
      </c>
      <c r="J692" s="137" t="str">
        <f>INDEX('Policy Characteristics'!D:D,MATCH(PolicyLevers!$C692,'Policy Characteristics'!$C:$C,0))</f>
        <v>R&amp;D Fuel Use Reductions</v>
      </c>
      <c r="K692" s="137" t="str">
        <f>INDEX('Policy Characteristics'!E:E,MATCH(PolicyLevers!$C692,'Policy Characteristics'!$C:$C,0))</f>
        <v>RnD electricity fuel use reduction</v>
      </c>
      <c r="L692" s="137">
        <f>INDEX('Policy Characteristics'!F:F,MATCH(PolicyLevers!$C692,'Policy Characteristics'!$C:$C,0))</f>
        <v>0</v>
      </c>
      <c r="M692" s="137">
        <f>INDEX('Policy Characteristics'!G:G,MATCH(PolicyLevers!$C692,'Policy Characteristics'!$C:$C,0))</f>
        <v>0.4</v>
      </c>
      <c r="N692" s="137">
        <f>INDEX('Policy Characteristics'!H:H,MATCH(PolicyLevers!$C692,'Policy Characteristics'!$C:$C,0))</f>
        <v>0.01</v>
      </c>
      <c r="O692" s="137" t="str">
        <f>INDEX('Policy Characteristics'!I:I,MATCH(PolicyLevers!$C692,'Policy Characteristics'!$C:$C,0))</f>
        <v>% reduction in fuel use</v>
      </c>
      <c r="P692" s="13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0"/>
      <c r="R692" s="171"/>
      <c r="S692" s="179"/>
      <c r="T692" s="170"/>
    </row>
    <row r="693" spans="1:20" x14ac:dyDescent="0.25">
      <c r="A693" s="136" t="str">
        <f>INDEX('Policy Characteristics'!A:A,MATCH(PolicyLevers!$C693,'Policy Characteristics'!$C:$C,0))</f>
        <v>Research and Development</v>
      </c>
      <c r="B693" s="273" t="str">
        <f>INDEX('Policy Characteristics'!B:B,MATCH(PolicyLevers!$C693,'Policy Characteristics'!$C:$C,0))</f>
        <v>Fuel Use Reduction</v>
      </c>
      <c r="C693" s="3" t="s">
        <v>326</v>
      </c>
      <c r="D693" s="170" t="s">
        <v>141</v>
      </c>
      <c r="E693" s="170"/>
      <c r="F693" s="171" t="s">
        <v>363</v>
      </c>
      <c r="G693" s="170"/>
      <c r="H693" s="30">
        <v>125</v>
      </c>
      <c r="I693" s="268" t="s">
        <v>46</v>
      </c>
      <c r="J693" s="137" t="str">
        <f>INDEX('Policy Characteristics'!D:D,MATCH(PolicyLevers!$C693,'Policy Characteristics'!$C:$C,0))</f>
        <v>R&amp;D Fuel Use Reductions</v>
      </c>
      <c r="K693" s="137" t="str">
        <f>INDEX('Policy Characteristics'!E:E,MATCH(PolicyLevers!$C693,'Policy Characteristics'!$C:$C,0))</f>
        <v>RnD industry fuel use reduction</v>
      </c>
      <c r="L693" s="137">
        <f>INDEX('Policy Characteristics'!F:F,MATCH(PolicyLevers!$C693,'Policy Characteristics'!$C:$C,0))</f>
        <v>0</v>
      </c>
      <c r="M693" s="137">
        <f>INDEX('Policy Characteristics'!G:G,MATCH(PolicyLevers!$C693,'Policy Characteristics'!$C:$C,0))</f>
        <v>0.4</v>
      </c>
      <c r="N693" s="137">
        <f>INDEX('Policy Characteristics'!H:H,MATCH(PolicyLevers!$C693,'Policy Characteristics'!$C:$C,0))</f>
        <v>0.01</v>
      </c>
      <c r="O693" s="137" t="str">
        <f>INDEX('Policy Characteristics'!I:I,MATCH(PolicyLevers!$C693,'Policy Characteristics'!$C:$C,0))</f>
        <v>% reduction in fuel use</v>
      </c>
      <c r="P693" s="13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0" t="s">
        <v>274</v>
      </c>
      <c r="R693" s="171" t="s">
        <v>275</v>
      </c>
      <c r="S693" s="179" t="s">
        <v>77</v>
      </c>
      <c r="T693" s="170"/>
    </row>
    <row r="694" spans="1:20" x14ac:dyDescent="0.25">
      <c r="A694" s="136" t="str">
        <f>INDEX('Policy Characteristics'!A:A,MATCH(PolicyLevers!$C694,'Policy Characteristics'!$C:$C,0))</f>
        <v>Research and Development</v>
      </c>
      <c r="B694" s="273" t="str">
        <f>INDEX('Policy Characteristics'!B:B,MATCH(PolicyLevers!$C694,'Policy Characteristics'!$C:$C,0))</f>
        <v>Fuel Use Reduction</v>
      </c>
      <c r="C694" s="144" t="str">
        <f t="shared" ref="B694:C701" si="95">C$693</f>
        <v>RnD Industry Fuel Use Perc Reduction</v>
      </c>
      <c r="D694" s="171" t="s">
        <v>142</v>
      </c>
      <c r="E694" s="170"/>
      <c r="F694" s="171" t="s">
        <v>364</v>
      </c>
      <c r="G694" s="170"/>
      <c r="H694" s="30">
        <v>126</v>
      </c>
      <c r="I694" s="268" t="s">
        <v>46</v>
      </c>
      <c r="J694" s="137" t="str">
        <f>INDEX('Policy Characteristics'!D:D,MATCH(PolicyLevers!$C694,'Policy Characteristics'!$C:$C,0))</f>
        <v>R&amp;D Fuel Use Reductions</v>
      </c>
      <c r="K694" s="137" t="str">
        <f>INDEX('Policy Characteristics'!E:E,MATCH(PolicyLevers!$C694,'Policy Characteristics'!$C:$C,0))</f>
        <v>RnD industry fuel use reduction</v>
      </c>
      <c r="L694" s="137">
        <f>INDEX('Policy Characteristics'!F:F,MATCH(PolicyLevers!$C694,'Policy Characteristics'!$C:$C,0))</f>
        <v>0</v>
      </c>
      <c r="M694" s="137">
        <f>INDEX('Policy Characteristics'!G:G,MATCH(PolicyLevers!$C694,'Policy Characteristics'!$C:$C,0))</f>
        <v>0.4</v>
      </c>
      <c r="N694" s="137">
        <f>INDEX('Policy Characteristics'!H:H,MATCH(PolicyLevers!$C694,'Policy Characteristics'!$C:$C,0))</f>
        <v>0.01</v>
      </c>
      <c r="O694" s="137" t="str">
        <f>INDEX('Policy Characteristics'!I:I,MATCH(PolicyLevers!$C694,'Policy Characteristics'!$C:$C,0))</f>
        <v>% reduction in fuel use</v>
      </c>
      <c r="P694" s="13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0" t="s">
        <v>274</v>
      </c>
      <c r="R694" s="171" t="s">
        <v>275</v>
      </c>
      <c r="S694" s="179" t="s">
        <v>77</v>
      </c>
      <c r="T694" s="170"/>
    </row>
    <row r="695" spans="1:20" x14ac:dyDescent="0.25">
      <c r="A695" s="136" t="str">
        <f>INDEX('Policy Characteristics'!A:A,MATCH(PolicyLevers!$C695,'Policy Characteristics'!$C:$C,0))</f>
        <v>Research and Development</v>
      </c>
      <c r="B695" s="273" t="str">
        <f>INDEX('Policy Characteristics'!B:B,MATCH(PolicyLevers!$C695,'Policy Characteristics'!$C:$C,0))</f>
        <v>Fuel Use Reduction</v>
      </c>
      <c r="C695" s="144" t="str">
        <f t="shared" si="95"/>
        <v>RnD Industry Fuel Use Perc Reduction</v>
      </c>
      <c r="D695" s="171" t="s">
        <v>143</v>
      </c>
      <c r="E695" s="170"/>
      <c r="F695" s="171" t="s">
        <v>365</v>
      </c>
      <c r="G695" s="170"/>
      <c r="H695" s="30">
        <v>127</v>
      </c>
      <c r="I695" s="268" t="s">
        <v>46</v>
      </c>
      <c r="J695" s="137" t="str">
        <f>INDEX('Policy Characteristics'!D:D,MATCH(PolicyLevers!$C695,'Policy Characteristics'!$C:$C,0))</f>
        <v>R&amp;D Fuel Use Reductions</v>
      </c>
      <c r="K695" s="137" t="str">
        <f>INDEX('Policy Characteristics'!E:E,MATCH(PolicyLevers!$C695,'Policy Characteristics'!$C:$C,0))</f>
        <v>RnD industry fuel use reduction</v>
      </c>
      <c r="L695" s="137">
        <f>INDEX('Policy Characteristics'!F:F,MATCH(PolicyLevers!$C695,'Policy Characteristics'!$C:$C,0))</f>
        <v>0</v>
      </c>
      <c r="M695" s="137">
        <f>INDEX('Policy Characteristics'!G:G,MATCH(PolicyLevers!$C695,'Policy Characteristics'!$C:$C,0))</f>
        <v>0.4</v>
      </c>
      <c r="N695" s="137">
        <f>INDEX('Policy Characteristics'!H:H,MATCH(PolicyLevers!$C695,'Policy Characteristics'!$C:$C,0))</f>
        <v>0.01</v>
      </c>
      <c r="O695" s="137" t="str">
        <f>INDEX('Policy Characteristics'!I:I,MATCH(PolicyLevers!$C695,'Policy Characteristics'!$C:$C,0))</f>
        <v>% reduction in fuel use</v>
      </c>
      <c r="P695" s="13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0" t="s">
        <v>274</v>
      </c>
      <c r="R695" s="171" t="s">
        <v>275</v>
      </c>
      <c r="S695" s="179" t="s">
        <v>77</v>
      </c>
      <c r="T695" s="170"/>
    </row>
    <row r="696" spans="1:20" x14ac:dyDescent="0.25">
      <c r="A696" s="136" t="str">
        <f>INDEX('Policy Characteristics'!A:A,MATCH(PolicyLevers!$C696,'Policy Characteristics'!$C:$C,0))</f>
        <v>Research and Development</v>
      </c>
      <c r="B696" s="273" t="str">
        <f>INDEX('Policy Characteristics'!B:B,MATCH(PolicyLevers!$C696,'Policy Characteristics'!$C:$C,0))</f>
        <v>Fuel Use Reduction</v>
      </c>
      <c r="C696" s="144" t="str">
        <f t="shared" si="95"/>
        <v>RnD Industry Fuel Use Perc Reduction</v>
      </c>
      <c r="D696" s="171" t="s">
        <v>144</v>
      </c>
      <c r="E696" s="170"/>
      <c r="F696" s="171" t="s">
        <v>366</v>
      </c>
      <c r="G696" s="170"/>
      <c r="H696" s="30">
        <v>128</v>
      </c>
      <c r="I696" s="268" t="s">
        <v>46</v>
      </c>
      <c r="J696" s="137" t="str">
        <f>INDEX('Policy Characteristics'!D:D,MATCH(PolicyLevers!$C696,'Policy Characteristics'!$C:$C,0))</f>
        <v>R&amp;D Fuel Use Reductions</v>
      </c>
      <c r="K696" s="137" t="str">
        <f>INDEX('Policy Characteristics'!E:E,MATCH(PolicyLevers!$C696,'Policy Characteristics'!$C:$C,0))</f>
        <v>RnD industry fuel use reduction</v>
      </c>
      <c r="L696" s="137">
        <f>INDEX('Policy Characteristics'!F:F,MATCH(PolicyLevers!$C696,'Policy Characteristics'!$C:$C,0))</f>
        <v>0</v>
      </c>
      <c r="M696" s="137">
        <f>INDEX('Policy Characteristics'!G:G,MATCH(PolicyLevers!$C696,'Policy Characteristics'!$C:$C,0))</f>
        <v>0.4</v>
      </c>
      <c r="N696" s="137">
        <f>INDEX('Policy Characteristics'!H:H,MATCH(PolicyLevers!$C696,'Policy Characteristics'!$C:$C,0))</f>
        <v>0.01</v>
      </c>
      <c r="O696" s="137" t="str">
        <f>INDEX('Policy Characteristics'!I:I,MATCH(PolicyLevers!$C696,'Policy Characteristics'!$C:$C,0))</f>
        <v>% reduction in fuel use</v>
      </c>
      <c r="P696" s="13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0" t="s">
        <v>274</v>
      </c>
      <c r="R696" s="171" t="s">
        <v>275</v>
      </c>
      <c r="S696" s="179" t="s">
        <v>77</v>
      </c>
      <c r="T696" s="170"/>
    </row>
    <row r="697" spans="1:20" x14ac:dyDescent="0.25">
      <c r="A697" s="136" t="str">
        <f>INDEX('Policy Characteristics'!A:A,MATCH(PolicyLevers!$C697,'Policy Characteristics'!$C:$C,0))</f>
        <v>Research and Development</v>
      </c>
      <c r="B697" s="273" t="str">
        <f>INDEX('Policy Characteristics'!B:B,MATCH(PolicyLevers!$C697,'Policy Characteristics'!$C:$C,0))</f>
        <v>Fuel Use Reduction</v>
      </c>
      <c r="C697" s="144" t="str">
        <f t="shared" si="95"/>
        <v>RnD Industry Fuel Use Perc Reduction</v>
      </c>
      <c r="D697" s="171" t="s">
        <v>777</v>
      </c>
      <c r="E697" s="170"/>
      <c r="F697" s="171" t="s">
        <v>367</v>
      </c>
      <c r="G697" s="170"/>
      <c r="H697" s="30">
        <v>129</v>
      </c>
      <c r="I697" s="268" t="s">
        <v>46</v>
      </c>
      <c r="J697" s="137" t="str">
        <f>INDEX('Policy Characteristics'!D:D,MATCH(PolicyLevers!$C697,'Policy Characteristics'!$C:$C,0))</f>
        <v>R&amp;D Fuel Use Reductions</v>
      </c>
      <c r="K697" s="137" t="str">
        <f>INDEX('Policy Characteristics'!E:E,MATCH(PolicyLevers!$C697,'Policy Characteristics'!$C:$C,0))</f>
        <v>RnD industry fuel use reduction</v>
      </c>
      <c r="L697" s="137">
        <f>INDEX('Policy Characteristics'!F:F,MATCH(PolicyLevers!$C697,'Policy Characteristics'!$C:$C,0))</f>
        <v>0</v>
      </c>
      <c r="M697" s="137">
        <f>INDEX('Policy Characteristics'!G:G,MATCH(PolicyLevers!$C697,'Policy Characteristics'!$C:$C,0))</f>
        <v>0.4</v>
      </c>
      <c r="N697" s="137">
        <f>INDEX('Policy Characteristics'!H:H,MATCH(PolicyLevers!$C697,'Policy Characteristics'!$C:$C,0))</f>
        <v>0.01</v>
      </c>
      <c r="O697" s="137" t="str">
        <f>INDEX('Policy Characteristics'!I:I,MATCH(PolicyLevers!$C697,'Policy Characteristics'!$C:$C,0))</f>
        <v>% reduction in fuel use</v>
      </c>
      <c r="P697" s="13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0" t="s">
        <v>274</v>
      </c>
      <c r="R697" s="171" t="s">
        <v>275</v>
      </c>
      <c r="S697" s="179" t="s">
        <v>77</v>
      </c>
      <c r="T697" s="170"/>
    </row>
    <row r="698" spans="1:20" x14ac:dyDescent="0.25">
      <c r="A698" s="136" t="str">
        <f>INDEX('Policy Characteristics'!A:A,MATCH(PolicyLevers!$C698,'Policy Characteristics'!$C:$C,0))</f>
        <v>Research and Development</v>
      </c>
      <c r="B698" s="273" t="str">
        <f>INDEX('Policy Characteristics'!B:B,MATCH(PolicyLevers!$C698,'Policy Characteristics'!$C:$C,0))</f>
        <v>Fuel Use Reduction</v>
      </c>
      <c r="C698" s="144" t="str">
        <f t="shared" si="95"/>
        <v>RnD Industry Fuel Use Perc Reduction</v>
      </c>
      <c r="D698" s="171" t="s">
        <v>145</v>
      </c>
      <c r="E698" s="170"/>
      <c r="F698" s="171" t="s">
        <v>782</v>
      </c>
      <c r="G698" s="170"/>
      <c r="H698" s="30">
        <v>130</v>
      </c>
      <c r="I698" s="268" t="s">
        <v>46</v>
      </c>
      <c r="J698" s="137" t="str">
        <f>INDEX('Policy Characteristics'!D:D,MATCH(PolicyLevers!$C698,'Policy Characteristics'!$C:$C,0))</f>
        <v>R&amp;D Fuel Use Reductions</v>
      </c>
      <c r="K698" s="137" t="str">
        <f>INDEX('Policy Characteristics'!E:E,MATCH(PolicyLevers!$C698,'Policy Characteristics'!$C:$C,0))</f>
        <v>RnD industry fuel use reduction</v>
      </c>
      <c r="L698" s="137">
        <f>INDEX('Policy Characteristics'!F:F,MATCH(PolicyLevers!$C698,'Policy Characteristics'!$C:$C,0))</f>
        <v>0</v>
      </c>
      <c r="M698" s="137">
        <f>INDEX('Policy Characteristics'!G:G,MATCH(PolicyLevers!$C698,'Policy Characteristics'!$C:$C,0))</f>
        <v>0.4</v>
      </c>
      <c r="N698" s="137">
        <f>INDEX('Policy Characteristics'!H:H,MATCH(PolicyLevers!$C698,'Policy Characteristics'!$C:$C,0))</f>
        <v>0.01</v>
      </c>
      <c r="O698" s="137" t="str">
        <f>INDEX('Policy Characteristics'!I:I,MATCH(PolicyLevers!$C698,'Policy Characteristics'!$C:$C,0))</f>
        <v>% reduction in fuel use</v>
      </c>
      <c r="P698" s="13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0" t="s">
        <v>274</v>
      </c>
      <c r="R698" s="171" t="s">
        <v>275</v>
      </c>
      <c r="S698" s="179" t="s">
        <v>77</v>
      </c>
      <c r="T698" s="170"/>
    </row>
    <row r="699" spans="1:20" x14ac:dyDescent="0.25">
      <c r="A699" s="136" t="str">
        <f>INDEX('Policy Characteristics'!A:A,MATCH(PolicyLevers!$C699,'Policy Characteristics'!$C:$C,0))</f>
        <v>Research and Development</v>
      </c>
      <c r="B699" s="273" t="str">
        <f>INDEX('Policy Characteristics'!B:B,MATCH(PolicyLevers!$C699,'Policy Characteristics'!$C:$C,0))</f>
        <v>Fuel Use Reduction</v>
      </c>
      <c r="C699" s="144" t="str">
        <f t="shared" si="95"/>
        <v>RnD Industry Fuel Use Perc Reduction</v>
      </c>
      <c r="D699" s="171" t="s">
        <v>146</v>
      </c>
      <c r="E699" s="170"/>
      <c r="F699" s="171" t="s">
        <v>368</v>
      </c>
      <c r="G699" s="170"/>
      <c r="H699" s="30">
        <v>131</v>
      </c>
      <c r="I699" s="268" t="s">
        <v>46</v>
      </c>
      <c r="J699" s="137" t="str">
        <f>INDEX('Policy Characteristics'!D:D,MATCH(PolicyLevers!$C699,'Policy Characteristics'!$C:$C,0))</f>
        <v>R&amp;D Fuel Use Reductions</v>
      </c>
      <c r="K699" s="137" t="str">
        <f>INDEX('Policy Characteristics'!E:E,MATCH(PolicyLevers!$C699,'Policy Characteristics'!$C:$C,0))</f>
        <v>RnD industry fuel use reduction</v>
      </c>
      <c r="L699" s="137">
        <f>INDEX('Policy Characteristics'!F:F,MATCH(PolicyLevers!$C699,'Policy Characteristics'!$C:$C,0))</f>
        <v>0</v>
      </c>
      <c r="M699" s="137">
        <f>INDEX('Policy Characteristics'!G:G,MATCH(PolicyLevers!$C699,'Policy Characteristics'!$C:$C,0))</f>
        <v>0.4</v>
      </c>
      <c r="N699" s="137">
        <f>INDEX('Policy Characteristics'!H:H,MATCH(PolicyLevers!$C699,'Policy Characteristics'!$C:$C,0))</f>
        <v>0.01</v>
      </c>
      <c r="O699" s="137" t="str">
        <f>INDEX('Policy Characteristics'!I:I,MATCH(PolicyLevers!$C699,'Policy Characteristics'!$C:$C,0))</f>
        <v>% reduction in fuel use</v>
      </c>
      <c r="P699" s="13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0" t="s">
        <v>274</v>
      </c>
      <c r="R699" s="171" t="s">
        <v>275</v>
      </c>
      <c r="S699" s="179" t="s">
        <v>77</v>
      </c>
      <c r="T699" s="170"/>
    </row>
    <row r="700" spans="1:20" x14ac:dyDescent="0.25">
      <c r="A700" s="136" t="str">
        <f>INDEX('Policy Characteristics'!A:A,MATCH(PolicyLevers!$C700,'Policy Characteristics'!$C:$C,0))</f>
        <v>Research and Development</v>
      </c>
      <c r="B700" s="273" t="str">
        <f>INDEX('Policy Characteristics'!B:B,MATCH(PolicyLevers!$C700,'Policy Characteristics'!$C:$C,0))</f>
        <v>Fuel Use Reduction</v>
      </c>
      <c r="C700" s="144" t="str">
        <f t="shared" si="95"/>
        <v>RnD Industry Fuel Use Perc Reduction</v>
      </c>
      <c r="D700" s="171" t="s">
        <v>147</v>
      </c>
      <c r="E700" s="170"/>
      <c r="F700" s="171" t="s">
        <v>369</v>
      </c>
      <c r="G700" s="170"/>
      <c r="H700" s="30">
        <v>132</v>
      </c>
      <c r="I700" s="268" t="s">
        <v>46</v>
      </c>
      <c r="J700" s="137" t="str">
        <f>INDEX('Policy Characteristics'!D:D,MATCH(PolicyLevers!$C700,'Policy Characteristics'!$C:$C,0))</f>
        <v>R&amp;D Fuel Use Reductions</v>
      </c>
      <c r="K700" s="137" t="str">
        <f>INDEX('Policy Characteristics'!E:E,MATCH(PolicyLevers!$C700,'Policy Characteristics'!$C:$C,0))</f>
        <v>RnD industry fuel use reduction</v>
      </c>
      <c r="L700" s="137">
        <f>INDEX('Policy Characteristics'!F:F,MATCH(PolicyLevers!$C700,'Policy Characteristics'!$C:$C,0))</f>
        <v>0</v>
      </c>
      <c r="M700" s="137">
        <f>INDEX('Policy Characteristics'!G:G,MATCH(PolicyLevers!$C700,'Policy Characteristics'!$C:$C,0))</f>
        <v>0.4</v>
      </c>
      <c r="N700" s="137">
        <f>INDEX('Policy Characteristics'!H:H,MATCH(PolicyLevers!$C700,'Policy Characteristics'!$C:$C,0))</f>
        <v>0.01</v>
      </c>
      <c r="O700" s="137" t="str">
        <f>INDEX('Policy Characteristics'!I:I,MATCH(PolicyLevers!$C700,'Policy Characteristics'!$C:$C,0))</f>
        <v>% reduction in fuel use</v>
      </c>
      <c r="P700" s="13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0" t="s">
        <v>274</v>
      </c>
      <c r="R700" s="171" t="s">
        <v>275</v>
      </c>
      <c r="S700" s="179" t="s">
        <v>77</v>
      </c>
      <c r="T700" s="170"/>
    </row>
    <row r="701" spans="1:20" x14ac:dyDescent="0.25">
      <c r="A701" s="136" t="str">
        <f>INDEX('Policy Characteristics'!A:A,MATCH(PolicyLevers!$C701,'Policy Characteristics'!$C:$C,0))</f>
        <v>Research and Development</v>
      </c>
      <c r="B701" s="273" t="str">
        <f>INDEX('Policy Characteristics'!B:B,MATCH(PolicyLevers!$C701,'Policy Characteristics'!$C:$C,0))</f>
        <v>Fuel Use Reduction</v>
      </c>
      <c r="C701" s="3" t="s">
        <v>327</v>
      </c>
      <c r="D701" s="170" t="s">
        <v>549</v>
      </c>
      <c r="E701" s="170"/>
      <c r="F701" s="170" t="s">
        <v>526</v>
      </c>
      <c r="G701" s="170"/>
      <c r="H701" s="30">
        <v>133</v>
      </c>
      <c r="I701" s="268" t="s">
        <v>46</v>
      </c>
      <c r="J701" s="137" t="str">
        <f>INDEX('Policy Characteristics'!D:D,MATCH(PolicyLevers!$C701,'Policy Characteristics'!$C:$C,0))</f>
        <v>R&amp;D Fuel Use Reductions</v>
      </c>
      <c r="K701" s="137" t="str">
        <f>INDEX('Policy Characteristics'!E:E,MATCH(PolicyLevers!$C701,'Policy Characteristics'!$C:$C,0))</f>
        <v>RnD transportation fuel use reduction</v>
      </c>
      <c r="L701" s="137">
        <f>INDEX('Policy Characteristics'!F:F,MATCH(PolicyLevers!$C701,'Policy Characteristics'!$C:$C,0))</f>
        <v>0</v>
      </c>
      <c r="M701" s="137">
        <f>INDEX('Policy Characteristics'!G:G,MATCH(PolicyLevers!$C701,'Policy Characteristics'!$C:$C,0))</f>
        <v>0.4</v>
      </c>
      <c r="N701" s="137">
        <f>INDEX('Policy Characteristics'!H:H,MATCH(PolicyLevers!$C701,'Policy Characteristics'!$C:$C,0))</f>
        <v>0.01</v>
      </c>
      <c r="O701" s="137" t="str">
        <f>INDEX('Policy Characteristics'!I:I,MATCH(PolicyLevers!$C701,'Policy Characteristics'!$C:$C,0))</f>
        <v>% reduction in fuel use</v>
      </c>
      <c r="P701" s="13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0" t="s">
        <v>274</v>
      </c>
      <c r="R701" s="171" t="s">
        <v>275</v>
      </c>
      <c r="S701" s="179" t="s">
        <v>77</v>
      </c>
      <c r="T701" s="170"/>
    </row>
    <row r="702" spans="1:20" x14ac:dyDescent="0.25">
      <c r="A702" s="136" t="str">
        <f>INDEX('Policy Characteristics'!A:A,MATCH(PolicyLevers!$C702,'Policy Characteristics'!$C:$C,0))</f>
        <v>Research and Development</v>
      </c>
      <c r="B702" s="273" t="str">
        <f>INDEX('Policy Characteristics'!B:B,MATCH(PolicyLevers!$C702,'Policy Characteristics'!$C:$C,0))</f>
        <v>Fuel Use Reduction</v>
      </c>
      <c r="C702" s="144" t="str">
        <f t="shared" ref="A702:C707" si="96">C$701</f>
        <v>RnD Transportation Fuel Use Perc Reduction</v>
      </c>
      <c r="D702" s="170" t="s">
        <v>550</v>
      </c>
      <c r="E702" s="170"/>
      <c r="F702" s="170" t="s">
        <v>527</v>
      </c>
      <c r="G702" s="170"/>
      <c r="H702" s="30">
        <v>134</v>
      </c>
      <c r="I702" s="268" t="s">
        <v>46</v>
      </c>
      <c r="J702" s="137" t="str">
        <f>INDEX('Policy Characteristics'!D:D,MATCH(PolicyLevers!$C702,'Policy Characteristics'!$C:$C,0))</f>
        <v>R&amp;D Fuel Use Reductions</v>
      </c>
      <c r="K702" s="137" t="str">
        <f>INDEX('Policy Characteristics'!E:E,MATCH(PolicyLevers!$C702,'Policy Characteristics'!$C:$C,0))</f>
        <v>RnD transportation fuel use reduction</v>
      </c>
      <c r="L702" s="137">
        <f>INDEX('Policy Characteristics'!F:F,MATCH(PolicyLevers!$C702,'Policy Characteristics'!$C:$C,0))</f>
        <v>0</v>
      </c>
      <c r="M702" s="137">
        <f>INDEX('Policy Characteristics'!G:G,MATCH(PolicyLevers!$C702,'Policy Characteristics'!$C:$C,0))</f>
        <v>0.4</v>
      </c>
      <c r="N702" s="137">
        <f>INDEX('Policy Characteristics'!H:H,MATCH(PolicyLevers!$C702,'Policy Characteristics'!$C:$C,0))</f>
        <v>0.01</v>
      </c>
      <c r="O702" s="137" t="str">
        <f>INDEX('Policy Characteristics'!I:I,MATCH(PolicyLevers!$C702,'Policy Characteristics'!$C:$C,0))</f>
        <v>% reduction in fuel use</v>
      </c>
      <c r="P702" s="13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0" t="s">
        <v>274</v>
      </c>
      <c r="R702" s="171" t="s">
        <v>275</v>
      </c>
      <c r="S702" s="179" t="s">
        <v>77</v>
      </c>
      <c r="T702" s="170"/>
    </row>
    <row r="703" spans="1:20" x14ac:dyDescent="0.25">
      <c r="A703" s="136" t="str">
        <f>INDEX('Policy Characteristics'!A:A,MATCH(PolicyLevers!$C703,'Policy Characteristics'!$C:$C,0))</f>
        <v>Research and Development</v>
      </c>
      <c r="B703" s="273" t="str">
        <f>INDEX('Policy Characteristics'!B:B,MATCH(PolicyLevers!$C703,'Policy Characteristics'!$C:$C,0))</f>
        <v>Fuel Use Reduction</v>
      </c>
      <c r="C703" s="144" t="str">
        <f t="shared" si="96"/>
        <v>RnD Transportation Fuel Use Perc Reduction</v>
      </c>
      <c r="D703" s="170" t="s">
        <v>551</v>
      </c>
      <c r="E703" s="170"/>
      <c r="F703" s="170" t="s">
        <v>528</v>
      </c>
      <c r="G703" s="170"/>
      <c r="H703" s="30">
        <v>135</v>
      </c>
      <c r="I703" s="268" t="s">
        <v>46</v>
      </c>
      <c r="J703" s="137" t="str">
        <f>INDEX('Policy Characteristics'!D:D,MATCH(PolicyLevers!$C703,'Policy Characteristics'!$C:$C,0))</f>
        <v>R&amp;D Fuel Use Reductions</v>
      </c>
      <c r="K703" s="137" t="str">
        <f>INDEX('Policy Characteristics'!E:E,MATCH(PolicyLevers!$C703,'Policy Characteristics'!$C:$C,0))</f>
        <v>RnD transportation fuel use reduction</v>
      </c>
      <c r="L703" s="137">
        <f>INDEX('Policy Characteristics'!F:F,MATCH(PolicyLevers!$C703,'Policy Characteristics'!$C:$C,0))</f>
        <v>0</v>
      </c>
      <c r="M703" s="137">
        <f>INDEX('Policy Characteristics'!G:G,MATCH(PolicyLevers!$C703,'Policy Characteristics'!$C:$C,0))</f>
        <v>0.4</v>
      </c>
      <c r="N703" s="137">
        <f>INDEX('Policy Characteristics'!H:H,MATCH(PolicyLevers!$C703,'Policy Characteristics'!$C:$C,0))</f>
        <v>0.01</v>
      </c>
      <c r="O703" s="137" t="str">
        <f>INDEX('Policy Characteristics'!I:I,MATCH(PolicyLevers!$C703,'Policy Characteristics'!$C:$C,0))</f>
        <v>% reduction in fuel use</v>
      </c>
      <c r="P703" s="13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0" t="s">
        <v>274</v>
      </c>
      <c r="R703" s="171" t="s">
        <v>275</v>
      </c>
      <c r="S703" s="179" t="s">
        <v>77</v>
      </c>
      <c r="T703" s="170"/>
    </row>
    <row r="704" spans="1:20" x14ac:dyDescent="0.25">
      <c r="A704" s="136" t="str">
        <f>INDEX('Policy Characteristics'!A:A,MATCH(PolicyLevers!$C704,'Policy Characteristics'!$C:$C,0))</f>
        <v>Research and Development</v>
      </c>
      <c r="B704" s="273" t="str">
        <f>INDEX('Policy Characteristics'!B:B,MATCH(PolicyLevers!$C704,'Policy Characteristics'!$C:$C,0))</f>
        <v>Fuel Use Reduction</v>
      </c>
      <c r="C704" s="144" t="str">
        <f t="shared" si="96"/>
        <v>RnD Transportation Fuel Use Perc Reduction</v>
      </c>
      <c r="D704" s="170" t="s">
        <v>552</v>
      </c>
      <c r="E704" s="170"/>
      <c r="F704" s="170" t="s">
        <v>529</v>
      </c>
      <c r="G704" s="170"/>
      <c r="H704" s="30">
        <v>136</v>
      </c>
      <c r="I704" s="268" t="s">
        <v>46</v>
      </c>
      <c r="J704" s="137" t="str">
        <f>INDEX('Policy Characteristics'!D:D,MATCH(PolicyLevers!$C704,'Policy Characteristics'!$C:$C,0))</f>
        <v>R&amp;D Fuel Use Reductions</v>
      </c>
      <c r="K704" s="137" t="str">
        <f>INDEX('Policy Characteristics'!E:E,MATCH(PolicyLevers!$C704,'Policy Characteristics'!$C:$C,0))</f>
        <v>RnD transportation fuel use reduction</v>
      </c>
      <c r="L704" s="137">
        <f>INDEX('Policy Characteristics'!F:F,MATCH(PolicyLevers!$C704,'Policy Characteristics'!$C:$C,0))</f>
        <v>0</v>
      </c>
      <c r="M704" s="137">
        <f>INDEX('Policy Characteristics'!G:G,MATCH(PolicyLevers!$C704,'Policy Characteristics'!$C:$C,0))</f>
        <v>0.4</v>
      </c>
      <c r="N704" s="137">
        <f>INDEX('Policy Characteristics'!H:H,MATCH(PolicyLevers!$C704,'Policy Characteristics'!$C:$C,0))</f>
        <v>0.01</v>
      </c>
      <c r="O704" s="137" t="str">
        <f>INDEX('Policy Characteristics'!I:I,MATCH(PolicyLevers!$C704,'Policy Characteristics'!$C:$C,0))</f>
        <v>% reduction in fuel use</v>
      </c>
      <c r="P704" s="13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0" t="s">
        <v>274</v>
      </c>
      <c r="R704" s="171" t="s">
        <v>275</v>
      </c>
      <c r="S704" s="179" t="s">
        <v>77</v>
      </c>
      <c r="T704" s="170"/>
    </row>
    <row r="705" spans="1:20" x14ac:dyDescent="0.25">
      <c r="A705" s="136" t="str">
        <f>INDEX('Policy Characteristics'!A:A,MATCH(PolicyLevers!$C705,'Policy Characteristics'!$C:$C,0))</f>
        <v>Research and Development</v>
      </c>
      <c r="B705" s="273" t="str">
        <f>INDEX('Policy Characteristics'!B:B,MATCH(PolicyLevers!$C705,'Policy Characteristics'!$C:$C,0))</f>
        <v>Fuel Use Reduction</v>
      </c>
      <c r="C705" s="144" t="str">
        <f t="shared" si="96"/>
        <v>RnD Transportation Fuel Use Perc Reduction</v>
      </c>
      <c r="D705" s="170" t="s">
        <v>553</v>
      </c>
      <c r="E705" s="170"/>
      <c r="F705" s="170" t="s">
        <v>530</v>
      </c>
      <c r="G705" s="170"/>
      <c r="H705" s="30">
        <v>137</v>
      </c>
      <c r="I705" s="268" t="s">
        <v>46</v>
      </c>
      <c r="J705" s="137" t="str">
        <f>INDEX('Policy Characteristics'!D:D,MATCH(PolicyLevers!$C705,'Policy Characteristics'!$C:$C,0))</f>
        <v>R&amp;D Fuel Use Reductions</v>
      </c>
      <c r="K705" s="137" t="str">
        <f>INDEX('Policy Characteristics'!E:E,MATCH(PolicyLevers!$C705,'Policy Characteristics'!$C:$C,0))</f>
        <v>RnD transportation fuel use reduction</v>
      </c>
      <c r="L705" s="137">
        <f>INDEX('Policy Characteristics'!F:F,MATCH(PolicyLevers!$C705,'Policy Characteristics'!$C:$C,0))</f>
        <v>0</v>
      </c>
      <c r="M705" s="137">
        <f>INDEX('Policy Characteristics'!G:G,MATCH(PolicyLevers!$C705,'Policy Characteristics'!$C:$C,0))</f>
        <v>0.4</v>
      </c>
      <c r="N705" s="137">
        <f>INDEX('Policy Characteristics'!H:H,MATCH(PolicyLevers!$C705,'Policy Characteristics'!$C:$C,0))</f>
        <v>0.01</v>
      </c>
      <c r="O705" s="137" t="str">
        <f>INDEX('Policy Characteristics'!I:I,MATCH(PolicyLevers!$C705,'Policy Characteristics'!$C:$C,0))</f>
        <v>% reduction in fuel use</v>
      </c>
      <c r="P705" s="13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0" t="s">
        <v>274</v>
      </c>
      <c r="R705" s="171" t="s">
        <v>275</v>
      </c>
      <c r="S705" s="179" t="s">
        <v>77</v>
      </c>
      <c r="T705" s="170"/>
    </row>
    <row r="706" spans="1:20" x14ac:dyDescent="0.25">
      <c r="A706" s="136" t="str">
        <f>INDEX('Policy Characteristics'!A:A,MATCH(PolicyLevers!$C706,'Policy Characteristics'!$C:$C,0))</f>
        <v>Research and Development</v>
      </c>
      <c r="B706" s="273" t="str">
        <f>INDEX('Policy Characteristics'!B:B,MATCH(PolicyLevers!$C706,'Policy Characteristics'!$C:$C,0))</f>
        <v>Fuel Use Reduction</v>
      </c>
      <c r="C706" s="144" t="str">
        <f t="shared" si="96"/>
        <v>RnD Transportation Fuel Use Perc Reduction</v>
      </c>
      <c r="D706" s="170" t="s">
        <v>886</v>
      </c>
      <c r="E706" s="170"/>
      <c r="F706" s="170" t="s">
        <v>1215</v>
      </c>
      <c r="G706" s="170"/>
      <c r="H706" s="30">
        <v>138</v>
      </c>
      <c r="I706" s="268" t="s">
        <v>46</v>
      </c>
      <c r="J706" s="137" t="str">
        <f>INDEX('Policy Characteristics'!D:D,MATCH(PolicyLevers!$C706,'Policy Characteristics'!$C:$C,0))</f>
        <v>R&amp;D Fuel Use Reductions</v>
      </c>
      <c r="K706" s="137" t="str">
        <f>INDEX('Policy Characteristics'!E:E,MATCH(PolicyLevers!$C706,'Policy Characteristics'!$C:$C,0))</f>
        <v>RnD transportation fuel use reduction</v>
      </c>
      <c r="L706" s="137">
        <f>INDEX('Policy Characteristics'!F:F,MATCH(PolicyLevers!$C706,'Policy Characteristics'!$C:$C,0))</f>
        <v>0</v>
      </c>
      <c r="M706" s="137">
        <f>INDEX('Policy Characteristics'!G:G,MATCH(PolicyLevers!$C706,'Policy Characteristics'!$C:$C,0))</f>
        <v>0.4</v>
      </c>
      <c r="N706" s="137">
        <f>INDEX('Policy Characteristics'!H:H,MATCH(PolicyLevers!$C706,'Policy Characteristics'!$C:$C,0))</f>
        <v>0.01</v>
      </c>
      <c r="O706" s="137" t="str">
        <f>INDEX('Policy Characteristics'!I:I,MATCH(PolicyLevers!$C706,'Policy Characteristics'!$C:$C,0))</f>
        <v>% reduction in fuel use</v>
      </c>
      <c r="P706" s="13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0" t="s">
        <v>274</v>
      </c>
      <c r="R706" s="171" t="s">
        <v>275</v>
      </c>
      <c r="S706" s="179" t="s">
        <v>77</v>
      </c>
      <c r="T706" s="170"/>
    </row>
    <row r="707" spans="1:20" x14ac:dyDescent="0.25">
      <c r="A707" s="136" t="str">
        <f>INDEX('Policy Characteristics'!A:A,MATCH(PolicyLevers!$C707,'Policy Characteristics'!$C:$C,0))</f>
        <v>Research and Development</v>
      </c>
      <c r="B707" s="273" t="str">
        <f>INDEX('Policy Characteristics'!B:B,MATCH(PolicyLevers!$C707,'Policy Characteristics'!$C:$C,0))</f>
        <v>Fuel Use Reduction</v>
      </c>
      <c r="C707" s="144" t="str">
        <f t="shared" si="96"/>
        <v>RnD Transportation Fuel Use Perc Reduction</v>
      </c>
      <c r="D707" s="170" t="s">
        <v>885</v>
      </c>
      <c r="E707" s="170"/>
      <c r="F707" s="170" t="s">
        <v>1216</v>
      </c>
      <c r="G707" s="170"/>
      <c r="H707" s="30">
        <v>524</v>
      </c>
      <c r="I707" s="268" t="s">
        <v>46</v>
      </c>
      <c r="J707" s="137" t="str">
        <f>INDEX('Policy Characteristics'!D:D,MATCH(PolicyLevers!$C707,'Policy Characteristics'!$C:$C,0))</f>
        <v>R&amp;D Fuel Use Reductions</v>
      </c>
      <c r="K707" s="137" t="str">
        <f>INDEX('Policy Characteristics'!E:E,MATCH(PolicyLevers!$C707,'Policy Characteristics'!$C:$C,0))</f>
        <v>RnD transportation fuel use reduction</v>
      </c>
      <c r="L707" s="137">
        <f>INDEX('Policy Characteristics'!F:F,MATCH(PolicyLevers!$C707,'Policy Characteristics'!$C:$C,0))</f>
        <v>0</v>
      </c>
      <c r="M707" s="137">
        <f>INDEX('Policy Characteristics'!G:G,MATCH(PolicyLevers!$C707,'Policy Characteristics'!$C:$C,0))</f>
        <v>0.4</v>
      </c>
      <c r="N707" s="137">
        <f>INDEX('Policy Characteristics'!H:H,MATCH(PolicyLevers!$C707,'Policy Characteristics'!$C:$C,0))</f>
        <v>0.01</v>
      </c>
      <c r="O707" s="137" t="str">
        <f>INDEX('Policy Characteristics'!I:I,MATCH(PolicyLevers!$C707,'Policy Characteristics'!$C:$C,0))</f>
        <v>% reduction in fuel use</v>
      </c>
      <c r="P707" s="13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0" t="s">
        <v>274</v>
      </c>
      <c r="R707" s="171" t="s">
        <v>275</v>
      </c>
      <c r="S707" s="179" t="s">
        <v>77</v>
      </c>
      <c r="T707" s="170"/>
    </row>
    <row r="708" spans="1:20" x14ac:dyDescent="0.25">
      <c r="A708" s="136" t="str">
        <f>INDEX('Policy Characteristics'!A:A,MATCH(PolicyLevers!$C708,'Policy Characteristics'!$C:$C,0))</f>
        <v>Control Settings</v>
      </c>
      <c r="B708" s="273" t="str">
        <f>INDEX('Policy Characteristics'!B:B,MATCH(PolicyLevers!$C708,'Policy Characteristics'!$C:$C,0))</f>
        <v>COVID-19 Recession</v>
      </c>
      <c r="C708" s="3" t="s">
        <v>1252</v>
      </c>
      <c r="H708" s="30">
        <v>543</v>
      </c>
      <c r="I708" s="270" t="s">
        <v>46</v>
      </c>
      <c r="J708" s="275"/>
      <c r="K708" s="137" t="str">
        <f>INDEX('Policy Characteristics'!E:E,MATCH(PolicyLevers!$C708,'Policy Characteristics'!$C:$C,0))</f>
        <v>settings exogenous GDP adjustment</v>
      </c>
      <c r="L708" s="137">
        <f>INDEX('Policy Characteristics'!F:F,MATCH(PolicyLevers!$C708,'Policy Characteristics'!$C:$C,0))</f>
        <v>-0.08</v>
      </c>
      <c r="M708" s="137">
        <f>INDEX('Policy Characteristics'!G:G,MATCH(PolicyLevers!$C708,'Policy Characteristics'!$C:$C,0))</f>
        <v>0.02</v>
      </c>
      <c r="N708" s="137">
        <f>INDEX('Policy Characteristics'!H:H,MATCH(PolicyLevers!$C708,'Policy Characteristics'!$C:$C,0))</f>
        <v>1E-3</v>
      </c>
      <c r="O708" s="137" t="str">
        <f>INDEX('Policy Characteristics'!I:I,MATCH(PolicyLevers!$C708,'Policy Characteristics'!$C:$C,0))</f>
        <v>GDP growth rate (%)</v>
      </c>
      <c r="P708" s="13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3"/>
      <c r="S708" s="182" t="s">
        <v>1250</v>
      </c>
      <c r="T708" s="3"/>
    </row>
    <row r="709" spans="1:20" x14ac:dyDescent="0.25">
      <c r="A709" s="136" t="str">
        <f>INDEX('Policy Characteristics'!A:A,MATCH(PolicyLevers!$C709,'Policy Characteristics'!$C:$C,0))</f>
        <v>Government Revenue Accounting</v>
      </c>
      <c r="B709" s="273" t="str">
        <f>INDEX('Policy Characteristics'!B:B,MATCH(PolicyLevers!$C709,'Policy Characteristics'!$C:$C,0))</f>
        <v>Carbon Tax Revenue</v>
      </c>
      <c r="C709" s="3" t="s">
        <v>1406</v>
      </c>
      <c r="D709" s="3" t="s">
        <v>1415</v>
      </c>
      <c r="F709" s="3" t="s">
        <v>1420</v>
      </c>
      <c r="H709" s="30">
        <v>545</v>
      </c>
      <c r="I709" s="270" t="s">
        <v>46</v>
      </c>
      <c r="J709" s="275"/>
      <c r="K709" s="137" t="str">
        <f>INDEX('Policy Characteristics'!E:E,MATCH(PolicyLevers!$C709,'Policy Characteristics'!$C:$C,0))</f>
        <v>GRA carbon tax revenue</v>
      </c>
      <c r="L709" s="137">
        <f>INDEX('Policy Characteristics'!F:F,MATCH(PolicyLevers!$C709,'Policy Characteristics'!$C:$C,0))</f>
        <v>0</v>
      </c>
      <c r="M709" s="137">
        <f>INDEX('Policy Characteristics'!G:G,MATCH(PolicyLevers!$C709,'Policy Characteristics'!$C:$C,0))</f>
        <v>10</v>
      </c>
      <c r="N709" s="137">
        <f>INDEX('Policy Characteristics'!H:H,MATCH(PolicyLevers!$C709,'Policy Characteristics'!$C:$C,0))</f>
        <v>1</v>
      </c>
      <c r="O709" s="137" t="str">
        <f>INDEX('Policy Characteristics'!I:I,MATCH(PolicyLevers!$C709,'Policy Characteristics'!$C:$C,0))</f>
        <v>weight</v>
      </c>
      <c r="P709" s="13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3" t="s">
        <v>1375</v>
      </c>
      <c r="R709" s="3"/>
      <c r="S709" s="183"/>
      <c r="T709" s="3"/>
    </row>
    <row r="710" spans="1:20" x14ac:dyDescent="0.25">
      <c r="A710" s="136" t="str">
        <f>INDEX('Policy Characteristics'!A:A,MATCH(PolicyLevers!$C710,'Policy Characteristics'!$C:$C,0))</f>
        <v>Government Revenue Accounting</v>
      </c>
      <c r="B710" s="273" t="str">
        <f>INDEX('Policy Characteristics'!B:B,MATCH(PolicyLevers!$C710,'Policy Characteristics'!$C:$C,0))</f>
        <v>Carbon Tax Revenue</v>
      </c>
      <c r="C710" s="144" t="str">
        <f t="shared" ref="B710:C710" si="97">C$709</f>
        <v>GRA for Carbon Tax Revenue</v>
      </c>
      <c r="D710" s="3" t="s">
        <v>1416</v>
      </c>
      <c r="F710" s="3" t="s">
        <v>1443</v>
      </c>
      <c r="H710" s="30">
        <v>546</v>
      </c>
      <c r="I710" s="271" t="str">
        <f t="shared" ref="I710:I713" si="98">I$709</f>
        <v>Yes</v>
      </c>
      <c r="J710" s="275"/>
      <c r="K710" s="137" t="str">
        <f>INDEX('Policy Characteristics'!E:E,MATCH(PolicyLevers!$C710,'Policy Characteristics'!$C:$C,0))</f>
        <v>GRA carbon tax revenue</v>
      </c>
      <c r="L710" s="137">
        <f>INDEX('Policy Characteristics'!F:F,MATCH(PolicyLevers!$C710,'Policy Characteristics'!$C:$C,0))</f>
        <v>0</v>
      </c>
      <c r="M710" s="137">
        <f>INDEX('Policy Characteristics'!G:G,MATCH(PolicyLevers!$C710,'Policy Characteristics'!$C:$C,0))</f>
        <v>10</v>
      </c>
      <c r="N710" s="137">
        <f>INDEX('Policy Characteristics'!H:H,MATCH(PolicyLevers!$C710,'Policy Characteristics'!$C:$C,0))</f>
        <v>1</v>
      </c>
      <c r="O710" s="137" t="str">
        <f>INDEX('Policy Characteristics'!I:I,MATCH(PolicyLevers!$C710,'Policy Characteristics'!$C:$C,0))</f>
        <v>weight</v>
      </c>
      <c r="P710" s="13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44" t="str">
        <f t="shared" ref="K710:Q713" si="99">Q$709</f>
        <v>io-model.html</v>
      </c>
      <c r="R710" s="3"/>
      <c r="S710" s="183"/>
      <c r="T710" s="3"/>
    </row>
    <row r="711" spans="1:20" x14ac:dyDescent="0.25">
      <c r="A711" s="136" t="str">
        <f>INDEX('Policy Characteristics'!A:A,MATCH(PolicyLevers!$C711,'Policy Characteristics'!$C:$C,0))</f>
        <v>Government Revenue Accounting</v>
      </c>
      <c r="B711" s="273" t="str">
        <f>INDEX('Policy Characteristics'!B:B,MATCH(PolicyLevers!$C711,'Policy Characteristics'!$C:$C,0))</f>
        <v>Carbon Tax Revenue</v>
      </c>
      <c r="C711" s="144" t="str">
        <f t="shared" ref="A711:C713" si="100">C$709</f>
        <v>GRA for Carbon Tax Revenue</v>
      </c>
      <c r="D711" s="3" t="s">
        <v>1417</v>
      </c>
      <c r="F711" s="3" t="s">
        <v>1421</v>
      </c>
      <c r="H711" s="30">
        <v>547</v>
      </c>
      <c r="I711" s="271" t="str">
        <f t="shared" si="98"/>
        <v>Yes</v>
      </c>
      <c r="J711" s="275"/>
      <c r="K711" s="137" t="str">
        <f>INDEX('Policy Characteristics'!E:E,MATCH(PolicyLevers!$C711,'Policy Characteristics'!$C:$C,0))</f>
        <v>GRA carbon tax revenue</v>
      </c>
      <c r="L711" s="137">
        <f>INDEX('Policy Characteristics'!F:F,MATCH(PolicyLevers!$C711,'Policy Characteristics'!$C:$C,0))</f>
        <v>0</v>
      </c>
      <c r="M711" s="137">
        <f>INDEX('Policy Characteristics'!G:G,MATCH(PolicyLevers!$C711,'Policy Characteristics'!$C:$C,0))</f>
        <v>10</v>
      </c>
      <c r="N711" s="137">
        <f>INDEX('Policy Characteristics'!H:H,MATCH(PolicyLevers!$C711,'Policy Characteristics'!$C:$C,0))</f>
        <v>1</v>
      </c>
      <c r="O711" s="137" t="str">
        <f>INDEX('Policy Characteristics'!I:I,MATCH(PolicyLevers!$C711,'Policy Characteristics'!$C:$C,0))</f>
        <v>weight</v>
      </c>
      <c r="P711" s="13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44" t="str">
        <f t="shared" si="99"/>
        <v>io-model.html</v>
      </c>
      <c r="R711" s="3"/>
      <c r="S711" s="183"/>
      <c r="T711" s="3"/>
    </row>
    <row r="712" spans="1:20" x14ac:dyDescent="0.25">
      <c r="A712" s="136" t="str">
        <f>INDEX('Policy Characteristics'!A:A,MATCH(PolicyLevers!$C712,'Policy Characteristics'!$C:$C,0))</f>
        <v>Government Revenue Accounting</v>
      </c>
      <c r="B712" s="273" t="str">
        <f>INDEX('Policy Characteristics'!B:B,MATCH(PolicyLevers!$C712,'Policy Characteristics'!$C:$C,0))</f>
        <v>Carbon Tax Revenue</v>
      </c>
      <c r="C712" s="144" t="str">
        <f t="shared" si="100"/>
        <v>GRA for Carbon Tax Revenue</v>
      </c>
      <c r="D712" s="3" t="s">
        <v>1418</v>
      </c>
      <c r="F712" s="3" t="s">
        <v>1422</v>
      </c>
      <c r="H712" s="30">
        <v>548</v>
      </c>
      <c r="I712" s="271" t="str">
        <f t="shared" si="98"/>
        <v>Yes</v>
      </c>
      <c r="J712" s="275"/>
      <c r="K712" s="137" t="str">
        <f>INDEX('Policy Characteristics'!E:E,MATCH(PolicyLevers!$C712,'Policy Characteristics'!$C:$C,0))</f>
        <v>GRA carbon tax revenue</v>
      </c>
      <c r="L712" s="137">
        <f>INDEX('Policy Characteristics'!F:F,MATCH(PolicyLevers!$C712,'Policy Characteristics'!$C:$C,0))</f>
        <v>0</v>
      </c>
      <c r="M712" s="137">
        <f>INDEX('Policy Characteristics'!G:G,MATCH(PolicyLevers!$C712,'Policy Characteristics'!$C:$C,0))</f>
        <v>10</v>
      </c>
      <c r="N712" s="137">
        <f>INDEX('Policy Characteristics'!H:H,MATCH(PolicyLevers!$C712,'Policy Characteristics'!$C:$C,0))</f>
        <v>1</v>
      </c>
      <c r="O712" s="137" t="str">
        <f>INDEX('Policy Characteristics'!I:I,MATCH(PolicyLevers!$C712,'Policy Characteristics'!$C:$C,0))</f>
        <v>weight</v>
      </c>
      <c r="P712" s="13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44" t="str">
        <f t="shared" si="99"/>
        <v>io-model.html</v>
      </c>
      <c r="R712" s="3"/>
      <c r="S712" s="183"/>
      <c r="T712" s="3"/>
    </row>
    <row r="713" spans="1:20" x14ac:dyDescent="0.25">
      <c r="A713" s="136" t="str">
        <f>INDEX('Policy Characteristics'!A:A,MATCH(PolicyLevers!$C713,'Policy Characteristics'!$C:$C,0))</f>
        <v>Government Revenue Accounting</v>
      </c>
      <c r="B713" s="273" t="str">
        <f>INDEX('Policy Characteristics'!B:B,MATCH(PolicyLevers!$C713,'Policy Characteristics'!$C:$C,0))</f>
        <v>Carbon Tax Revenue</v>
      </c>
      <c r="C713" s="144" t="str">
        <f t="shared" si="100"/>
        <v>GRA for Carbon Tax Revenue</v>
      </c>
      <c r="D713" s="3" t="s">
        <v>1419</v>
      </c>
      <c r="F713" s="3" t="s">
        <v>1423</v>
      </c>
      <c r="H713" s="30">
        <v>549</v>
      </c>
      <c r="I713" s="271" t="str">
        <f t="shared" si="98"/>
        <v>Yes</v>
      </c>
      <c r="J713" s="275"/>
      <c r="K713" s="137" t="str">
        <f>INDEX('Policy Characteristics'!E:E,MATCH(PolicyLevers!$C713,'Policy Characteristics'!$C:$C,0))</f>
        <v>GRA carbon tax revenue</v>
      </c>
      <c r="L713" s="137">
        <f>INDEX('Policy Characteristics'!F:F,MATCH(PolicyLevers!$C713,'Policy Characteristics'!$C:$C,0))</f>
        <v>0</v>
      </c>
      <c r="M713" s="137">
        <f>INDEX('Policy Characteristics'!G:G,MATCH(PolicyLevers!$C713,'Policy Characteristics'!$C:$C,0))</f>
        <v>10</v>
      </c>
      <c r="N713" s="137">
        <f>INDEX('Policy Characteristics'!H:H,MATCH(PolicyLevers!$C713,'Policy Characteristics'!$C:$C,0))</f>
        <v>1</v>
      </c>
      <c r="O713" s="137" t="str">
        <f>INDEX('Policy Characteristics'!I:I,MATCH(PolicyLevers!$C713,'Policy Characteristics'!$C:$C,0))</f>
        <v>weight</v>
      </c>
      <c r="P713" s="13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44" t="str">
        <f t="shared" si="99"/>
        <v>io-model.html</v>
      </c>
      <c r="R713" s="3"/>
      <c r="S713" s="183"/>
      <c r="T713" s="3"/>
    </row>
    <row r="714" spans="1:20" x14ac:dyDescent="0.25">
      <c r="A714" s="136" t="str">
        <f>INDEX('Policy Characteristics'!A:A,MATCH(PolicyLevers!$C714,'Policy Characteristics'!$C:$C,0))</f>
        <v>Government Revenue Accounting</v>
      </c>
      <c r="B714" s="273" t="str">
        <f>INDEX('Policy Characteristics'!B:B,MATCH(PolicyLevers!$C714,'Policy Characteristics'!$C:$C,0))</f>
        <v>Fuel Tax Revenue</v>
      </c>
      <c r="C714" s="3" t="s">
        <v>1407</v>
      </c>
      <c r="D714" s="3" t="s">
        <v>1415</v>
      </c>
      <c r="F714" s="3" t="s">
        <v>1420</v>
      </c>
      <c r="H714" s="30">
        <v>550</v>
      </c>
      <c r="I714" s="270" t="s">
        <v>46</v>
      </c>
      <c r="J714" s="275"/>
      <c r="K714" s="137" t="str">
        <f>INDEX('Policy Characteristics'!E:E,MATCH(PolicyLevers!$C714,'Policy Characteristics'!$C:$C,0))</f>
        <v>GRA fuel tax revenue</v>
      </c>
      <c r="L714" s="137">
        <f>INDEX('Policy Characteristics'!F:F,MATCH(PolicyLevers!$C714,'Policy Characteristics'!$C:$C,0))</f>
        <v>0</v>
      </c>
      <c r="M714" s="137">
        <f>INDEX('Policy Characteristics'!G:G,MATCH(PolicyLevers!$C714,'Policy Characteristics'!$C:$C,0))</f>
        <v>10</v>
      </c>
      <c r="N714" s="137">
        <f>INDEX('Policy Characteristics'!H:H,MATCH(PolicyLevers!$C714,'Policy Characteristics'!$C:$C,0))</f>
        <v>1</v>
      </c>
      <c r="O714" s="137" t="str">
        <f>INDEX('Policy Characteristics'!I:I,MATCH(PolicyLevers!$C714,'Policy Characteristics'!$C:$C,0))</f>
        <v>weight</v>
      </c>
      <c r="P714" s="13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1375</v>
      </c>
      <c r="R714" s="3"/>
      <c r="S714" s="183"/>
      <c r="T714" s="3"/>
    </row>
    <row r="715" spans="1:20" x14ac:dyDescent="0.25">
      <c r="A715" s="136" t="str">
        <f>INDEX('Policy Characteristics'!A:A,MATCH(PolicyLevers!$C715,'Policy Characteristics'!$C:$C,0))</f>
        <v>Government Revenue Accounting</v>
      </c>
      <c r="B715" s="273" t="str">
        <f>INDEX('Policy Characteristics'!B:B,MATCH(PolicyLevers!$C715,'Policy Characteristics'!$C:$C,0))</f>
        <v>Fuel Tax Revenue</v>
      </c>
      <c r="C715" s="144" t="str">
        <f t="shared" ref="B715:C718" si="101">C$714</f>
        <v>GRA for Fuel Tax Revenue</v>
      </c>
      <c r="D715" s="3" t="s">
        <v>1416</v>
      </c>
      <c r="F715" s="3" t="s">
        <v>1443</v>
      </c>
      <c r="H715" s="30">
        <v>551</v>
      </c>
      <c r="I715" s="271" t="str">
        <f t="shared" ref="I715:I718" si="102">I$714</f>
        <v>Yes</v>
      </c>
      <c r="J715" s="275"/>
      <c r="K715" s="137" t="str">
        <f>INDEX('Policy Characteristics'!E:E,MATCH(PolicyLevers!$C715,'Policy Characteristics'!$C:$C,0))</f>
        <v>GRA fuel tax revenue</v>
      </c>
      <c r="L715" s="137">
        <f>INDEX('Policy Characteristics'!F:F,MATCH(PolicyLevers!$C715,'Policy Characteristics'!$C:$C,0))</f>
        <v>0</v>
      </c>
      <c r="M715" s="137">
        <f>INDEX('Policy Characteristics'!G:G,MATCH(PolicyLevers!$C715,'Policy Characteristics'!$C:$C,0))</f>
        <v>10</v>
      </c>
      <c r="N715" s="137">
        <f>INDEX('Policy Characteristics'!H:H,MATCH(PolicyLevers!$C715,'Policy Characteristics'!$C:$C,0))</f>
        <v>1</v>
      </c>
      <c r="O715" s="137" t="str">
        <f>INDEX('Policy Characteristics'!I:I,MATCH(PolicyLevers!$C715,'Policy Characteristics'!$C:$C,0))</f>
        <v>weight</v>
      </c>
      <c r="P715" s="13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44" t="str">
        <f t="shared" ref="Q715:Q718" si="103">Q$714</f>
        <v>io-model.html</v>
      </c>
      <c r="R715" s="3"/>
      <c r="S715" s="183"/>
      <c r="T715" s="3"/>
    </row>
    <row r="716" spans="1:20" x14ac:dyDescent="0.25">
      <c r="A716" s="136" t="str">
        <f>INDEX('Policy Characteristics'!A:A,MATCH(PolicyLevers!$C716,'Policy Characteristics'!$C:$C,0))</f>
        <v>Government Revenue Accounting</v>
      </c>
      <c r="B716" s="273" t="str">
        <f>INDEX('Policy Characteristics'!B:B,MATCH(PolicyLevers!$C716,'Policy Characteristics'!$C:$C,0))</f>
        <v>Fuel Tax Revenue</v>
      </c>
      <c r="C716" s="144" t="str">
        <f t="shared" si="101"/>
        <v>GRA for Fuel Tax Revenue</v>
      </c>
      <c r="D716" s="3" t="s">
        <v>1417</v>
      </c>
      <c r="F716" s="3" t="s">
        <v>1421</v>
      </c>
      <c r="H716" s="30">
        <v>552</v>
      </c>
      <c r="I716" s="271" t="str">
        <f t="shared" si="102"/>
        <v>Yes</v>
      </c>
      <c r="J716" s="275"/>
      <c r="K716" s="137" t="str">
        <f>INDEX('Policy Characteristics'!E:E,MATCH(PolicyLevers!$C716,'Policy Characteristics'!$C:$C,0))</f>
        <v>GRA fuel tax revenue</v>
      </c>
      <c r="L716" s="137">
        <f>INDEX('Policy Characteristics'!F:F,MATCH(PolicyLevers!$C716,'Policy Characteristics'!$C:$C,0))</f>
        <v>0</v>
      </c>
      <c r="M716" s="137">
        <f>INDEX('Policy Characteristics'!G:G,MATCH(PolicyLevers!$C716,'Policy Characteristics'!$C:$C,0))</f>
        <v>10</v>
      </c>
      <c r="N716" s="137">
        <f>INDEX('Policy Characteristics'!H:H,MATCH(PolicyLevers!$C716,'Policy Characteristics'!$C:$C,0))</f>
        <v>1</v>
      </c>
      <c r="O716" s="137" t="str">
        <f>INDEX('Policy Characteristics'!I:I,MATCH(PolicyLevers!$C716,'Policy Characteristics'!$C:$C,0))</f>
        <v>weight</v>
      </c>
      <c r="P716" s="13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44" t="str">
        <f t="shared" si="103"/>
        <v>io-model.html</v>
      </c>
      <c r="R716" s="3"/>
      <c r="S716" s="183"/>
      <c r="T716" s="3"/>
    </row>
    <row r="717" spans="1:20" x14ac:dyDescent="0.25">
      <c r="A717" s="136" t="str">
        <f>INDEX('Policy Characteristics'!A:A,MATCH(PolicyLevers!$C717,'Policy Characteristics'!$C:$C,0))</f>
        <v>Government Revenue Accounting</v>
      </c>
      <c r="B717" s="273" t="str">
        <f>INDEX('Policy Characteristics'!B:B,MATCH(PolicyLevers!$C717,'Policy Characteristics'!$C:$C,0))</f>
        <v>Fuel Tax Revenue</v>
      </c>
      <c r="C717" s="144" t="str">
        <f t="shared" si="101"/>
        <v>GRA for Fuel Tax Revenue</v>
      </c>
      <c r="D717" s="3" t="s">
        <v>1418</v>
      </c>
      <c r="F717" s="3" t="s">
        <v>1422</v>
      </c>
      <c r="H717" s="30">
        <v>553</v>
      </c>
      <c r="I717" s="271" t="str">
        <f t="shared" si="102"/>
        <v>Yes</v>
      </c>
      <c r="J717" s="275"/>
      <c r="K717" s="137" t="str">
        <f>INDEX('Policy Characteristics'!E:E,MATCH(PolicyLevers!$C717,'Policy Characteristics'!$C:$C,0))</f>
        <v>GRA fuel tax revenue</v>
      </c>
      <c r="L717" s="137">
        <f>INDEX('Policy Characteristics'!F:F,MATCH(PolicyLevers!$C717,'Policy Characteristics'!$C:$C,0))</f>
        <v>0</v>
      </c>
      <c r="M717" s="137">
        <f>INDEX('Policy Characteristics'!G:G,MATCH(PolicyLevers!$C717,'Policy Characteristics'!$C:$C,0))</f>
        <v>10</v>
      </c>
      <c r="N717" s="137">
        <f>INDEX('Policy Characteristics'!H:H,MATCH(PolicyLevers!$C717,'Policy Characteristics'!$C:$C,0))</f>
        <v>1</v>
      </c>
      <c r="O717" s="137" t="str">
        <f>INDEX('Policy Characteristics'!I:I,MATCH(PolicyLevers!$C717,'Policy Characteristics'!$C:$C,0))</f>
        <v>weight</v>
      </c>
      <c r="P717" s="13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44" t="str">
        <f t="shared" si="103"/>
        <v>io-model.html</v>
      </c>
      <c r="R717" s="3"/>
      <c r="S717" s="183"/>
      <c r="T717" s="3"/>
    </row>
    <row r="718" spans="1:20" x14ac:dyDescent="0.25">
      <c r="A718" s="136" t="str">
        <f>INDEX('Policy Characteristics'!A:A,MATCH(PolicyLevers!$C718,'Policy Characteristics'!$C:$C,0))</f>
        <v>Government Revenue Accounting</v>
      </c>
      <c r="B718" s="273" t="str">
        <f>INDEX('Policy Characteristics'!B:B,MATCH(PolicyLevers!$C718,'Policy Characteristics'!$C:$C,0))</f>
        <v>Fuel Tax Revenue</v>
      </c>
      <c r="C718" s="144" t="str">
        <f t="shared" si="101"/>
        <v>GRA for Fuel Tax Revenue</v>
      </c>
      <c r="D718" s="3" t="s">
        <v>1419</v>
      </c>
      <c r="F718" s="3" t="s">
        <v>1423</v>
      </c>
      <c r="H718" s="30">
        <v>554</v>
      </c>
      <c r="I718" s="271" t="str">
        <f t="shared" si="102"/>
        <v>Yes</v>
      </c>
      <c r="J718" s="275"/>
      <c r="K718" s="137" t="str">
        <f>INDEX('Policy Characteristics'!E:E,MATCH(PolicyLevers!$C718,'Policy Characteristics'!$C:$C,0))</f>
        <v>GRA fuel tax revenue</v>
      </c>
      <c r="L718" s="137">
        <f>INDEX('Policy Characteristics'!F:F,MATCH(PolicyLevers!$C718,'Policy Characteristics'!$C:$C,0))</f>
        <v>0</v>
      </c>
      <c r="M718" s="137">
        <f>INDEX('Policy Characteristics'!G:G,MATCH(PolicyLevers!$C718,'Policy Characteristics'!$C:$C,0))</f>
        <v>10</v>
      </c>
      <c r="N718" s="137">
        <f>INDEX('Policy Characteristics'!H:H,MATCH(PolicyLevers!$C718,'Policy Characteristics'!$C:$C,0))</f>
        <v>1</v>
      </c>
      <c r="O718" s="137" t="str">
        <f>INDEX('Policy Characteristics'!I:I,MATCH(PolicyLevers!$C718,'Policy Characteristics'!$C:$C,0))</f>
        <v>weight</v>
      </c>
      <c r="P718" s="13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44" t="str">
        <f t="shared" si="103"/>
        <v>io-model.html</v>
      </c>
      <c r="R718" s="3"/>
      <c r="S718" s="183"/>
      <c r="T718" s="3"/>
    </row>
    <row r="719" spans="1:20" x14ac:dyDescent="0.25">
      <c r="A719" s="136" t="str">
        <f>INDEX('Policy Characteristics'!A:A,MATCH(PolicyLevers!$C719,'Policy Characteristics'!$C:$C,0))</f>
        <v>Government Revenue Accounting</v>
      </c>
      <c r="B719" s="273" t="str">
        <f>INDEX('Policy Characteristics'!B:B,MATCH(PolicyLevers!$C719,'Policy Characteristics'!$C:$C,0))</f>
        <v>EV Subsidy</v>
      </c>
      <c r="C719" s="3" t="s">
        <v>1408</v>
      </c>
      <c r="D719" s="3" t="s">
        <v>1415</v>
      </c>
      <c r="F719" s="3" t="s">
        <v>1420</v>
      </c>
      <c r="H719" s="30">
        <v>555</v>
      </c>
      <c r="I719" s="270" t="s">
        <v>46</v>
      </c>
      <c r="J719" s="275"/>
      <c r="K719" s="137" t="str">
        <f>INDEX('Policy Characteristics'!E:E,MATCH(PolicyLevers!$C719,'Policy Characteristics'!$C:$C,0))</f>
        <v>GRA EV subsidy</v>
      </c>
      <c r="L719" s="137">
        <f>INDEX('Policy Characteristics'!F:F,MATCH(PolicyLevers!$C719,'Policy Characteristics'!$C:$C,0))</f>
        <v>0</v>
      </c>
      <c r="M719" s="137">
        <f>INDEX('Policy Characteristics'!G:G,MATCH(PolicyLevers!$C719,'Policy Characteristics'!$C:$C,0))</f>
        <v>10</v>
      </c>
      <c r="N719" s="137">
        <f>INDEX('Policy Characteristics'!H:H,MATCH(PolicyLevers!$C719,'Policy Characteristics'!$C:$C,0))</f>
        <v>1</v>
      </c>
      <c r="O719" s="137" t="str">
        <f>INDEX('Policy Characteristics'!I:I,MATCH(PolicyLevers!$C719,'Policy Characteristics'!$C:$C,0))</f>
        <v>weight</v>
      </c>
      <c r="P719" s="13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1375</v>
      </c>
      <c r="R719" s="3"/>
      <c r="S719" s="183"/>
      <c r="T719" s="3"/>
    </row>
    <row r="720" spans="1:20" x14ac:dyDescent="0.25">
      <c r="A720" s="136" t="str">
        <f>INDEX('Policy Characteristics'!A:A,MATCH(PolicyLevers!$C720,'Policy Characteristics'!$C:$C,0))</f>
        <v>Government Revenue Accounting</v>
      </c>
      <c r="B720" s="273" t="str">
        <f>INDEX('Policy Characteristics'!B:B,MATCH(PolicyLevers!$C720,'Policy Characteristics'!$C:$C,0))</f>
        <v>EV Subsidy</v>
      </c>
      <c r="C720" s="144" t="str">
        <f t="shared" ref="B720:C723" si="104">C$719</f>
        <v>GRA for EV Subsidy</v>
      </c>
      <c r="D720" s="3" t="s">
        <v>1416</v>
      </c>
      <c r="F720" s="3" t="s">
        <v>1443</v>
      </c>
      <c r="H720" s="30">
        <v>556</v>
      </c>
      <c r="I720" s="271" t="str">
        <f t="shared" ref="I720:I723" si="105">I$719</f>
        <v>Yes</v>
      </c>
      <c r="J720" s="275"/>
      <c r="K720" s="137" t="str">
        <f>INDEX('Policy Characteristics'!E:E,MATCH(PolicyLevers!$C720,'Policy Characteristics'!$C:$C,0))</f>
        <v>GRA EV subsidy</v>
      </c>
      <c r="L720" s="137">
        <f>INDEX('Policy Characteristics'!F:F,MATCH(PolicyLevers!$C720,'Policy Characteristics'!$C:$C,0))</f>
        <v>0</v>
      </c>
      <c r="M720" s="137">
        <f>INDEX('Policy Characteristics'!G:G,MATCH(PolicyLevers!$C720,'Policy Characteristics'!$C:$C,0))</f>
        <v>10</v>
      </c>
      <c r="N720" s="137">
        <f>INDEX('Policy Characteristics'!H:H,MATCH(PolicyLevers!$C720,'Policy Characteristics'!$C:$C,0))</f>
        <v>1</v>
      </c>
      <c r="O720" s="137" t="str">
        <f>INDEX('Policy Characteristics'!I:I,MATCH(PolicyLevers!$C720,'Policy Characteristics'!$C:$C,0))</f>
        <v>weight</v>
      </c>
      <c r="P720" s="13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44" t="str">
        <f t="shared" ref="Q720:Q723" si="106">Q$719</f>
        <v>io-model.html</v>
      </c>
      <c r="R720" s="3"/>
      <c r="S720" s="183"/>
      <c r="T720" s="3"/>
    </row>
    <row r="721" spans="1:20" x14ac:dyDescent="0.25">
      <c r="A721" s="136" t="str">
        <f>INDEX('Policy Characteristics'!A:A,MATCH(PolicyLevers!$C721,'Policy Characteristics'!$C:$C,0))</f>
        <v>Government Revenue Accounting</v>
      </c>
      <c r="B721" s="273" t="str">
        <f>INDEX('Policy Characteristics'!B:B,MATCH(PolicyLevers!$C721,'Policy Characteristics'!$C:$C,0))</f>
        <v>EV Subsidy</v>
      </c>
      <c r="C721" s="144" t="str">
        <f t="shared" si="104"/>
        <v>GRA for EV Subsidy</v>
      </c>
      <c r="D721" s="3" t="s">
        <v>1417</v>
      </c>
      <c r="F721" s="3" t="s">
        <v>1421</v>
      </c>
      <c r="H721" s="30">
        <v>557</v>
      </c>
      <c r="I721" s="271" t="str">
        <f t="shared" si="105"/>
        <v>Yes</v>
      </c>
      <c r="J721" s="275"/>
      <c r="K721" s="137" t="str">
        <f>INDEX('Policy Characteristics'!E:E,MATCH(PolicyLevers!$C721,'Policy Characteristics'!$C:$C,0))</f>
        <v>GRA EV subsidy</v>
      </c>
      <c r="L721" s="137">
        <f>INDEX('Policy Characteristics'!F:F,MATCH(PolicyLevers!$C721,'Policy Characteristics'!$C:$C,0))</f>
        <v>0</v>
      </c>
      <c r="M721" s="137">
        <f>INDEX('Policy Characteristics'!G:G,MATCH(PolicyLevers!$C721,'Policy Characteristics'!$C:$C,0))</f>
        <v>10</v>
      </c>
      <c r="N721" s="137">
        <f>INDEX('Policy Characteristics'!H:H,MATCH(PolicyLevers!$C721,'Policy Characteristics'!$C:$C,0))</f>
        <v>1</v>
      </c>
      <c r="O721" s="137" t="str">
        <f>INDEX('Policy Characteristics'!I:I,MATCH(PolicyLevers!$C721,'Policy Characteristics'!$C:$C,0))</f>
        <v>weight</v>
      </c>
      <c r="P721" s="13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44" t="str">
        <f t="shared" si="106"/>
        <v>io-model.html</v>
      </c>
      <c r="R721" s="3"/>
      <c r="S721" s="183"/>
      <c r="T721" s="3"/>
    </row>
    <row r="722" spans="1:20" x14ac:dyDescent="0.25">
      <c r="A722" s="136" t="str">
        <f>INDEX('Policy Characteristics'!A:A,MATCH(PolicyLevers!$C722,'Policy Characteristics'!$C:$C,0))</f>
        <v>Government Revenue Accounting</v>
      </c>
      <c r="B722" s="273" t="str">
        <f>INDEX('Policy Characteristics'!B:B,MATCH(PolicyLevers!$C722,'Policy Characteristics'!$C:$C,0))</f>
        <v>EV Subsidy</v>
      </c>
      <c r="C722" s="144" t="str">
        <f t="shared" si="104"/>
        <v>GRA for EV Subsidy</v>
      </c>
      <c r="D722" s="3" t="s">
        <v>1418</v>
      </c>
      <c r="F722" s="3" t="s">
        <v>1422</v>
      </c>
      <c r="H722" s="30">
        <v>558</v>
      </c>
      <c r="I722" s="271" t="str">
        <f t="shared" si="105"/>
        <v>Yes</v>
      </c>
      <c r="J722" s="275"/>
      <c r="K722" s="137" t="str">
        <f>INDEX('Policy Characteristics'!E:E,MATCH(PolicyLevers!$C722,'Policy Characteristics'!$C:$C,0))</f>
        <v>GRA EV subsidy</v>
      </c>
      <c r="L722" s="137">
        <f>INDEX('Policy Characteristics'!F:F,MATCH(PolicyLevers!$C722,'Policy Characteristics'!$C:$C,0))</f>
        <v>0</v>
      </c>
      <c r="M722" s="137">
        <f>INDEX('Policy Characteristics'!G:G,MATCH(PolicyLevers!$C722,'Policy Characteristics'!$C:$C,0))</f>
        <v>10</v>
      </c>
      <c r="N722" s="137">
        <f>INDEX('Policy Characteristics'!H:H,MATCH(PolicyLevers!$C722,'Policy Characteristics'!$C:$C,0))</f>
        <v>1</v>
      </c>
      <c r="O722" s="137" t="str">
        <f>INDEX('Policy Characteristics'!I:I,MATCH(PolicyLevers!$C722,'Policy Characteristics'!$C:$C,0))</f>
        <v>weight</v>
      </c>
      <c r="P722" s="13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44" t="str">
        <f t="shared" si="106"/>
        <v>io-model.html</v>
      </c>
      <c r="R722" s="3"/>
      <c r="S722" s="183"/>
      <c r="T722" s="3"/>
    </row>
    <row r="723" spans="1:20" x14ac:dyDescent="0.25">
      <c r="A723" s="136" t="str">
        <f>INDEX('Policy Characteristics'!A:A,MATCH(PolicyLevers!$C723,'Policy Characteristics'!$C:$C,0))</f>
        <v>Government Revenue Accounting</v>
      </c>
      <c r="B723" s="273" t="str">
        <f>INDEX('Policy Characteristics'!B:B,MATCH(PolicyLevers!$C723,'Policy Characteristics'!$C:$C,0))</f>
        <v>EV Subsidy</v>
      </c>
      <c r="C723" s="144" t="str">
        <f t="shared" si="104"/>
        <v>GRA for EV Subsidy</v>
      </c>
      <c r="D723" s="3" t="s">
        <v>1419</v>
      </c>
      <c r="F723" s="3" t="s">
        <v>1423</v>
      </c>
      <c r="H723" s="30">
        <v>559</v>
      </c>
      <c r="I723" s="271" t="str">
        <f t="shared" si="105"/>
        <v>Yes</v>
      </c>
      <c r="J723" s="275"/>
      <c r="K723" s="137" t="str">
        <f>INDEX('Policy Characteristics'!E:E,MATCH(PolicyLevers!$C723,'Policy Characteristics'!$C:$C,0))</f>
        <v>GRA EV subsidy</v>
      </c>
      <c r="L723" s="137">
        <f>INDEX('Policy Characteristics'!F:F,MATCH(PolicyLevers!$C723,'Policy Characteristics'!$C:$C,0))</f>
        <v>0</v>
      </c>
      <c r="M723" s="137">
        <f>INDEX('Policy Characteristics'!G:G,MATCH(PolicyLevers!$C723,'Policy Characteristics'!$C:$C,0))</f>
        <v>10</v>
      </c>
      <c r="N723" s="137">
        <f>INDEX('Policy Characteristics'!H:H,MATCH(PolicyLevers!$C723,'Policy Characteristics'!$C:$C,0))</f>
        <v>1</v>
      </c>
      <c r="O723" s="137" t="str">
        <f>INDEX('Policy Characteristics'!I:I,MATCH(PolicyLevers!$C723,'Policy Characteristics'!$C:$C,0))</f>
        <v>weight</v>
      </c>
      <c r="P723" s="13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44" t="str">
        <f t="shared" si="106"/>
        <v>io-model.html</v>
      </c>
      <c r="R723" s="3"/>
      <c r="S723" s="183"/>
      <c r="T723" s="3"/>
    </row>
    <row r="724" spans="1:20" x14ac:dyDescent="0.25">
      <c r="A724" s="136" t="str">
        <f>INDEX('Policy Characteristics'!A:A,MATCH(PolicyLevers!$C724,'Policy Characteristics'!$C:$C,0))</f>
        <v>Government Revenue Accounting</v>
      </c>
      <c r="B724" s="273" t="str">
        <f>INDEX('Policy Characteristics'!B:B,MATCH(PolicyLevers!$C724,'Policy Characteristics'!$C:$C,0))</f>
        <v>Electricity Generation Subsidy</v>
      </c>
      <c r="C724" s="3" t="s">
        <v>1409</v>
      </c>
      <c r="D724" s="3" t="s">
        <v>1415</v>
      </c>
      <c r="F724" s="3" t="s">
        <v>1420</v>
      </c>
      <c r="H724" s="30">
        <v>560</v>
      </c>
      <c r="I724" s="270" t="s">
        <v>46</v>
      </c>
      <c r="J724" s="275"/>
      <c r="K724" s="137" t="str">
        <f>INDEX('Policy Characteristics'!E:E,MATCH(PolicyLevers!$C724,'Policy Characteristics'!$C:$C,0))</f>
        <v>GRA elec gen subsidy</v>
      </c>
      <c r="L724" s="137">
        <f>INDEX('Policy Characteristics'!F:F,MATCH(PolicyLevers!$C724,'Policy Characteristics'!$C:$C,0))</f>
        <v>0</v>
      </c>
      <c r="M724" s="137">
        <f>INDEX('Policy Characteristics'!G:G,MATCH(PolicyLevers!$C724,'Policy Characteristics'!$C:$C,0))</f>
        <v>10</v>
      </c>
      <c r="N724" s="137">
        <f>INDEX('Policy Characteristics'!H:H,MATCH(PolicyLevers!$C724,'Policy Characteristics'!$C:$C,0))</f>
        <v>1</v>
      </c>
      <c r="O724" s="137" t="str">
        <f>INDEX('Policy Characteristics'!I:I,MATCH(PolicyLevers!$C724,'Policy Characteristics'!$C:$C,0))</f>
        <v>weight</v>
      </c>
      <c r="P724" s="13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1375</v>
      </c>
      <c r="R724" s="3"/>
      <c r="S724" s="183"/>
      <c r="T724" s="3"/>
    </row>
    <row r="725" spans="1:20" x14ac:dyDescent="0.25">
      <c r="A725" s="136" t="str">
        <f>INDEX('Policy Characteristics'!A:A,MATCH(PolicyLevers!$C725,'Policy Characteristics'!$C:$C,0))</f>
        <v>Government Revenue Accounting</v>
      </c>
      <c r="B725" s="273" t="str">
        <f>INDEX('Policy Characteristics'!B:B,MATCH(PolicyLevers!$C725,'Policy Characteristics'!$C:$C,0))</f>
        <v>Electricity Generation Subsidy</v>
      </c>
      <c r="C725" s="144" t="str">
        <f t="shared" ref="B725:C728" si="107">C$724</f>
        <v>GRA for Electricity Generation Subsidies</v>
      </c>
      <c r="D725" s="3" t="s">
        <v>1416</v>
      </c>
      <c r="F725" s="3" t="s">
        <v>1443</v>
      </c>
      <c r="H725" s="30">
        <v>561</v>
      </c>
      <c r="I725" s="271" t="str">
        <f t="shared" ref="I725:I728" si="108">I$724</f>
        <v>Yes</v>
      </c>
      <c r="J725" s="275"/>
      <c r="K725" s="137" t="str">
        <f>INDEX('Policy Characteristics'!E:E,MATCH(PolicyLevers!$C725,'Policy Characteristics'!$C:$C,0))</f>
        <v>GRA elec gen subsidy</v>
      </c>
      <c r="L725" s="137">
        <f>INDEX('Policy Characteristics'!F:F,MATCH(PolicyLevers!$C725,'Policy Characteristics'!$C:$C,0))</f>
        <v>0</v>
      </c>
      <c r="M725" s="137">
        <f>INDEX('Policy Characteristics'!G:G,MATCH(PolicyLevers!$C725,'Policy Characteristics'!$C:$C,0))</f>
        <v>10</v>
      </c>
      <c r="N725" s="137">
        <f>INDEX('Policy Characteristics'!H:H,MATCH(PolicyLevers!$C725,'Policy Characteristics'!$C:$C,0))</f>
        <v>1</v>
      </c>
      <c r="O725" s="137" t="str">
        <f>INDEX('Policy Characteristics'!I:I,MATCH(PolicyLevers!$C725,'Policy Characteristics'!$C:$C,0))</f>
        <v>weight</v>
      </c>
      <c r="P725" s="13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44" t="str">
        <f t="shared" ref="Q725:Q728" si="109">Q$724</f>
        <v>io-model.html</v>
      </c>
      <c r="R725" s="3"/>
      <c r="S725" s="183"/>
      <c r="T725" s="3"/>
    </row>
    <row r="726" spans="1:20" x14ac:dyDescent="0.25">
      <c r="A726" s="136" t="str">
        <f>INDEX('Policy Characteristics'!A:A,MATCH(PolicyLevers!$C726,'Policy Characteristics'!$C:$C,0))</f>
        <v>Government Revenue Accounting</v>
      </c>
      <c r="B726" s="273" t="str">
        <f>INDEX('Policy Characteristics'!B:B,MATCH(PolicyLevers!$C726,'Policy Characteristics'!$C:$C,0))</f>
        <v>Electricity Generation Subsidy</v>
      </c>
      <c r="C726" s="144" t="str">
        <f t="shared" si="107"/>
        <v>GRA for Electricity Generation Subsidies</v>
      </c>
      <c r="D726" s="3" t="s">
        <v>1417</v>
      </c>
      <c r="F726" s="3" t="s">
        <v>1421</v>
      </c>
      <c r="H726" s="30">
        <v>562</v>
      </c>
      <c r="I726" s="271" t="str">
        <f t="shared" si="108"/>
        <v>Yes</v>
      </c>
      <c r="J726" s="275"/>
      <c r="K726" s="137" t="str">
        <f>INDEX('Policy Characteristics'!E:E,MATCH(PolicyLevers!$C726,'Policy Characteristics'!$C:$C,0))</f>
        <v>GRA elec gen subsidy</v>
      </c>
      <c r="L726" s="137">
        <f>INDEX('Policy Characteristics'!F:F,MATCH(PolicyLevers!$C726,'Policy Characteristics'!$C:$C,0))</f>
        <v>0</v>
      </c>
      <c r="M726" s="137">
        <f>INDEX('Policy Characteristics'!G:G,MATCH(PolicyLevers!$C726,'Policy Characteristics'!$C:$C,0))</f>
        <v>10</v>
      </c>
      <c r="N726" s="137">
        <f>INDEX('Policy Characteristics'!H:H,MATCH(PolicyLevers!$C726,'Policy Characteristics'!$C:$C,0))</f>
        <v>1</v>
      </c>
      <c r="O726" s="137" t="str">
        <f>INDEX('Policy Characteristics'!I:I,MATCH(PolicyLevers!$C726,'Policy Characteristics'!$C:$C,0))</f>
        <v>weight</v>
      </c>
      <c r="P726" s="13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44" t="str">
        <f t="shared" si="109"/>
        <v>io-model.html</v>
      </c>
      <c r="R726" s="3"/>
      <c r="S726" s="183"/>
      <c r="T726" s="3"/>
    </row>
    <row r="727" spans="1:20" x14ac:dyDescent="0.25">
      <c r="A727" s="136" t="str">
        <f>INDEX('Policy Characteristics'!A:A,MATCH(PolicyLevers!$C727,'Policy Characteristics'!$C:$C,0))</f>
        <v>Government Revenue Accounting</v>
      </c>
      <c r="B727" s="273" t="str">
        <f>INDEX('Policy Characteristics'!B:B,MATCH(PolicyLevers!$C727,'Policy Characteristics'!$C:$C,0))</f>
        <v>Electricity Generation Subsidy</v>
      </c>
      <c r="C727" s="144" t="str">
        <f t="shared" si="107"/>
        <v>GRA for Electricity Generation Subsidies</v>
      </c>
      <c r="D727" s="3" t="s">
        <v>1418</v>
      </c>
      <c r="F727" s="3" t="s">
        <v>1422</v>
      </c>
      <c r="H727" s="30">
        <v>563</v>
      </c>
      <c r="I727" s="271" t="str">
        <f t="shared" si="108"/>
        <v>Yes</v>
      </c>
      <c r="J727" s="275"/>
      <c r="K727" s="137" t="str">
        <f>INDEX('Policy Characteristics'!E:E,MATCH(PolicyLevers!$C727,'Policy Characteristics'!$C:$C,0))</f>
        <v>GRA elec gen subsidy</v>
      </c>
      <c r="L727" s="137">
        <f>INDEX('Policy Characteristics'!F:F,MATCH(PolicyLevers!$C727,'Policy Characteristics'!$C:$C,0))</f>
        <v>0</v>
      </c>
      <c r="M727" s="137">
        <f>INDEX('Policy Characteristics'!G:G,MATCH(PolicyLevers!$C727,'Policy Characteristics'!$C:$C,0))</f>
        <v>10</v>
      </c>
      <c r="N727" s="137">
        <f>INDEX('Policy Characteristics'!H:H,MATCH(PolicyLevers!$C727,'Policy Characteristics'!$C:$C,0))</f>
        <v>1</v>
      </c>
      <c r="O727" s="137" t="str">
        <f>INDEX('Policy Characteristics'!I:I,MATCH(PolicyLevers!$C727,'Policy Characteristics'!$C:$C,0))</f>
        <v>weight</v>
      </c>
      <c r="P727" s="13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44" t="str">
        <f t="shared" si="109"/>
        <v>io-model.html</v>
      </c>
      <c r="R727" s="3"/>
      <c r="S727" s="183"/>
      <c r="T727" s="3"/>
    </row>
    <row r="728" spans="1:20" x14ac:dyDescent="0.25">
      <c r="A728" s="136" t="str">
        <f>INDEX('Policy Characteristics'!A:A,MATCH(PolicyLevers!$C728,'Policy Characteristics'!$C:$C,0))</f>
        <v>Government Revenue Accounting</v>
      </c>
      <c r="B728" s="273" t="str">
        <f>INDEX('Policy Characteristics'!B:B,MATCH(PolicyLevers!$C728,'Policy Characteristics'!$C:$C,0))</f>
        <v>Electricity Generation Subsidy</v>
      </c>
      <c r="C728" s="144" t="str">
        <f t="shared" si="107"/>
        <v>GRA for Electricity Generation Subsidies</v>
      </c>
      <c r="D728" s="3" t="s">
        <v>1419</v>
      </c>
      <c r="F728" s="3" t="s">
        <v>1423</v>
      </c>
      <c r="H728" s="30">
        <v>564</v>
      </c>
      <c r="I728" s="271" t="str">
        <f t="shared" si="108"/>
        <v>Yes</v>
      </c>
      <c r="J728" s="275"/>
      <c r="K728" s="137" t="str">
        <f>INDEX('Policy Characteristics'!E:E,MATCH(PolicyLevers!$C728,'Policy Characteristics'!$C:$C,0))</f>
        <v>GRA elec gen subsidy</v>
      </c>
      <c r="L728" s="137">
        <f>INDEX('Policy Characteristics'!F:F,MATCH(PolicyLevers!$C728,'Policy Characteristics'!$C:$C,0))</f>
        <v>0</v>
      </c>
      <c r="M728" s="137">
        <f>INDEX('Policy Characteristics'!G:G,MATCH(PolicyLevers!$C728,'Policy Characteristics'!$C:$C,0))</f>
        <v>10</v>
      </c>
      <c r="N728" s="137">
        <f>INDEX('Policy Characteristics'!H:H,MATCH(PolicyLevers!$C728,'Policy Characteristics'!$C:$C,0))</f>
        <v>1</v>
      </c>
      <c r="O728" s="137" t="str">
        <f>INDEX('Policy Characteristics'!I:I,MATCH(PolicyLevers!$C728,'Policy Characteristics'!$C:$C,0))</f>
        <v>weight</v>
      </c>
      <c r="P728" s="13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44" t="str">
        <f t="shared" si="109"/>
        <v>io-model.html</v>
      </c>
      <c r="R728" s="3"/>
      <c r="S728" s="183"/>
      <c r="T728" s="3"/>
    </row>
    <row r="729" spans="1:20" x14ac:dyDescent="0.25">
      <c r="A729" s="136" t="str">
        <f>INDEX('Policy Characteristics'!A:A,MATCH(PolicyLevers!$C729,'Policy Characteristics'!$C:$C,0))</f>
        <v>Government Revenue Accounting</v>
      </c>
      <c r="B729" s="273" t="str">
        <f>INDEX('Policy Characteristics'!B:B,MATCH(PolicyLevers!$C729,'Policy Characteristics'!$C:$C,0))</f>
        <v>Electricity Capacity Construction Subsidy</v>
      </c>
      <c r="C729" s="3" t="s">
        <v>1410</v>
      </c>
      <c r="D729" s="3" t="s">
        <v>1415</v>
      </c>
      <c r="F729" s="3" t="s">
        <v>1420</v>
      </c>
      <c r="H729" s="30">
        <v>565</v>
      </c>
      <c r="I729" s="270" t="s">
        <v>46</v>
      </c>
      <c r="J729" s="275"/>
      <c r="K729" s="137" t="str">
        <f>INDEX('Policy Characteristics'!E:E,MATCH(PolicyLevers!$C729,'Policy Characteristics'!$C:$C,0))</f>
        <v>GRA elec cap const subsidy</v>
      </c>
      <c r="L729" s="137">
        <f>INDEX('Policy Characteristics'!F:F,MATCH(PolicyLevers!$C729,'Policy Characteristics'!$C:$C,0))</f>
        <v>0</v>
      </c>
      <c r="M729" s="137">
        <f>INDEX('Policy Characteristics'!G:G,MATCH(PolicyLevers!$C729,'Policy Characteristics'!$C:$C,0))</f>
        <v>10</v>
      </c>
      <c r="N729" s="137">
        <f>INDEX('Policy Characteristics'!H:H,MATCH(PolicyLevers!$C729,'Policy Characteristics'!$C:$C,0))</f>
        <v>1</v>
      </c>
      <c r="O729" s="137" t="str">
        <f>INDEX('Policy Characteristics'!I:I,MATCH(PolicyLevers!$C729,'Policy Characteristics'!$C:$C,0))</f>
        <v>weight</v>
      </c>
      <c r="P729" s="13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1375</v>
      </c>
      <c r="R729" s="3"/>
      <c r="S729" s="183"/>
      <c r="T729" s="3"/>
    </row>
    <row r="730" spans="1:20" x14ac:dyDescent="0.25">
      <c r="A730" s="136" t="str">
        <f>INDEX('Policy Characteristics'!A:A,MATCH(PolicyLevers!$C730,'Policy Characteristics'!$C:$C,0))</f>
        <v>Government Revenue Accounting</v>
      </c>
      <c r="B730" s="273" t="str">
        <f>INDEX('Policy Characteristics'!B:B,MATCH(PolicyLevers!$C730,'Policy Characteristics'!$C:$C,0))</f>
        <v>Electricity Capacity Construction Subsidy</v>
      </c>
      <c r="C730" s="144" t="str">
        <f t="shared" ref="B730:C733" si="110">C$729</f>
        <v>GRA for Electricity Capacity Construction Subsidies</v>
      </c>
      <c r="D730" s="3" t="s">
        <v>1416</v>
      </c>
      <c r="F730" s="3" t="s">
        <v>1443</v>
      </c>
      <c r="H730" s="30">
        <v>566</v>
      </c>
      <c r="I730" s="271" t="str">
        <f t="shared" ref="I730:I733" si="111">I$729</f>
        <v>Yes</v>
      </c>
      <c r="J730" s="275"/>
      <c r="K730" s="137" t="str">
        <f>INDEX('Policy Characteristics'!E:E,MATCH(PolicyLevers!$C730,'Policy Characteristics'!$C:$C,0))</f>
        <v>GRA elec cap const subsidy</v>
      </c>
      <c r="L730" s="137">
        <f>INDEX('Policy Characteristics'!F:F,MATCH(PolicyLevers!$C730,'Policy Characteristics'!$C:$C,0))</f>
        <v>0</v>
      </c>
      <c r="M730" s="137">
        <f>INDEX('Policy Characteristics'!G:G,MATCH(PolicyLevers!$C730,'Policy Characteristics'!$C:$C,0))</f>
        <v>10</v>
      </c>
      <c r="N730" s="137">
        <f>INDEX('Policy Characteristics'!H:H,MATCH(PolicyLevers!$C730,'Policy Characteristics'!$C:$C,0))</f>
        <v>1</v>
      </c>
      <c r="O730" s="137" t="str">
        <f>INDEX('Policy Characteristics'!I:I,MATCH(PolicyLevers!$C730,'Policy Characteristics'!$C:$C,0))</f>
        <v>weight</v>
      </c>
      <c r="P730" s="13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44" t="str">
        <f t="shared" ref="Q730:Q733" si="112">Q$729</f>
        <v>io-model.html</v>
      </c>
      <c r="R730" s="3"/>
      <c r="S730" s="183"/>
      <c r="T730" s="3"/>
    </row>
    <row r="731" spans="1:20" x14ac:dyDescent="0.25">
      <c r="A731" s="136" t="str">
        <f>INDEX('Policy Characteristics'!A:A,MATCH(PolicyLevers!$C731,'Policy Characteristics'!$C:$C,0))</f>
        <v>Government Revenue Accounting</v>
      </c>
      <c r="B731" s="273" t="str">
        <f>INDEX('Policy Characteristics'!B:B,MATCH(PolicyLevers!$C731,'Policy Characteristics'!$C:$C,0))</f>
        <v>Electricity Capacity Construction Subsidy</v>
      </c>
      <c r="C731" s="144" t="str">
        <f t="shared" si="110"/>
        <v>GRA for Electricity Capacity Construction Subsidies</v>
      </c>
      <c r="D731" s="3" t="s">
        <v>1417</v>
      </c>
      <c r="F731" s="3" t="s">
        <v>1421</v>
      </c>
      <c r="H731" s="30">
        <v>567</v>
      </c>
      <c r="I731" s="271" t="str">
        <f t="shared" si="111"/>
        <v>Yes</v>
      </c>
      <c r="J731" s="275"/>
      <c r="K731" s="137" t="str">
        <f>INDEX('Policy Characteristics'!E:E,MATCH(PolicyLevers!$C731,'Policy Characteristics'!$C:$C,0))</f>
        <v>GRA elec cap const subsidy</v>
      </c>
      <c r="L731" s="137">
        <f>INDEX('Policy Characteristics'!F:F,MATCH(PolicyLevers!$C731,'Policy Characteristics'!$C:$C,0))</f>
        <v>0</v>
      </c>
      <c r="M731" s="137">
        <f>INDEX('Policy Characteristics'!G:G,MATCH(PolicyLevers!$C731,'Policy Characteristics'!$C:$C,0))</f>
        <v>10</v>
      </c>
      <c r="N731" s="137">
        <f>INDEX('Policy Characteristics'!H:H,MATCH(PolicyLevers!$C731,'Policy Characteristics'!$C:$C,0))</f>
        <v>1</v>
      </c>
      <c r="O731" s="137" t="str">
        <f>INDEX('Policy Characteristics'!I:I,MATCH(PolicyLevers!$C731,'Policy Characteristics'!$C:$C,0))</f>
        <v>weight</v>
      </c>
      <c r="P731" s="13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44" t="str">
        <f t="shared" si="112"/>
        <v>io-model.html</v>
      </c>
      <c r="R731" s="3"/>
      <c r="S731" s="183"/>
      <c r="T731" s="3"/>
    </row>
    <row r="732" spans="1:20" x14ac:dyDescent="0.25">
      <c r="A732" s="136" t="str">
        <f>INDEX('Policy Characteristics'!A:A,MATCH(PolicyLevers!$C732,'Policy Characteristics'!$C:$C,0))</f>
        <v>Government Revenue Accounting</v>
      </c>
      <c r="B732" s="273" t="str">
        <f>INDEX('Policy Characteristics'!B:B,MATCH(PolicyLevers!$C732,'Policy Characteristics'!$C:$C,0))</f>
        <v>Electricity Capacity Construction Subsidy</v>
      </c>
      <c r="C732" s="144" t="str">
        <f t="shared" si="110"/>
        <v>GRA for Electricity Capacity Construction Subsidies</v>
      </c>
      <c r="D732" s="3" t="s">
        <v>1418</v>
      </c>
      <c r="F732" s="3" t="s">
        <v>1422</v>
      </c>
      <c r="H732" s="30">
        <v>568</v>
      </c>
      <c r="I732" s="271" t="str">
        <f t="shared" si="111"/>
        <v>Yes</v>
      </c>
      <c r="J732" s="275"/>
      <c r="K732" s="137" t="str">
        <f>INDEX('Policy Characteristics'!E:E,MATCH(PolicyLevers!$C732,'Policy Characteristics'!$C:$C,0))</f>
        <v>GRA elec cap const subsidy</v>
      </c>
      <c r="L732" s="137">
        <f>INDEX('Policy Characteristics'!F:F,MATCH(PolicyLevers!$C732,'Policy Characteristics'!$C:$C,0))</f>
        <v>0</v>
      </c>
      <c r="M732" s="137">
        <f>INDEX('Policy Characteristics'!G:G,MATCH(PolicyLevers!$C732,'Policy Characteristics'!$C:$C,0))</f>
        <v>10</v>
      </c>
      <c r="N732" s="137">
        <f>INDEX('Policy Characteristics'!H:H,MATCH(PolicyLevers!$C732,'Policy Characteristics'!$C:$C,0))</f>
        <v>1</v>
      </c>
      <c r="O732" s="137" t="str">
        <f>INDEX('Policy Characteristics'!I:I,MATCH(PolicyLevers!$C732,'Policy Characteristics'!$C:$C,0))</f>
        <v>weight</v>
      </c>
      <c r="P732" s="13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44" t="str">
        <f t="shared" si="112"/>
        <v>io-model.html</v>
      </c>
      <c r="R732" s="3"/>
      <c r="S732" s="183"/>
      <c r="T732" s="3"/>
    </row>
    <row r="733" spans="1:20" x14ac:dyDescent="0.25">
      <c r="A733" s="136" t="str">
        <f>INDEX('Policy Characteristics'!A:A,MATCH(PolicyLevers!$C733,'Policy Characteristics'!$C:$C,0))</f>
        <v>Government Revenue Accounting</v>
      </c>
      <c r="B733" s="273" t="str">
        <f>INDEX('Policy Characteristics'!B:B,MATCH(PolicyLevers!$C733,'Policy Characteristics'!$C:$C,0))</f>
        <v>Electricity Capacity Construction Subsidy</v>
      </c>
      <c r="C733" s="144" t="str">
        <f t="shared" si="110"/>
        <v>GRA for Electricity Capacity Construction Subsidies</v>
      </c>
      <c r="D733" s="3" t="s">
        <v>1419</v>
      </c>
      <c r="F733" s="3" t="s">
        <v>1423</v>
      </c>
      <c r="H733" s="30">
        <v>569</v>
      </c>
      <c r="I733" s="271" t="str">
        <f t="shared" si="111"/>
        <v>Yes</v>
      </c>
      <c r="J733" s="275"/>
      <c r="K733" s="137" t="str">
        <f>INDEX('Policy Characteristics'!E:E,MATCH(PolicyLevers!$C733,'Policy Characteristics'!$C:$C,0))</f>
        <v>GRA elec cap const subsidy</v>
      </c>
      <c r="L733" s="137">
        <f>INDEX('Policy Characteristics'!F:F,MATCH(PolicyLevers!$C733,'Policy Characteristics'!$C:$C,0))</f>
        <v>0</v>
      </c>
      <c r="M733" s="137">
        <f>INDEX('Policy Characteristics'!G:G,MATCH(PolicyLevers!$C733,'Policy Characteristics'!$C:$C,0))</f>
        <v>10</v>
      </c>
      <c r="N733" s="137">
        <f>INDEX('Policy Characteristics'!H:H,MATCH(PolicyLevers!$C733,'Policy Characteristics'!$C:$C,0))</f>
        <v>1</v>
      </c>
      <c r="O733" s="137" t="str">
        <f>INDEX('Policy Characteristics'!I:I,MATCH(PolicyLevers!$C733,'Policy Characteristics'!$C:$C,0))</f>
        <v>weight</v>
      </c>
      <c r="P733" s="13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44" t="str">
        <f t="shared" si="112"/>
        <v>io-model.html</v>
      </c>
      <c r="R733" s="3"/>
      <c r="S733" s="183"/>
      <c r="T733" s="3"/>
    </row>
    <row r="734" spans="1:20" x14ac:dyDescent="0.25">
      <c r="A734" s="136" t="str">
        <f>INDEX('Policy Characteristics'!A:A,MATCH(PolicyLevers!$C734,'Policy Characteristics'!$C:$C,0))</f>
        <v>Government Revenue Accounting</v>
      </c>
      <c r="B734" s="273" t="str">
        <f>INDEX('Policy Characteristics'!B:B,MATCH(PolicyLevers!$C734,'Policy Characteristics'!$C:$C,0))</f>
        <v>Distributed Solar Subsidy</v>
      </c>
      <c r="C734" s="3" t="s">
        <v>1411</v>
      </c>
      <c r="D734" s="3" t="s">
        <v>1415</v>
      </c>
      <c r="F734" s="3" t="s">
        <v>1420</v>
      </c>
      <c r="H734" s="30">
        <v>570</v>
      </c>
      <c r="I734" s="270" t="s">
        <v>46</v>
      </c>
      <c r="J734" s="275"/>
      <c r="K734" s="137" t="str">
        <f>INDEX('Policy Characteristics'!E:E,MATCH(PolicyLevers!$C734,'Policy Characteristics'!$C:$C,0))</f>
        <v>GRA dist solar subsidy</v>
      </c>
      <c r="L734" s="137">
        <f>INDEX('Policy Characteristics'!F:F,MATCH(PolicyLevers!$C734,'Policy Characteristics'!$C:$C,0))</f>
        <v>0</v>
      </c>
      <c r="M734" s="137">
        <f>INDEX('Policy Characteristics'!G:G,MATCH(PolicyLevers!$C734,'Policy Characteristics'!$C:$C,0))</f>
        <v>10</v>
      </c>
      <c r="N734" s="137">
        <f>INDEX('Policy Characteristics'!H:H,MATCH(PolicyLevers!$C734,'Policy Characteristics'!$C:$C,0))</f>
        <v>1</v>
      </c>
      <c r="O734" s="137" t="str">
        <f>INDEX('Policy Characteristics'!I:I,MATCH(PolicyLevers!$C734,'Policy Characteristics'!$C:$C,0))</f>
        <v>weight</v>
      </c>
      <c r="P734" s="13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1375</v>
      </c>
      <c r="R734" s="3"/>
      <c r="S734" s="183"/>
      <c r="T734" s="3"/>
    </row>
    <row r="735" spans="1:20" x14ac:dyDescent="0.25">
      <c r="A735" s="136" t="str">
        <f>INDEX('Policy Characteristics'!A:A,MATCH(PolicyLevers!$C735,'Policy Characteristics'!$C:$C,0))</f>
        <v>Government Revenue Accounting</v>
      </c>
      <c r="B735" s="273" t="str">
        <f>INDEX('Policy Characteristics'!B:B,MATCH(PolicyLevers!$C735,'Policy Characteristics'!$C:$C,0))</f>
        <v>Distributed Solar Subsidy</v>
      </c>
      <c r="C735" s="144" t="str">
        <f t="shared" ref="B735:C738" si="113">C$734</f>
        <v>GRA for Distributed Solar Subsidy</v>
      </c>
      <c r="D735" s="3" t="s">
        <v>1416</v>
      </c>
      <c r="F735" s="3" t="s">
        <v>1443</v>
      </c>
      <c r="H735" s="30">
        <v>571</v>
      </c>
      <c r="I735" s="271" t="str">
        <f t="shared" ref="I735:I738" si="114">I$734</f>
        <v>Yes</v>
      </c>
      <c r="J735" s="275"/>
      <c r="K735" s="137" t="str">
        <f>INDEX('Policy Characteristics'!E:E,MATCH(PolicyLevers!$C735,'Policy Characteristics'!$C:$C,0))</f>
        <v>GRA dist solar subsidy</v>
      </c>
      <c r="L735" s="137">
        <f>INDEX('Policy Characteristics'!F:F,MATCH(PolicyLevers!$C735,'Policy Characteristics'!$C:$C,0))</f>
        <v>0</v>
      </c>
      <c r="M735" s="137">
        <f>INDEX('Policy Characteristics'!G:G,MATCH(PolicyLevers!$C735,'Policy Characteristics'!$C:$C,0))</f>
        <v>10</v>
      </c>
      <c r="N735" s="137">
        <f>INDEX('Policy Characteristics'!H:H,MATCH(PolicyLevers!$C735,'Policy Characteristics'!$C:$C,0))</f>
        <v>1</v>
      </c>
      <c r="O735" s="137" t="str">
        <f>INDEX('Policy Characteristics'!I:I,MATCH(PolicyLevers!$C735,'Policy Characteristics'!$C:$C,0))</f>
        <v>weight</v>
      </c>
      <c r="P735" s="13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44" t="str">
        <f t="shared" ref="Q735:Q738" si="115">Q$734</f>
        <v>io-model.html</v>
      </c>
      <c r="R735" s="3"/>
      <c r="S735" s="183"/>
      <c r="T735" s="3"/>
    </row>
    <row r="736" spans="1:20" x14ac:dyDescent="0.25">
      <c r="A736" s="136" t="str">
        <f>INDEX('Policy Characteristics'!A:A,MATCH(PolicyLevers!$C736,'Policy Characteristics'!$C:$C,0))</f>
        <v>Government Revenue Accounting</v>
      </c>
      <c r="B736" s="273" t="str">
        <f>INDEX('Policy Characteristics'!B:B,MATCH(PolicyLevers!$C736,'Policy Characteristics'!$C:$C,0))</f>
        <v>Distributed Solar Subsidy</v>
      </c>
      <c r="C736" s="144" t="str">
        <f t="shared" si="113"/>
        <v>GRA for Distributed Solar Subsidy</v>
      </c>
      <c r="D736" s="3" t="s">
        <v>1417</v>
      </c>
      <c r="F736" s="3" t="s">
        <v>1421</v>
      </c>
      <c r="H736" s="30">
        <v>572</v>
      </c>
      <c r="I736" s="271" t="str">
        <f t="shared" si="114"/>
        <v>Yes</v>
      </c>
      <c r="J736" s="275"/>
      <c r="K736" s="137" t="str">
        <f>INDEX('Policy Characteristics'!E:E,MATCH(PolicyLevers!$C736,'Policy Characteristics'!$C:$C,0))</f>
        <v>GRA dist solar subsidy</v>
      </c>
      <c r="L736" s="137">
        <f>INDEX('Policy Characteristics'!F:F,MATCH(PolicyLevers!$C736,'Policy Characteristics'!$C:$C,0))</f>
        <v>0</v>
      </c>
      <c r="M736" s="137">
        <f>INDEX('Policy Characteristics'!G:G,MATCH(PolicyLevers!$C736,'Policy Characteristics'!$C:$C,0))</f>
        <v>10</v>
      </c>
      <c r="N736" s="137">
        <f>INDEX('Policy Characteristics'!H:H,MATCH(PolicyLevers!$C736,'Policy Characteristics'!$C:$C,0))</f>
        <v>1</v>
      </c>
      <c r="O736" s="137" t="str">
        <f>INDEX('Policy Characteristics'!I:I,MATCH(PolicyLevers!$C736,'Policy Characteristics'!$C:$C,0))</f>
        <v>weight</v>
      </c>
      <c r="P736" s="13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44" t="str">
        <f t="shared" si="115"/>
        <v>io-model.html</v>
      </c>
      <c r="R736" s="3"/>
      <c r="S736" s="183"/>
      <c r="T736" s="3"/>
    </row>
    <row r="737" spans="1:20" x14ac:dyDescent="0.25">
      <c r="A737" s="136" t="str">
        <f>INDEX('Policy Characteristics'!A:A,MATCH(PolicyLevers!$C737,'Policy Characteristics'!$C:$C,0))</f>
        <v>Government Revenue Accounting</v>
      </c>
      <c r="B737" s="273" t="str">
        <f>INDEX('Policy Characteristics'!B:B,MATCH(PolicyLevers!$C737,'Policy Characteristics'!$C:$C,0))</f>
        <v>Distributed Solar Subsidy</v>
      </c>
      <c r="C737" s="144" t="str">
        <f t="shared" si="113"/>
        <v>GRA for Distributed Solar Subsidy</v>
      </c>
      <c r="D737" s="3" t="s">
        <v>1418</v>
      </c>
      <c r="F737" s="3" t="s">
        <v>1422</v>
      </c>
      <c r="H737" s="30">
        <v>573</v>
      </c>
      <c r="I737" s="271" t="str">
        <f t="shared" si="114"/>
        <v>Yes</v>
      </c>
      <c r="J737" s="275"/>
      <c r="K737" s="137" t="str">
        <f>INDEX('Policy Characteristics'!E:E,MATCH(PolicyLevers!$C737,'Policy Characteristics'!$C:$C,0))</f>
        <v>GRA dist solar subsidy</v>
      </c>
      <c r="L737" s="137">
        <f>INDEX('Policy Characteristics'!F:F,MATCH(PolicyLevers!$C737,'Policy Characteristics'!$C:$C,0))</f>
        <v>0</v>
      </c>
      <c r="M737" s="137">
        <f>INDEX('Policy Characteristics'!G:G,MATCH(PolicyLevers!$C737,'Policy Characteristics'!$C:$C,0))</f>
        <v>10</v>
      </c>
      <c r="N737" s="137">
        <f>INDEX('Policy Characteristics'!H:H,MATCH(PolicyLevers!$C737,'Policy Characteristics'!$C:$C,0))</f>
        <v>1</v>
      </c>
      <c r="O737" s="137" t="str">
        <f>INDEX('Policy Characteristics'!I:I,MATCH(PolicyLevers!$C737,'Policy Characteristics'!$C:$C,0))</f>
        <v>weight</v>
      </c>
      <c r="P737" s="13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44" t="str">
        <f t="shared" si="115"/>
        <v>io-model.html</v>
      </c>
      <c r="R737" s="3"/>
      <c r="S737" s="183"/>
      <c r="T737" s="3"/>
    </row>
    <row r="738" spans="1:20" x14ac:dyDescent="0.25">
      <c r="A738" s="136" t="str">
        <f>INDEX('Policy Characteristics'!A:A,MATCH(PolicyLevers!$C738,'Policy Characteristics'!$C:$C,0))</f>
        <v>Government Revenue Accounting</v>
      </c>
      <c r="B738" s="273" t="str">
        <f>INDEX('Policy Characteristics'!B:B,MATCH(PolicyLevers!$C738,'Policy Characteristics'!$C:$C,0))</f>
        <v>Distributed Solar Subsidy</v>
      </c>
      <c r="C738" s="144" t="str">
        <f t="shared" si="113"/>
        <v>GRA for Distributed Solar Subsidy</v>
      </c>
      <c r="D738" s="3" t="s">
        <v>1419</v>
      </c>
      <c r="F738" s="3" t="s">
        <v>1423</v>
      </c>
      <c r="H738" s="30">
        <v>574</v>
      </c>
      <c r="I738" s="271" t="str">
        <f t="shared" si="114"/>
        <v>Yes</v>
      </c>
      <c r="J738" s="275"/>
      <c r="K738" s="137" t="str">
        <f>INDEX('Policy Characteristics'!E:E,MATCH(PolicyLevers!$C738,'Policy Characteristics'!$C:$C,0))</f>
        <v>GRA dist solar subsidy</v>
      </c>
      <c r="L738" s="137">
        <f>INDEX('Policy Characteristics'!F:F,MATCH(PolicyLevers!$C738,'Policy Characteristics'!$C:$C,0))</f>
        <v>0</v>
      </c>
      <c r="M738" s="137">
        <f>INDEX('Policy Characteristics'!G:G,MATCH(PolicyLevers!$C738,'Policy Characteristics'!$C:$C,0))</f>
        <v>10</v>
      </c>
      <c r="N738" s="137">
        <f>INDEX('Policy Characteristics'!H:H,MATCH(PolicyLevers!$C738,'Policy Characteristics'!$C:$C,0))</f>
        <v>1</v>
      </c>
      <c r="O738" s="137" t="str">
        <f>INDEX('Policy Characteristics'!I:I,MATCH(PolicyLevers!$C738,'Policy Characteristics'!$C:$C,0))</f>
        <v>weight</v>
      </c>
      <c r="P738" s="13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44" t="str">
        <f t="shared" si="115"/>
        <v>io-model.html</v>
      </c>
      <c r="R738" s="3"/>
      <c r="S738" s="183"/>
      <c r="T738" s="3"/>
    </row>
    <row r="739" spans="1:20" x14ac:dyDescent="0.25">
      <c r="A739" s="136" t="str">
        <f>INDEX('Policy Characteristics'!A:A,MATCH(PolicyLevers!$C739,'Policy Characteristics'!$C:$C,0))</f>
        <v>Government Revenue Accounting</v>
      </c>
      <c r="B739" s="273" t="str">
        <f>INDEX('Policy Characteristics'!B:B,MATCH(PolicyLevers!$C739,'Policy Characteristics'!$C:$C,0))</f>
        <v>Fuel Subsidy</v>
      </c>
      <c r="C739" s="3" t="s">
        <v>1412</v>
      </c>
      <c r="D739" s="3" t="s">
        <v>1415</v>
      </c>
      <c r="F739" s="3" t="s">
        <v>1420</v>
      </c>
      <c r="H739" s="30">
        <v>575</v>
      </c>
      <c r="I739" s="270" t="s">
        <v>46</v>
      </c>
      <c r="J739" s="275"/>
      <c r="K739" s="137" t="str">
        <f>INDEX('Policy Characteristics'!E:E,MATCH(PolicyLevers!$C739,'Policy Characteristics'!$C:$C,0))</f>
        <v>GRA fuel subsidy</v>
      </c>
      <c r="L739" s="137">
        <f>INDEX('Policy Characteristics'!F:F,MATCH(PolicyLevers!$C739,'Policy Characteristics'!$C:$C,0))</f>
        <v>0</v>
      </c>
      <c r="M739" s="137">
        <f>INDEX('Policy Characteristics'!G:G,MATCH(PolicyLevers!$C739,'Policy Characteristics'!$C:$C,0))</f>
        <v>10</v>
      </c>
      <c r="N739" s="137">
        <f>INDEX('Policy Characteristics'!H:H,MATCH(PolicyLevers!$C739,'Policy Characteristics'!$C:$C,0))</f>
        <v>1</v>
      </c>
      <c r="O739" s="137" t="str">
        <f>INDEX('Policy Characteristics'!I:I,MATCH(PolicyLevers!$C739,'Policy Characteristics'!$C:$C,0))</f>
        <v>weight</v>
      </c>
      <c r="P739" s="13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1375</v>
      </c>
      <c r="R739" s="3"/>
      <c r="S739" s="183"/>
      <c r="T739" s="3"/>
    </row>
    <row r="740" spans="1:20" x14ac:dyDescent="0.25">
      <c r="A740" s="136" t="str">
        <f>INDEX('Policy Characteristics'!A:A,MATCH(PolicyLevers!$C740,'Policy Characteristics'!$C:$C,0))</f>
        <v>Government Revenue Accounting</v>
      </c>
      <c r="B740" s="273" t="str">
        <f>INDEX('Policy Characteristics'!B:B,MATCH(PolicyLevers!$C740,'Policy Characteristics'!$C:$C,0))</f>
        <v>Fuel Subsidy</v>
      </c>
      <c r="C740" s="144" t="str">
        <f t="shared" ref="B740:C743" si="116">C$739</f>
        <v>GRA for Fuel Subsidies</v>
      </c>
      <c r="D740" s="3" t="s">
        <v>1416</v>
      </c>
      <c r="F740" s="3" t="s">
        <v>1443</v>
      </c>
      <c r="H740" s="30">
        <v>576</v>
      </c>
      <c r="I740" s="271" t="str">
        <f t="shared" ref="I740:I743" si="117">I$739</f>
        <v>Yes</v>
      </c>
      <c r="J740" s="275"/>
      <c r="K740" s="137" t="str">
        <f>INDEX('Policy Characteristics'!E:E,MATCH(PolicyLevers!$C740,'Policy Characteristics'!$C:$C,0))</f>
        <v>GRA fuel subsidy</v>
      </c>
      <c r="L740" s="137">
        <f>INDEX('Policy Characteristics'!F:F,MATCH(PolicyLevers!$C740,'Policy Characteristics'!$C:$C,0))</f>
        <v>0</v>
      </c>
      <c r="M740" s="137">
        <f>INDEX('Policy Characteristics'!G:G,MATCH(PolicyLevers!$C740,'Policy Characteristics'!$C:$C,0))</f>
        <v>10</v>
      </c>
      <c r="N740" s="137">
        <f>INDEX('Policy Characteristics'!H:H,MATCH(PolicyLevers!$C740,'Policy Characteristics'!$C:$C,0))</f>
        <v>1</v>
      </c>
      <c r="O740" s="137" t="str">
        <f>INDEX('Policy Characteristics'!I:I,MATCH(PolicyLevers!$C740,'Policy Characteristics'!$C:$C,0))</f>
        <v>weight</v>
      </c>
      <c r="P740" s="13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44" t="str">
        <f t="shared" ref="Q740:Q743" si="118">Q$739</f>
        <v>io-model.html</v>
      </c>
      <c r="R740" s="3"/>
      <c r="S740" s="183"/>
      <c r="T740" s="3"/>
    </row>
    <row r="741" spans="1:20" x14ac:dyDescent="0.25">
      <c r="A741" s="136" t="str">
        <f>INDEX('Policy Characteristics'!A:A,MATCH(PolicyLevers!$C741,'Policy Characteristics'!$C:$C,0))</f>
        <v>Government Revenue Accounting</v>
      </c>
      <c r="B741" s="273" t="str">
        <f>INDEX('Policy Characteristics'!B:B,MATCH(PolicyLevers!$C741,'Policy Characteristics'!$C:$C,0))</f>
        <v>Fuel Subsidy</v>
      </c>
      <c r="C741" s="144" t="str">
        <f t="shared" si="116"/>
        <v>GRA for Fuel Subsidies</v>
      </c>
      <c r="D741" s="3" t="s">
        <v>1417</v>
      </c>
      <c r="F741" s="3" t="s">
        <v>1421</v>
      </c>
      <c r="H741" s="30">
        <v>577</v>
      </c>
      <c r="I741" s="271" t="str">
        <f t="shared" si="117"/>
        <v>Yes</v>
      </c>
      <c r="J741" s="275"/>
      <c r="K741" s="137" t="str">
        <f>INDEX('Policy Characteristics'!E:E,MATCH(PolicyLevers!$C741,'Policy Characteristics'!$C:$C,0))</f>
        <v>GRA fuel subsidy</v>
      </c>
      <c r="L741" s="137">
        <f>INDEX('Policy Characteristics'!F:F,MATCH(PolicyLevers!$C741,'Policy Characteristics'!$C:$C,0))</f>
        <v>0</v>
      </c>
      <c r="M741" s="137">
        <f>INDEX('Policy Characteristics'!G:G,MATCH(PolicyLevers!$C741,'Policy Characteristics'!$C:$C,0))</f>
        <v>10</v>
      </c>
      <c r="N741" s="137">
        <f>INDEX('Policy Characteristics'!H:H,MATCH(PolicyLevers!$C741,'Policy Characteristics'!$C:$C,0))</f>
        <v>1</v>
      </c>
      <c r="O741" s="137" t="str">
        <f>INDEX('Policy Characteristics'!I:I,MATCH(PolicyLevers!$C741,'Policy Characteristics'!$C:$C,0))</f>
        <v>weight</v>
      </c>
      <c r="P741" s="13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44" t="str">
        <f t="shared" si="118"/>
        <v>io-model.html</v>
      </c>
      <c r="R741" s="3"/>
      <c r="S741" s="183"/>
      <c r="T741" s="3"/>
    </row>
    <row r="742" spans="1:20" x14ac:dyDescent="0.25">
      <c r="A742" s="136" t="str">
        <f>INDEX('Policy Characteristics'!A:A,MATCH(PolicyLevers!$C742,'Policy Characteristics'!$C:$C,0))</f>
        <v>Government Revenue Accounting</v>
      </c>
      <c r="B742" s="273" t="str">
        <f>INDEX('Policy Characteristics'!B:B,MATCH(PolicyLevers!$C742,'Policy Characteristics'!$C:$C,0))</f>
        <v>Fuel Subsidy</v>
      </c>
      <c r="C742" s="144" t="str">
        <f t="shared" si="116"/>
        <v>GRA for Fuel Subsidies</v>
      </c>
      <c r="D742" s="3" t="s">
        <v>1418</v>
      </c>
      <c r="F742" s="3" t="s">
        <v>1422</v>
      </c>
      <c r="H742" s="30">
        <v>578</v>
      </c>
      <c r="I742" s="271" t="str">
        <f t="shared" si="117"/>
        <v>Yes</v>
      </c>
      <c r="J742" s="275"/>
      <c r="K742" s="137" t="str">
        <f>INDEX('Policy Characteristics'!E:E,MATCH(PolicyLevers!$C742,'Policy Characteristics'!$C:$C,0))</f>
        <v>GRA fuel subsidy</v>
      </c>
      <c r="L742" s="137">
        <f>INDEX('Policy Characteristics'!F:F,MATCH(PolicyLevers!$C742,'Policy Characteristics'!$C:$C,0))</f>
        <v>0</v>
      </c>
      <c r="M742" s="137">
        <f>INDEX('Policy Characteristics'!G:G,MATCH(PolicyLevers!$C742,'Policy Characteristics'!$C:$C,0))</f>
        <v>10</v>
      </c>
      <c r="N742" s="137">
        <f>INDEX('Policy Characteristics'!H:H,MATCH(PolicyLevers!$C742,'Policy Characteristics'!$C:$C,0))</f>
        <v>1</v>
      </c>
      <c r="O742" s="137" t="str">
        <f>INDEX('Policy Characteristics'!I:I,MATCH(PolicyLevers!$C742,'Policy Characteristics'!$C:$C,0))</f>
        <v>weight</v>
      </c>
      <c r="P742" s="13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44" t="str">
        <f t="shared" si="118"/>
        <v>io-model.html</v>
      </c>
      <c r="R742" s="3"/>
      <c r="S742" s="183"/>
      <c r="T742" s="3"/>
    </row>
    <row r="743" spans="1:20" x14ac:dyDescent="0.25">
      <c r="A743" s="136" t="str">
        <f>INDEX('Policy Characteristics'!A:A,MATCH(PolicyLevers!$C743,'Policy Characteristics'!$C:$C,0))</f>
        <v>Government Revenue Accounting</v>
      </c>
      <c r="B743" s="273" t="str">
        <f>INDEX('Policy Characteristics'!B:B,MATCH(PolicyLevers!$C743,'Policy Characteristics'!$C:$C,0))</f>
        <v>Fuel Subsidy</v>
      </c>
      <c r="C743" s="144" t="str">
        <f t="shared" si="116"/>
        <v>GRA for Fuel Subsidies</v>
      </c>
      <c r="D743" s="3" t="s">
        <v>1419</v>
      </c>
      <c r="F743" s="3" t="s">
        <v>1423</v>
      </c>
      <c r="H743" s="30">
        <v>579</v>
      </c>
      <c r="I743" s="271" t="str">
        <f t="shared" si="117"/>
        <v>Yes</v>
      </c>
      <c r="J743" s="275"/>
      <c r="K743" s="137" t="str">
        <f>INDEX('Policy Characteristics'!E:E,MATCH(PolicyLevers!$C743,'Policy Characteristics'!$C:$C,0))</f>
        <v>GRA fuel subsidy</v>
      </c>
      <c r="L743" s="137">
        <f>INDEX('Policy Characteristics'!F:F,MATCH(PolicyLevers!$C743,'Policy Characteristics'!$C:$C,0))</f>
        <v>0</v>
      </c>
      <c r="M743" s="137">
        <f>INDEX('Policy Characteristics'!G:G,MATCH(PolicyLevers!$C743,'Policy Characteristics'!$C:$C,0))</f>
        <v>10</v>
      </c>
      <c r="N743" s="137">
        <f>INDEX('Policy Characteristics'!H:H,MATCH(PolicyLevers!$C743,'Policy Characteristics'!$C:$C,0))</f>
        <v>1</v>
      </c>
      <c r="O743" s="137" t="str">
        <f>INDEX('Policy Characteristics'!I:I,MATCH(PolicyLevers!$C743,'Policy Characteristics'!$C:$C,0))</f>
        <v>weight</v>
      </c>
      <c r="P743" s="13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44" t="str">
        <f t="shared" si="118"/>
        <v>io-model.html</v>
      </c>
      <c r="R743" s="3"/>
      <c r="S743" s="183"/>
      <c r="T743" s="3"/>
    </row>
    <row r="744" spans="1:20" x14ac:dyDescent="0.25">
      <c r="A744" s="136" t="str">
        <f>INDEX('Policy Characteristics'!A:A,MATCH(PolicyLevers!$C744,'Policy Characteristics'!$C:$C,0))</f>
        <v>Government Revenue Accounting</v>
      </c>
      <c r="B744" s="273" t="str">
        <f>INDEX('Policy Characteristics'!B:B,MATCH(PolicyLevers!$C744,'Policy Characteristics'!$C:$C,0))</f>
        <v>National Debt Interest</v>
      </c>
      <c r="C744" s="3" t="s">
        <v>1413</v>
      </c>
      <c r="D744" s="3" t="s">
        <v>1415</v>
      </c>
      <c r="F744" s="3" t="s">
        <v>1420</v>
      </c>
      <c r="H744" s="30">
        <v>580</v>
      </c>
      <c r="I744" s="270" t="s">
        <v>46</v>
      </c>
      <c r="J744" s="275"/>
      <c r="K744" s="137" t="str">
        <f>INDEX('Policy Characteristics'!E:E,MATCH(PolicyLevers!$C744,'Policy Characteristics'!$C:$C,0))</f>
        <v>GRA national debt interest</v>
      </c>
      <c r="L744" s="137">
        <f>INDEX('Policy Characteristics'!F:F,MATCH(PolicyLevers!$C744,'Policy Characteristics'!$C:$C,0))</f>
        <v>0</v>
      </c>
      <c r="M744" s="137">
        <f>INDEX('Policy Characteristics'!G:G,MATCH(PolicyLevers!$C744,'Policy Characteristics'!$C:$C,0))</f>
        <v>10</v>
      </c>
      <c r="N744" s="137">
        <f>INDEX('Policy Characteristics'!H:H,MATCH(PolicyLevers!$C744,'Policy Characteristics'!$C:$C,0))</f>
        <v>1</v>
      </c>
      <c r="O744" s="137" t="str">
        <f>INDEX('Policy Characteristics'!I:I,MATCH(PolicyLevers!$C744,'Policy Characteristics'!$C:$C,0))</f>
        <v>weight</v>
      </c>
      <c r="P744" s="13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1375</v>
      </c>
      <c r="R744" s="3"/>
      <c r="S744" s="183"/>
      <c r="T744" s="3"/>
    </row>
    <row r="745" spans="1:20" x14ac:dyDescent="0.25">
      <c r="A745" s="136" t="str">
        <f>INDEX('Policy Characteristics'!A:A,MATCH(PolicyLevers!$C745,'Policy Characteristics'!$C:$C,0))</f>
        <v>Government Revenue Accounting</v>
      </c>
      <c r="B745" s="273" t="str">
        <f>INDEX('Policy Characteristics'!B:B,MATCH(PolicyLevers!$C745,'Policy Characteristics'!$C:$C,0))</f>
        <v>National Debt Interest</v>
      </c>
      <c r="C745" s="144" t="str">
        <f t="shared" ref="B745:C748" si="119">C$744</f>
        <v>GRA for National Debt Interest</v>
      </c>
      <c r="D745" s="3" t="s">
        <v>1416</v>
      </c>
      <c r="F745" s="3" t="s">
        <v>1443</v>
      </c>
      <c r="H745" s="30">
        <v>581</v>
      </c>
      <c r="I745" s="271" t="str">
        <f t="shared" ref="I745:I748" si="120">I$744</f>
        <v>Yes</v>
      </c>
      <c r="J745" s="275"/>
      <c r="K745" s="137" t="str">
        <f>INDEX('Policy Characteristics'!E:E,MATCH(PolicyLevers!$C745,'Policy Characteristics'!$C:$C,0))</f>
        <v>GRA national debt interest</v>
      </c>
      <c r="L745" s="137">
        <f>INDEX('Policy Characteristics'!F:F,MATCH(PolicyLevers!$C745,'Policy Characteristics'!$C:$C,0))</f>
        <v>0</v>
      </c>
      <c r="M745" s="137">
        <f>INDEX('Policy Characteristics'!G:G,MATCH(PolicyLevers!$C745,'Policy Characteristics'!$C:$C,0))</f>
        <v>10</v>
      </c>
      <c r="N745" s="137">
        <f>INDEX('Policy Characteristics'!H:H,MATCH(PolicyLevers!$C745,'Policy Characteristics'!$C:$C,0))</f>
        <v>1</v>
      </c>
      <c r="O745" s="137" t="str">
        <f>INDEX('Policy Characteristics'!I:I,MATCH(PolicyLevers!$C745,'Policy Characteristics'!$C:$C,0))</f>
        <v>weight</v>
      </c>
      <c r="P745" s="13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44" t="str">
        <f t="shared" ref="Q745:Q748" si="121">Q$744</f>
        <v>io-model.html</v>
      </c>
      <c r="R745" s="3"/>
      <c r="S745" s="183"/>
      <c r="T745" s="3"/>
    </row>
    <row r="746" spans="1:20" x14ac:dyDescent="0.25">
      <c r="A746" s="136" t="str">
        <f>INDEX('Policy Characteristics'!A:A,MATCH(PolicyLevers!$C746,'Policy Characteristics'!$C:$C,0))</f>
        <v>Government Revenue Accounting</v>
      </c>
      <c r="B746" s="273" t="str">
        <f>INDEX('Policy Characteristics'!B:B,MATCH(PolicyLevers!$C746,'Policy Characteristics'!$C:$C,0))</f>
        <v>National Debt Interest</v>
      </c>
      <c r="C746" s="144" t="str">
        <f t="shared" si="119"/>
        <v>GRA for National Debt Interest</v>
      </c>
      <c r="D746" s="3" t="s">
        <v>1417</v>
      </c>
      <c r="F746" s="3" t="s">
        <v>1421</v>
      </c>
      <c r="H746" s="30">
        <v>582</v>
      </c>
      <c r="I746" s="271" t="str">
        <f t="shared" si="120"/>
        <v>Yes</v>
      </c>
      <c r="J746" s="275"/>
      <c r="K746" s="137" t="str">
        <f>INDEX('Policy Characteristics'!E:E,MATCH(PolicyLevers!$C746,'Policy Characteristics'!$C:$C,0))</f>
        <v>GRA national debt interest</v>
      </c>
      <c r="L746" s="137">
        <f>INDEX('Policy Characteristics'!F:F,MATCH(PolicyLevers!$C746,'Policy Characteristics'!$C:$C,0))</f>
        <v>0</v>
      </c>
      <c r="M746" s="137">
        <f>INDEX('Policy Characteristics'!G:G,MATCH(PolicyLevers!$C746,'Policy Characteristics'!$C:$C,0))</f>
        <v>10</v>
      </c>
      <c r="N746" s="137">
        <f>INDEX('Policy Characteristics'!H:H,MATCH(PolicyLevers!$C746,'Policy Characteristics'!$C:$C,0))</f>
        <v>1</v>
      </c>
      <c r="O746" s="137" t="str">
        <f>INDEX('Policy Characteristics'!I:I,MATCH(PolicyLevers!$C746,'Policy Characteristics'!$C:$C,0))</f>
        <v>weight</v>
      </c>
      <c r="P746" s="13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44" t="str">
        <f t="shared" si="121"/>
        <v>io-model.html</v>
      </c>
      <c r="R746" s="3"/>
      <c r="S746" s="183"/>
      <c r="T746" s="3"/>
    </row>
    <row r="747" spans="1:20" x14ac:dyDescent="0.25">
      <c r="A747" s="136" t="str">
        <f>INDEX('Policy Characteristics'!A:A,MATCH(PolicyLevers!$C747,'Policy Characteristics'!$C:$C,0))</f>
        <v>Government Revenue Accounting</v>
      </c>
      <c r="B747" s="273" t="str">
        <f>INDEX('Policy Characteristics'!B:B,MATCH(PolicyLevers!$C747,'Policy Characteristics'!$C:$C,0))</f>
        <v>National Debt Interest</v>
      </c>
      <c r="C747" s="144" t="str">
        <f t="shared" si="119"/>
        <v>GRA for National Debt Interest</v>
      </c>
      <c r="D747" s="3" t="s">
        <v>1418</v>
      </c>
      <c r="F747" s="3" t="s">
        <v>1422</v>
      </c>
      <c r="H747" s="30">
        <v>583</v>
      </c>
      <c r="I747" s="271" t="str">
        <f t="shared" si="120"/>
        <v>Yes</v>
      </c>
      <c r="J747" s="275"/>
      <c r="K747" s="137" t="str">
        <f>INDEX('Policy Characteristics'!E:E,MATCH(PolicyLevers!$C747,'Policy Characteristics'!$C:$C,0))</f>
        <v>GRA national debt interest</v>
      </c>
      <c r="L747" s="137">
        <f>INDEX('Policy Characteristics'!F:F,MATCH(PolicyLevers!$C747,'Policy Characteristics'!$C:$C,0))</f>
        <v>0</v>
      </c>
      <c r="M747" s="137">
        <f>INDEX('Policy Characteristics'!G:G,MATCH(PolicyLevers!$C747,'Policy Characteristics'!$C:$C,0))</f>
        <v>10</v>
      </c>
      <c r="N747" s="137">
        <f>INDEX('Policy Characteristics'!H:H,MATCH(PolicyLevers!$C747,'Policy Characteristics'!$C:$C,0))</f>
        <v>1</v>
      </c>
      <c r="O747" s="137" t="str">
        <f>INDEX('Policy Characteristics'!I:I,MATCH(PolicyLevers!$C747,'Policy Characteristics'!$C:$C,0))</f>
        <v>weight</v>
      </c>
      <c r="P747" s="13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44" t="str">
        <f t="shared" si="121"/>
        <v>io-model.html</v>
      </c>
      <c r="R747" s="3"/>
      <c r="S747" s="183"/>
      <c r="T747" s="3"/>
    </row>
    <row r="748" spans="1:20" x14ac:dyDescent="0.25">
      <c r="A748" s="136" t="str">
        <f>INDEX('Policy Characteristics'!A:A,MATCH(PolicyLevers!$C748,'Policy Characteristics'!$C:$C,0))</f>
        <v>Government Revenue Accounting</v>
      </c>
      <c r="B748" s="273" t="str">
        <f>INDEX('Policy Characteristics'!B:B,MATCH(PolicyLevers!$C748,'Policy Characteristics'!$C:$C,0))</f>
        <v>National Debt Interest</v>
      </c>
      <c r="C748" s="144" t="str">
        <f t="shared" si="119"/>
        <v>GRA for National Debt Interest</v>
      </c>
      <c r="D748" s="3" t="s">
        <v>1419</v>
      </c>
      <c r="F748" s="3" t="s">
        <v>1423</v>
      </c>
      <c r="H748" s="30">
        <v>584</v>
      </c>
      <c r="I748" s="271" t="str">
        <f t="shared" si="120"/>
        <v>Yes</v>
      </c>
      <c r="J748" s="275"/>
      <c r="K748" s="137" t="str">
        <f>INDEX('Policy Characteristics'!E:E,MATCH(PolicyLevers!$C748,'Policy Characteristics'!$C:$C,0))</f>
        <v>GRA national debt interest</v>
      </c>
      <c r="L748" s="137">
        <f>INDEX('Policy Characteristics'!F:F,MATCH(PolicyLevers!$C748,'Policy Characteristics'!$C:$C,0))</f>
        <v>0</v>
      </c>
      <c r="M748" s="137">
        <f>INDEX('Policy Characteristics'!G:G,MATCH(PolicyLevers!$C748,'Policy Characteristics'!$C:$C,0))</f>
        <v>10</v>
      </c>
      <c r="N748" s="137">
        <f>INDEX('Policy Characteristics'!H:H,MATCH(PolicyLevers!$C748,'Policy Characteristics'!$C:$C,0))</f>
        <v>1</v>
      </c>
      <c r="O748" s="137" t="str">
        <f>INDEX('Policy Characteristics'!I:I,MATCH(PolicyLevers!$C748,'Policy Characteristics'!$C:$C,0))</f>
        <v>weight</v>
      </c>
      <c r="P748" s="13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44" t="str">
        <f t="shared" si="121"/>
        <v>io-model.html</v>
      </c>
      <c r="R748" s="3"/>
      <c r="S748" s="183"/>
      <c r="T748" s="3"/>
    </row>
    <row r="749" spans="1:20" x14ac:dyDescent="0.25">
      <c r="A749" s="136" t="str">
        <f>INDEX('Policy Characteristics'!A:A,MATCH(PolicyLevers!$C749,'Policy Characteristics'!$C:$C,0))</f>
        <v>Government Revenue Accounting</v>
      </c>
      <c r="B749" s="273" t="str">
        <f>INDEX('Policy Characteristics'!B:B,MATCH(PolicyLevers!$C749,'Policy Characteristics'!$C:$C,0))</f>
        <v>Remaining Government Cash Flows</v>
      </c>
      <c r="C749" s="3" t="s">
        <v>1414</v>
      </c>
      <c r="D749" s="3" t="s">
        <v>1415</v>
      </c>
      <c r="F749" s="3" t="s">
        <v>1420</v>
      </c>
      <c r="H749" s="30">
        <v>585</v>
      </c>
      <c r="I749" s="270" t="s">
        <v>46</v>
      </c>
      <c r="J749" s="275"/>
      <c r="K749" s="137" t="str">
        <f>INDEX('Policy Characteristics'!E:E,MATCH(PolicyLevers!$C749,'Policy Characteristics'!$C:$C,0))</f>
        <v>GRA remaining cash flow changes</v>
      </c>
      <c r="L749" s="137">
        <f>INDEX('Policy Characteristics'!F:F,MATCH(PolicyLevers!$C749,'Policy Characteristics'!$C:$C,0))</f>
        <v>0</v>
      </c>
      <c r="M749" s="137">
        <f>INDEX('Policy Characteristics'!G:G,MATCH(PolicyLevers!$C749,'Policy Characteristics'!$C:$C,0))</f>
        <v>10</v>
      </c>
      <c r="N749" s="137">
        <f>INDEX('Policy Characteristics'!H:H,MATCH(PolicyLevers!$C749,'Policy Characteristics'!$C:$C,0))</f>
        <v>1</v>
      </c>
      <c r="O749" s="137" t="str">
        <f>INDEX('Policy Characteristics'!I:I,MATCH(PolicyLevers!$C749,'Policy Characteristics'!$C:$C,0))</f>
        <v>weight</v>
      </c>
      <c r="P749" s="13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1375</v>
      </c>
      <c r="R749" s="3"/>
      <c r="S749" s="183"/>
      <c r="T749" s="3"/>
    </row>
    <row r="750" spans="1:20" x14ac:dyDescent="0.25">
      <c r="A750" s="136" t="str">
        <f>INDEX('Policy Characteristics'!A:A,MATCH(PolicyLevers!$C750,'Policy Characteristics'!$C:$C,0))</f>
        <v>Government Revenue Accounting</v>
      </c>
      <c r="B750" s="273" t="str">
        <f>INDEX('Policy Characteristics'!B:B,MATCH(PolicyLevers!$C750,'Policy Characteristics'!$C:$C,0))</f>
        <v>Remaining Government Cash Flows</v>
      </c>
      <c r="C750" s="144" t="str">
        <f t="shared" ref="B750:C750" si="122">C$749</f>
        <v>GRA for Remaining Government Cash Flow Changes</v>
      </c>
      <c r="D750" s="3" t="s">
        <v>1416</v>
      </c>
      <c r="F750" s="3" t="s">
        <v>1443</v>
      </c>
      <c r="H750" s="30">
        <v>586</v>
      </c>
      <c r="I750" s="271" t="str">
        <f t="shared" ref="I750:I753" si="123">I$749</f>
        <v>Yes</v>
      </c>
      <c r="J750" s="275"/>
      <c r="K750" s="137" t="str">
        <f>INDEX('Policy Characteristics'!E:E,MATCH(PolicyLevers!$C750,'Policy Characteristics'!$C:$C,0))</f>
        <v>GRA remaining cash flow changes</v>
      </c>
      <c r="L750" s="137">
        <f>INDEX('Policy Characteristics'!F:F,MATCH(PolicyLevers!$C750,'Policy Characteristics'!$C:$C,0))</f>
        <v>0</v>
      </c>
      <c r="M750" s="137">
        <f>INDEX('Policy Characteristics'!G:G,MATCH(PolicyLevers!$C750,'Policy Characteristics'!$C:$C,0))</f>
        <v>10</v>
      </c>
      <c r="N750" s="137">
        <f>INDEX('Policy Characteristics'!H:H,MATCH(PolicyLevers!$C750,'Policy Characteristics'!$C:$C,0))</f>
        <v>1</v>
      </c>
      <c r="O750" s="137" t="str">
        <f>INDEX('Policy Characteristics'!I:I,MATCH(PolicyLevers!$C750,'Policy Characteristics'!$C:$C,0))</f>
        <v>weight</v>
      </c>
      <c r="P750" s="13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44" t="str">
        <f t="shared" ref="Q750:Q753" si="124">Q$749</f>
        <v>io-model.html</v>
      </c>
      <c r="R750" s="3"/>
      <c r="S750" s="183"/>
      <c r="T750" s="3"/>
    </row>
    <row r="751" spans="1:20" x14ac:dyDescent="0.25">
      <c r="A751" s="136" t="str">
        <f>INDEX('Policy Characteristics'!A:A,MATCH(PolicyLevers!$C751,'Policy Characteristics'!$C:$C,0))</f>
        <v>Government Revenue Accounting</v>
      </c>
      <c r="B751" s="273" t="str">
        <f>INDEX('Policy Characteristics'!B:B,MATCH(PolicyLevers!$C751,'Policy Characteristics'!$C:$C,0))</f>
        <v>Remaining Government Cash Flows</v>
      </c>
      <c r="C751" s="144" t="str">
        <f t="shared" ref="A751:C753" si="125">C$749</f>
        <v>GRA for Remaining Government Cash Flow Changes</v>
      </c>
      <c r="D751" s="3" t="s">
        <v>1417</v>
      </c>
      <c r="F751" s="3" t="s">
        <v>1421</v>
      </c>
      <c r="H751" s="30">
        <v>587</v>
      </c>
      <c r="I751" s="271" t="str">
        <f t="shared" si="123"/>
        <v>Yes</v>
      </c>
      <c r="J751" s="275"/>
      <c r="K751" s="137" t="str">
        <f>INDEX('Policy Characteristics'!E:E,MATCH(PolicyLevers!$C751,'Policy Characteristics'!$C:$C,0))</f>
        <v>GRA remaining cash flow changes</v>
      </c>
      <c r="L751" s="137">
        <f>INDEX('Policy Characteristics'!F:F,MATCH(PolicyLevers!$C751,'Policy Characteristics'!$C:$C,0))</f>
        <v>0</v>
      </c>
      <c r="M751" s="137">
        <f>INDEX('Policy Characteristics'!G:G,MATCH(PolicyLevers!$C751,'Policy Characteristics'!$C:$C,0))</f>
        <v>10</v>
      </c>
      <c r="N751" s="137">
        <f>INDEX('Policy Characteristics'!H:H,MATCH(PolicyLevers!$C751,'Policy Characteristics'!$C:$C,0))</f>
        <v>1</v>
      </c>
      <c r="O751" s="137" t="str">
        <f>INDEX('Policy Characteristics'!I:I,MATCH(PolicyLevers!$C751,'Policy Characteristics'!$C:$C,0))</f>
        <v>weight</v>
      </c>
      <c r="P751" s="13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44" t="str">
        <f t="shared" si="124"/>
        <v>io-model.html</v>
      </c>
      <c r="R751" s="3"/>
      <c r="S751" s="183"/>
      <c r="T751" s="3"/>
    </row>
    <row r="752" spans="1:20" x14ac:dyDescent="0.25">
      <c r="A752" s="136" t="str">
        <f>INDEX('Policy Characteristics'!A:A,MATCH(PolicyLevers!$C752,'Policy Characteristics'!$C:$C,0))</f>
        <v>Government Revenue Accounting</v>
      </c>
      <c r="B752" s="273" t="str">
        <f>INDEX('Policy Characteristics'!B:B,MATCH(PolicyLevers!$C752,'Policy Characteristics'!$C:$C,0))</f>
        <v>Remaining Government Cash Flows</v>
      </c>
      <c r="C752" s="144" t="str">
        <f t="shared" si="125"/>
        <v>GRA for Remaining Government Cash Flow Changes</v>
      </c>
      <c r="D752" s="3" t="s">
        <v>1418</v>
      </c>
      <c r="F752" s="3" t="s">
        <v>1422</v>
      </c>
      <c r="H752" s="30">
        <v>588</v>
      </c>
      <c r="I752" s="271" t="str">
        <f t="shared" si="123"/>
        <v>Yes</v>
      </c>
      <c r="J752" s="275"/>
      <c r="K752" s="137" t="str">
        <f>INDEX('Policy Characteristics'!E:E,MATCH(PolicyLevers!$C752,'Policy Characteristics'!$C:$C,0))</f>
        <v>GRA remaining cash flow changes</v>
      </c>
      <c r="L752" s="137">
        <f>INDEX('Policy Characteristics'!F:F,MATCH(PolicyLevers!$C752,'Policy Characteristics'!$C:$C,0))</f>
        <v>0</v>
      </c>
      <c r="M752" s="137">
        <f>INDEX('Policy Characteristics'!G:G,MATCH(PolicyLevers!$C752,'Policy Characteristics'!$C:$C,0))</f>
        <v>10</v>
      </c>
      <c r="N752" s="137">
        <f>INDEX('Policy Characteristics'!H:H,MATCH(PolicyLevers!$C752,'Policy Characteristics'!$C:$C,0))</f>
        <v>1</v>
      </c>
      <c r="O752" s="137" t="str">
        <f>INDEX('Policy Characteristics'!I:I,MATCH(PolicyLevers!$C752,'Policy Characteristics'!$C:$C,0))</f>
        <v>weight</v>
      </c>
      <c r="P752" s="13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44" t="str">
        <f t="shared" si="124"/>
        <v>io-model.html</v>
      </c>
      <c r="R752" s="3"/>
      <c r="S752" s="183"/>
      <c r="T752" s="3"/>
    </row>
    <row r="753" spans="1:20" x14ac:dyDescent="0.25">
      <c r="A753" s="136" t="str">
        <f>INDEX('Policy Characteristics'!A:A,MATCH(PolicyLevers!$C753,'Policy Characteristics'!$C:$C,0))</f>
        <v>Government Revenue Accounting</v>
      </c>
      <c r="B753" s="273" t="str">
        <f>INDEX('Policy Characteristics'!B:B,MATCH(PolicyLevers!$C753,'Policy Characteristics'!$C:$C,0))</f>
        <v>Remaining Government Cash Flows</v>
      </c>
      <c r="C753" s="144" t="str">
        <f t="shared" si="125"/>
        <v>GRA for Remaining Government Cash Flow Changes</v>
      </c>
      <c r="D753" s="3" t="s">
        <v>1419</v>
      </c>
      <c r="F753" s="3" t="s">
        <v>1423</v>
      </c>
      <c r="H753" s="30">
        <v>589</v>
      </c>
      <c r="I753" s="271" t="str">
        <f t="shared" si="123"/>
        <v>Yes</v>
      </c>
      <c r="J753" s="275"/>
      <c r="K753" s="137" t="str">
        <f>INDEX('Policy Characteristics'!E:E,MATCH(PolicyLevers!$C753,'Policy Characteristics'!$C:$C,0))</f>
        <v>GRA remaining cash flow changes</v>
      </c>
      <c r="L753" s="137">
        <f>INDEX('Policy Characteristics'!F:F,MATCH(PolicyLevers!$C753,'Policy Characteristics'!$C:$C,0))</f>
        <v>0</v>
      </c>
      <c r="M753" s="137">
        <f>INDEX('Policy Characteristics'!G:G,MATCH(PolicyLevers!$C753,'Policy Characteristics'!$C:$C,0))</f>
        <v>10</v>
      </c>
      <c r="N753" s="137">
        <f>INDEX('Policy Characteristics'!H:H,MATCH(PolicyLevers!$C753,'Policy Characteristics'!$C:$C,0))</f>
        <v>1</v>
      </c>
      <c r="O753" s="137" t="str">
        <f>INDEX('Policy Characteristics'!I:I,MATCH(PolicyLevers!$C753,'Policy Characteristics'!$C:$C,0))</f>
        <v>weight</v>
      </c>
      <c r="P753" s="13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44" t="str">
        <f t="shared" si="124"/>
        <v>io-model.html</v>
      </c>
      <c r="R753" s="3"/>
      <c r="S753" s="183"/>
      <c r="T753" s="3"/>
    </row>
  </sheetData>
  <sortState xmlns:xlrd2="http://schemas.microsoft.com/office/spreadsheetml/2017/richdata2" ref="A129:I149">
    <sortCondition ref="B129:B149"/>
  </sortState>
  <conditionalFormatting sqref="I76:I88 I90:I99 I2:I9 I12:I19 I24 I33:I36 I43:I46 I53:I59 I38:I39 I48:I49 I63:I64 I471:I476 I481:I486 I491:I496 I511:I512 I521:I526 I501:I509 I514 I516 I754:I1048576 I113 I450:I466 I126:I187 I204:I241 I258:I350 I367:I369 I531:I596">
    <cfRule type="containsText" dxfId="99" priority="124" operator="containsText" text="No">
      <formula>NOT(ISERROR(SEARCH("No",I2)))</formula>
    </cfRule>
  </conditionalFormatting>
  <conditionalFormatting sqref="I67:I73">
    <cfRule type="containsText" dxfId="98" priority="117" operator="containsText" text="No">
      <formula>NOT(ISERROR(SEARCH("No",I67)))</formula>
    </cfRule>
  </conditionalFormatting>
  <conditionalFormatting sqref="I66 I74 I22 I32 I42 I52">
    <cfRule type="containsText" dxfId="97" priority="122" operator="containsText" text="No">
      <formula>NOT(ISERROR(SEARCH("No",I22)))</formula>
    </cfRule>
  </conditionalFormatting>
  <conditionalFormatting sqref="I75">
    <cfRule type="containsText" dxfId="96" priority="121" operator="containsText" text="No">
      <formula>NOT(ISERROR(SEARCH("No",I75)))</formula>
    </cfRule>
  </conditionalFormatting>
  <conditionalFormatting sqref="I65">
    <cfRule type="containsText" dxfId="95" priority="118" operator="containsText" text="No">
      <formula>NOT(ISERROR(SEARCH("No",I65)))</formula>
    </cfRule>
  </conditionalFormatting>
  <conditionalFormatting sqref="I89">
    <cfRule type="containsText" dxfId="94" priority="116" operator="containsText" text="No">
      <formula>NOT(ISERROR(SEARCH("No",I89)))</formula>
    </cfRule>
  </conditionalFormatting>
  <conditionalFormatting sqref="I100">
    <cfRule type="containsText" dxfId="93" priority="111" operator="containsText" text="No">
      <formula>NOT(ISERROR(SEARCH("No",I100)))</formula>
    </cfRule>
  </conditionalFormatting>
  <conditionalFormatting sqref="I23">
    <cfRule type="containsText" dxfId="92" priority="97" operator="containsText" text="No">
      <formula>NOT(ISERROR(SEARCH("No",I23)))</formula>
    </cfRule>
  </conditionalFormatting>
  <conditionalFormatting sqref="I60:I62">
    <cfRule type="containsText" dxfId="91" priority="103" operator="containsText" text="No">
      <formula>NOT(ISERROR(SEARCH("No",I60)))</formula>
    </cfRule>
  </conditionalFormatting>
  <conditionalFormatting sqref="I25:I29">
    <cfRule type="containsText" dxfId="90" priority="96" operator="containsText" text="No">
      <formula>NOT(ISERROR(SEARCH("No",I25)))</formula>
    </cfRule>
  </conditionalFormatting>
  <conditionalFormatting sqref="I50:I51">
    <cfRule type="containsText" dxfId="89" priority="102" operator="containsText" text="No">
      <formula>NOT(ISERROR(SEARCH("No",I50)))</formula>
    </cfRule>
  </conditionalFormatting>
  <conditionalFormatting sqref="I40:I41">
    <cfRule type="containsText" dxfId="88" priority="101" operator="containsText" text="No">
      <formula>NOT(ISERROR(SEARCH("No",I40)))</formula>
    </cfRule>
  </conditionalFormatting>
  <conditionalFormatting sqref="I30:I31">
    <cfRule type="containsText" dxfId="87" priority="100" operator="containsText" text="No">
      <formula>NOT(ISERROR(SEARCH("No",I30)))</formula>
    </cfRule>
  </conditionalFormatting>
  <conditionalFormatting sqref="I20:I21">
    <cfRule type="containsText" dxfId="86" priority="99" operator="containsText" text="No">
      <formula>NOT(ISERROR(SEARCH("No",I20)))</formula>
    </cfRule>
  </conditionalFormatting>
  <conditionalFormatting sqref="I10:I11">
    <cfRule type="containsText" dxfId="85" priority="98" operator="containsText" text="No">
      <formula>NOT(ISERROR(SEARCH("No",I10)))</formula>
    </cfRule>
  </conditionalFormatting>
  <conditionalFormatting sqref="I37">
    <cfRule type="containsText" dxfId="84" priority="95" operator="containsText" text="No">
      <formula>NOT(ISERROR(SEARCH("No",I37)))</formula>
    </cfRule>
  </conditionalFormatting>
  <conditionalFormatting sqref="I47">
    <cfRule type="containsText" dxfId="83" priority="94" operator="containsText" text="No">
      <formula>NOT(ISERROR(SEARCH("No",I47)))</formula>
    </cfRule>
  </conditionalFormatting>
  <conditionalFormatting sqref="I101:I110">
    <cfRule type="containsText" dxfId="82" priority="92" operator="containsText" text="No">
      <formula>NOT(ISERROR(SEARCH("No",I101)))</formula>
    </cfRule>
  </conditionalFormatting>
  <conditionalFormatting sqref="I111:I112">
    <cfRule type="containsText" dxfId="81" priority="91" operator="containsText" text="No">
      <formula>NOT(ISERROR(SEARCH("No",I111)))</formula>
    </cfRule>
  </conditionalFormatting>
  <conditionalFormatting sqref="I470">
    <cfRule type="containsText" dxfId="80" priority="83" operator="containsText" text="No">
      <formula>NOT(ISERROR(SEARCH("No",I470)))</formula>
    </cfRule>
  </conditionalFormatting>
  <conditionalFormatting sqref="I480">
    <cfRule type="containsText" dxfId="79" priority="82" operator="containsText" text="No">
      <formula>NOT(ISERROR(SEARCH("No",I480)))</formula>
    </cfRule>
  </conditionalFormatting>
  <conditionalFormatting sqref="I490">
    <cfRule type="containsText" dxfId="78" priority="81" operator="containsText" text="No">
      <formula>NOT(ISERROR(SEARCH("No",I490)))</formula>
    </cfRule>
  </conditionalFormatting>
  <conditionalFormatting sqref="I500">
    <cfRule type="containsText" dxfId="77" priority="80" operator="containsText" text="No">
      <formula>NOT(ISERROR(SEARCH("No",I500)))</formula>
    </cfRule>
  </conditionalFormatting>
  <conditionalFormatting sqref="I510">
    <cfRule type="containsText" dxfId="76" priority="79" operator="containsText" text="No">
      <formula>NOT(ISERROR(SEARCH("No",I510)))</formula>
    </cfRule>
  </conditionalFormatting>
  <conditionalFormatting sqref="I520">
    <cfRule type="containsText" dxfId="75" priority="78" operator="containsText" text="No">
      <formula>NOT(ISERROR(SEARCH("No",I520)))</formula>
    </cfRule>
  </conditionalFormatting>
  <conditionalFormatting sqref="I530">
    <cfRule type="containsText" dxfId="74" priority="77" operator="containsText" text="No">
      <formula>NOT(ISERROR(SEARCH("No",I530)))</formula>
    </cfRule>
  </conditionalFormatting>
  <conditionalFormatting sqref="I467">
    <cfRule type="containsText" dxfId="73" priority="76" operator="containsText" text="No">
      <formula>NOT(ISERROR(SEARCH("No",I467)))</formula>
    </cfRule>
  </conditionalFormatting>
  <conditionalFormatting sqref="I468:I469">
    <cfRule type="containsText" dxfId="72" priority="75" operator="containsText" text="No">
      <formula>NOT(ISERROR(SEARCH("No",I468)))</formula>
    </cfRule>
  </conditionalFormatting>
  <conditionalFormatting sqref="I478:I479">
    <cfRule type="containsText" dxfId="71" priority="74" operator="containsText" text="No">
      <formula>NOT(ISERROR(SEARCH("No",I478)))</formula>
    </cfRule>
  </conditionalFormatting>
  <conditionalFormatting sqref="I477">
    <cfRule type="containsText" dxfId="70" priority="73" operator="containsText" text="No">
      <formula>NOT(ISERROR(SEARCH("No",I477)))</formula>
    </cfRule>
  </conditionalFormatting>
  <conditionalFormatting sqref="I488:I489">
    <cfRule type="containsText" dxfId="69" priority="72" operator="containsText" text="No">
      <formula>NOT(ISERROR(SEARCH("No",I488)))</formula>
    </cfRule>
  </conditionalFormatting>
  <conditionalFormatting sqref="I487">
    <cfRule type="containsText" dxfId="68" priority="71" operator="containsText" text="No">
      <formula>NOT(ISERROR(SEARCH("No",I487)))</formula>
    </cfRule>
  </conditionalFormatting>
  <conditionalFormatting sqref="I498">
    <cfRule type="containsText" dxfId="67" priority="70" operator="containsText" text="No">
      <formula>NOT(ISERROR(SEARCH("No",I498)))</formula>
    </cfRule>
  </conditionalFormatting>
  <conditionalFormatting sqref="I497">
    <cfRule type="containsText" dxfId="66" priority="69" operator="containsText" text="No">
      <formula>NOT(ISERROR(SEARCH("No",I497)))</formula>
    </cfRule>
  </conditionalFormatting>
  <conditionalFormatting sqref="I499">
    <cfRule type="containsText" dxfId="65" priority="68" operator="containsText" text="No">
      <formula>NOT(ISERROR(SEARCH("No",I499)))</formula>
    </cfRule>
  </conditionalFormatting>
  <conditionalFormatting sqref="I518:I519">
    <cfRule type="containsText" dxfId="64" priority="67" operator="containsText" text="No">
      <formula>NOT(ISERROR(SEARCH("No",I518)))</formula>
    </cfRule>
  </conditionalFormatting>
  <conditionalFormatting sqref="I517">
    <cfRule type="containsText" dxfId="63" priority="66" operator="containsText" text="No">
      <formula>NOT(ISERROR(SEARCH("No",I517)))</formula>
    </cfRule>
  </conditionalFormatting>
  <conditionalFormatting sqref="I513">
    <cfRule type="containsText" dxfId="62" priority="65" operator="containsText" text="No">
      <formula>NOT(ISERROR(SEARCH("No",I513)))</formula>
    </cfRule>
  </conditionalFormatting>
  <conditionalFormatting sqref="I515">
    <cfRule type="containsText" dxfId="61" priority="64" operator="containsText" text="No">
      <formula>NOT(ISERROR(SEARCH("No",I515)))</formula>
    </cfRule>
  </conditionalFormatting>
  <conditionalFormatting sqref="I528:I529">
    <cfRule type="containsText" dxfId="60" priority="63" operator="containsText" text="No">
      <formula>NOT(ISERROR(SEARCH("No",I528)))</formula>
    </cfRule>
  </conditionalFormatting>
  <conditionalFormatting sqref="I527">
    <cfRule type="containsText" dxfId="59" priority="62" operator="containsText" text="No">
      <formula>NOT(ISERROR(SEARCH("No",I527)))</formula>
    </cfRule>
  </conditionalFormatting>
  <conditionalFormatting sqref="I409">
    <cfRule type="containsText" dxfId="58" priority="55" operator="containsText" text="No">
      <formula>NOT(ISERROR(SEARCH("No",I409)))</formula>
    </cfRule>
  </conditionalFormatting>
  <conditionalFormatting sqref="I419">
    <cfRule type="containsText" dxfId="57" priority="54" operator="containsText" text="No">
      <formula>NOT(ISERROR(SEARCH("No",I419)))</formula>
    </cfRule>
  </conditionalFormatting>
  <conditionalFormatting sqref="I391:I395 I401:I405 I411:I415 I431 I441:I445 I421:I428 I433 I435 I371:I379 I381:I385">
    <cfRule type="containsText" dxfId="56" priority="58" operator="containsText" text="No">
      <formula>NOT(ISERROR(SEARCH("No",I371)))</formula>
    </cfRule>
  </conditionalFormatting>
  <conditionalFormatting sqref="I389">
    <cfRule type="containsText" dxfId="55" priority="57" operator="containsText" text="No">
      <formula>NOT(ISERROR(SEARCH("No",I389)))</formula>
    </cfRule>
  </conditionalFormatting>
  <conditionalFormatting sqref="I399">
    <cfRule type="containsText" dxfId="54" priority="56" operator="containsText" text="No">
      <formula>NOT(ISERROR(SEARCH("No",I399)))</formula>
    </cfRule>
  </conditionalFormatting>
  <conditionalFormatting sqref="I397:I398">
    <cfRule type="containsText" dxfId="53" priority="48" operator="containsText" text="No">
      <formula>NOT(ISERROR(SEARCH("No",I397)))</formula>
    </cfRule>
  </conditionalFormatting>
  <conditionalFormatting sqref="I396">
    <cfRule type="containsText" dxfId="52" priority="47" operator="containsText" text="No">
      <formula>NOT(ISERROR(SEARCH("No",I396)))</formula>
    </cfRule>
  </conditionalFormatting>
  <conditionalFormatting sqref="I429">
    <cfRule type="containsText" dxfId="51" priority="53" operator="containsText" text="No">
      <formula>NOT(ISERROR(SEARCH("No",I429)))</formula>
    </cfRule>
  </conditionalFormatting>
  <conditionalFormatting sqref="I439">
    <cfRule type="containsText" dxfId="50" priority="52" operator="containsText" text="No">
      <formula>NOT(ISERROR(SEARCH("No",I439)))</formula>
    </cfRule>
  </conditionalFormatting>
  <conditionalFormatting sqref="I449">
    <cfRule type="containsText" dxfId="49" priority="51" operator="containsText" text="No">
      <formula>NOT(ISERROR(SEARCH("No",I449)))</formula>
    </cfRule>
  </conditionalFormatting>
  <conditionalFormatting sqref="I386">
    <cfRule type="containsText" dxfId="48" priority="50" operator="containsText" text="No">
      <formula>NOT(ISERROR(SEARCH("No",I386)))</formula>
    </cfRule>
  </conditionalFormatting>
  <conditionalFormatting sqref="I387:I388">
    <cfRule type="containsText" dxfId="47" priority="49" operator="containsText" text="No">
      <formula>NOT(ISERROR(SEARCH("No",I387)))</formula>
    </cfRule>
  </conditionalFormatting>
  <conditionalFormatting sqref="I407:I408">
    <cfRule type="containsText" dxfId="46" priority="46" operator="containsText" text="No">
      <formula>NOT(ISERROR(SEARCH("No",I407)))</formula>
    </cfRule>
  </conditionalFormatting>
  <conditionalFormatting sqref="I406">
    <cfRule type="containsText" dxfId="45" priority="45" operator="containsText" text="No">
      <formula>NOT(ISERROR(SEARCH("No",I406)))</formula>
    </cfRule>
  </conditionalFormatting>
  <conditionalFormatting sqref="I417">
    <cfRule type="containsText" dxfId="44" priority="44" operator="containsText" text="No">
      <formula>NOT(ISERROR(SEARCH("No",I417)))</formula>
    </cfRule>
  </conditionalFormatting>
  <conditionalFormatting sqref="I416">
    <cfRule type="containsText" dxfId="43" priority="43" operator="containsText" text="No">
      <formula>NOT(ISERROR(SEARCH("No",I416)))</formula>
    </cfRule>
  </conditionalFormatting>
  <conditionalFormatting sqref="I418">
    <cfRule type="containsText" dxfId="42" priority="42" operator="containsText" text="No">
      <formula>NOT(ISERROR(SEARCH("No",I418)))</formula>
    </cfRule>
  </conditionalFormatting>
  <conditionalFormatting sqref="I437:I438">
    <cfRule type="containsText" dxfId="41" priority="41" operator="containsText" text="No">
      <formula>NOT(ISERROR(SEARCH("No",I437)))</formula>
    </cfRule>
  </conditionalFormatting>
  <conditionalFormatting sqref="I436">
    <cfRule type="containsText" dxfId="40" priority="40" operator="containsText" text="No">
      <formula>NOT(ISERROR(SEARCH("No",I436)))</formula>
    </cfRule>
  </conditionalFormatting>
  <conditionalFormatting sqref="I432">
    <cfRule type="containsText" dxfId="39" priority="39" operator="containsText" text="No">
      <formula>NOT(ISERROR(SEARCH("No",I432)))</formula>
    </cfRule>
  </conditionalFormatting>
  <conditionalFormatting sqref="I434">
    <cfRule type="containsText" dxfId="38" priority="38" operator="containsText" text="No">
      <formula>NOT(ISERROR(SEARCH("No",I434)))</formula>
    </cfRule>
  </conditionalFormatting>
  <conditionalFormatting sqref="I447:I448">
    <cfRule type="containsText" dxfId="37" priority="37" operator="containsText" text="No">
      <formula>NOT(ISERROR(SEARCH("No",I447)))</formula>
    </cfRule>
  </conditionalFormatting>
  <conditionalFormatting sqref="I446">
    <cfRule type="containsText" dxfId="36" priority="36" operator="containsText" text="No">
      <formula>NOT(ISERROR(SEARCH("No",I446)))</formula>
    </cfRule>
  </conditionalFormatting>
  <conditionalFormatting sqref="I370">
    <cfRule type="containsText" dxfId="35" priority="35" operator="containsText" text="No">
      <formula>NOT(ISERROR(SEARCH("No",I370)))</formula>
    </cfRule>
  </conditionalFormatting>
  <conditionalFormatting sqref="I380">
    <cfRule type="containsText" dxfId="34" priority="34" operator="containsText" text="No">
      <formula>NOT(ISERROR(SEARCH("No",I380)))</formula>
    </cfRule>
  </conditionalFormatting>
  <conditionalFormatting sqref="I390">
    <cfRule type="containsText" dxfId="33" priority="33" operator="containsText" text="No">
      <formula>NOT(ISERROR(SEARCH("No",I390)))</formula>
    </cfRule>
  </conditionalFormatting>
  <conditionalFormatting sqref="I400">
    <cfRule type="containsText" dxfId="32" priority="32" operator="containsText" text="No">
      <formula>NOT(ISERROR(SEARCH("No",I400)))</formula>
    </cfRule>
  </conditionalFormatting>
  <conditionalFormatting sqref="I410">
    <cfRule type="containsText" dxfId="31" priority="31" operator="containsText" text="No">
      <formula>NOT(ISERROR(SEARCH("No",I410)))</formula>
    </cfRule>
  </conditionalFormatting>
  <conditionalFormatting sqref="I420">
    <cfRule type="containsText" dxfId="30" priority="30" operator="containsText" text="No">
      <formula>NOT(ISERROR(SEARCH("No",I420)))</formula>
    </cfRule>
  </conditionalFormatting>
  <conditionalFormatting sqref="I430">
    <cfRule type="containsText" dxfId="29" priority="29" operator="containsText" text="No">
      <formula>NOT(ISERROR(SEARCH("No",I430)))</formula>
    </cfRule>
  </conditionalFormatting>
  <conditionalFormatting sqref="I440">
    <cfRule type="containsText" dxfId="28" priority="28" operator="containsText" text="No">
      <formula>NOT(ISERROR(SEARCH("No",I440)))</formula>
    </cfRule>
  </conditionalFormatting>
  <conditionalFormatting sqref="I115 I119:I120 I122:I125">
    <cfRule type="containsText" dxfId="27" priority="27" operator="containsText" text="No">
      <formula>NOT(ISERROR(SEARCH("No",I115)))</formula>
    </cfRule>
  </conditionalFormatting>
  <conditionalFormatting sqref="I114">
    <cfRule type="containsText" dxfId="26" priority="26" operator="containsText" text="No">
      <formula>NOT(ISERROR(SEARCH("No",I114)))</formula>
    </cfRule>
  </conditionalFormatting>
  <conditionalFormatting sqref="I118">
    <cfRule type="containsText" dxfId="25" priority="24" operator="containsText" text="No">
      <formula>NOT(ISERROR(SEARCH("No",I118)))</formula>
    </cfRule>
  </conditionalFormatting>
  <conditionalFormatting sqref="I121">
    <cfRule type="containsText" dxfId="24" priority="22" operator="containsText" text="No">
      <formula>NOT(ISERROR(SEARCH("No",I121)))</formula>
    </cfRule>
  </conditionalFormatting>
  <conditionalFormatting sqref="I117">
    <cfRule type="containsText" dxfId="23" priority="25" operator="containsText" text="No">
      <formula>NOT(ISERROR(SEARCH("No",I117)))</formula>
    </cfRule>
  </conditionalFormatting>
  <conditionalFormatting sqref="I116">
    <cfRule type="containsText" dxfId="22" priority="23" operator="containsText" text="No">
      <formula>NOT(ISERROR(SEARCH("No",I116)))</formula>
    </cfRule>
  </conditionalFormatting>
  <conditionalFormatting sqref="I657:I672 I691 I693:I706 I675:I689 I708:I709 I714 I719 I724 I729 I734 I739 I744 I749 I597:I655">
    <cfRule type="containsText" dxfId="21" priority="14" operator="containsText" text="No">
      <formula>NOT(ISERROR(SEARCH("No",I597)))</formula>
    </cfRule>
  </conditionalFormatting>
  <conditionalFormatting sqref="I692">
    <cfRule type="containsText" dxfId="20" priority="13" operator="containsText" text="No">
      <formula>NOT(ISERROR(SEARCH("No",I692)))</formula>
    </cfRule>
  </conditionalFormatting>
  <conditionalFormatting sqref="I656">
    <cfRule type="containsText" dxfId="19" priority="12" operator="containsText" text="No">
      <formula>NOT(ISERROR(SEARCH("No",I656)))</formula>
    </cfRule>
  </conditionalFormatting>
  <conditionalFormatting sqref="I690">
    <cfRule type="containsText" dxfId="18" priority="11" operator="containsText" text="No">
      <formula>NOT(ISERROR(SEARCH("No",I690)))</formula>
    </cfRule>
  </conditionalFormatting>
  <conditionalFormatting sqref="I673:I674">
    <cfRule type="containsText" dxfId="17" priority="10" operator="containsText" text="No">
      <formula>NOT(ISERROR(SEARCH("No",I673)))</formula>
    </cfRule>
  </conditionalFormatting>
  <conditionalFormatting sqref="I707">
    <cfRule type="containsText" dxfId="16" priority="9" operator="containsText" text="No">
      <formula>NOT(ISERROR(SEARCH("No",I707)))</formula>
    </cfRule>
  </conditionalFormatting>
  <conditionalFormatting sqref="I188:I203">
    <cfRule type="containsText" dxfId="15" priority="8" operator="containsText" text="No">
      <formula>NOT(ISERROR(SEARCH("No",I188)))</formula>
    </cfRule>
  </conditionalFormatting>
  <conditionalFormatting sqref="H188:H203">
    <cfRule type="cellIs" dxfId="14" priority="7" operator="greaterThan">
      <formula>859</formula>
    </cfRule>
  </conditionalFormatting>
  <conditionalFormatting sqref="I242:I257">
    <cfRule type="containsText" dxfId="13" priority="6" operator="containsText" text="No">
      <formula>NOT(ISERROR(SEARCH("No",I242)))</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0" priority="1" operator="containsText" text="No">
      <formula>NOT(ISERROR(SEARCH("No",I1)))</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x14ac:dyDescent="0.25"/>
  <cols>
    <col min="1" max="2" width="76.85546875" style="22" bestFit="1" customWidth="1"/>
    <col min="3" max="16384" width="9.140625" style="22"/>
  </cols>
  <sheetData>
    <row r="1" spans="1:2" x14ac:dyDescent="0.25">
      <c r="A1" s="129" t="s">
        <v>1239</v>
      </c>
      <c r="B1" s="129"/>
    </row>
    <row r="2" spans="1:2" x14ac:dyDescent="0.25">
      <c r="A2" s="56" t="s">
        <v>1240</v>
      </c>
      <c r="B2" s="56" t="s">
        <v>1241</v>
      </c>
    </row>
    <row r="3" spans="1:2" x14ac:dyDescent="0.25">
      <c r="A3" s="57" t="s">
        <v>395</v>
      </c>
      <c r="B3" s="22" t="str">
        <f>A3</f>
        <v>million metric tons / year</v>
      </c>
    </row>
    <row r="4" spans="1:2" x14ac:dyDescent="0.25">
      <c r="A4" s="57" t="s">
        <v>1346</v>
      </c>
      <c r="B4" s="22" t="str">
        <f>A4</f>
        <v>g CO2e / 2019 dollar</v>
      </c>
    </row>
    <row r="5" spans="1:2" x14ac:dyDescent="0.25">
      <c r="A5" s="58" t="s">
        <v>632</v>
      </c>
      <c r="B5" s="22" t="str">
        <f t="shared" ref="B5:B40" si="0">A5</f>
        <v>thousand metric tons / year</v>
      </c>
    </row>
    <row r="6" spans="1:2" x14ac:dyDescent="0.25">
      <c r="A6" s="58" t="s">
        <v>1347</v>
      </c>
      <c r="B6" s="22" t="str">
        <f>A6</f>
        <v>g CO2 / 2019 dollar</v>
      </c>
    </row>
    <row r="7" spans="1:2" x14ac:dyDescent="0.25">
      <c r="A7" s="58" t="s">
        <v>1442</v>
      </c>
      <c r="B7" s="22" t="str">
        <f t="shared" si="0"/>
        <v>2019 dollars / ton CO2e abated, Annual average abatement (MtCO2e)</v>
      </c>
    </row>
    <row r="8" spans="1:2" x14ac:dyDescent="0.25">
      <c r="A8" s="58" t="s">
        <v>1348</v>
      </c>
      <c r="B8" s="22" t="str">
        <f t="shared" si="0"/>
        <v>billion 2019 dollars / year</v>
      </c>
    </row>
    <row r="9" spans="1:2" x14ac:dyDescent="0.25">
      <c r="A9" s="58" t="s">
        <v>1389</v>
      </c>
      <c r="B9" s="22" t="str">
        <f t="shared" si="0"/>
        <v>billion 2019 dollars</v>
      </c>
    </row>
    <row r="10" spans="1:2" x14ac:dyDescent="0.25">
      <c r="A10" s="58" t="s">
        <v>1289</v>
      </c>
      <c r="B10" s="22" t="str">
        <f t="shared" si="0"/>
        <v>jobs</v>
      </c>
    </row>
    <row r="11" spans="1:2" x14ac:dyDescent="0.25">
      <c r="A11" s="58" t="s">
        <v>1336</v>
      </c>
      <c r="B11" s="22" t="str">
        <f t="shared" si="0"/>
        <v>incidents / year</v>
      </c>
    </row>
    <row r="12" spans="1:2" x14ac:dyDescent="0.25">
      <c r="A12" s="58" t="s">
        <v>1311</v>
      </c>
      <c r="B12" s="22" t="str">
        <f t="shared" si="0"/>
        <v>% change</v>
      </c>
    </row>
    <row r="13" spans="1:2" x14ac:dyDescent="0.25">
      <c r="A13" s="58" t="s">
        <v>1349</v>
      </c>
      <c r="B13" s="22" t="str">
        <f t="shared" si="0"/>
        <v>2019 dollars / employee-year</v>
      </c>
    </row>
    <row r="14" spans="1:2" x14ac:dyDescent="0.25">
      <c r="A14" s="58" t="s">
        <v>396</v>
      </c>
      <c r="B14" s="22" t="str">
        <f t="shared" si="0"/>
        <v>lives / year</v>
      </c>
    </row>
    <row r="15" spans="1:2" x14ac:dyDescent="0.25">
      <c r="A15" s="58" t="s">
        <v>397</v>
      </c>
      <c r="B15" s="22" t="str">
        <f t="shared" si="0"/>
        <v>terawatt-hours (TWh) / year</v>
      </c>
    </row>
    <row r="16" spans="1:2" x14ac:dyDescent="0.25">
      <c r="A16" s="58" t="s">
        <v>398</v>
      </c>
      <c r="B16" s="22" t="str">
        <f t="shared" si="0"/>
        <v>gigawatts (GW) / year</v>
      </c>
    </row>
    <row r="17" spans="1:2" x14ac:dyDescent="0.25">
      <c r="A17" s="58" t="s">
        <v>1350</v>
      </c>
      <c r="B17" s="22" t="str">
        <f t="shared" si="0"/>
        <v>2019 dollars / megawatt-hour (MWh)</v>
      </c>
    </row>
    <row r="18" spans="1:2" x14ac:dyDescent="0.25">
      <c r="A18" s="58" t="s">
        <v>812</v>
      </c>
      <c r="B18" s="22" t="str">
        <f t="shared" si="0"/>
        <v>cubic km / yr</v>
      </c>
    </row>
    <row r="19" spans="1:2" x14ac:dyDescent="0.25">
      <c r="A19" s="58" t="s">
        <v>709</v>
      </c>
      <c r="B19" s="22" t="str">
        <f t="shared" si="0"/>
        <v>trillion passenger-miles / year</v>
      </c>
    </row>
    <row r="20" spans="1:2" x14ac:dyDescent="0.25">
      <c r="A20" s="58" t="s">
        <v>710</v>
      </c>
      <c r="B20" s="22" t="str">
        <f t="shared" si="0"/>
        <v>trillion freight ton-miles / year</v>
      </c>
    </row>
    <row r="21" spans="1:2" x14ac:dyDescent="0.25">
      <c r="A21" s="58" t="s">
        <v>531</v>
      </c>
      <c r="B21" s="22" t="str">
        <f t="shared" si="0"/>
        <v>million vehicles / year</v>
      </c>
    </row>
    <row r="22" spans="1:2" x14ac:dyDescent="0.25">
      <c r="A22" s="58" t="s">
        <v>687</v>
      </c>
      <c r="B22" s="22" t="str">
        <f t="shared" si="0"/>
        <v>thousand vehicles / year</v>
      </c>
    </row>
    <row r="23" spans="1:2" x14ac:dyDescent="0.25">
      <c r="A23" s="58" t="s">
        <v>686</v>
      </c>
      <c r="B23" s="22" t="str">
        <f t="shared" si="0"/>
        <v>million vehicles</v>
      </c>
    </row>
    <row r="24" spans="1:2" x14ac:dyDescent="0.25">
      <c r="A24" s="58" t="s">
        <v>719</v>
      </c>
      <c r="B24" s="22" t="str">
        <f t="shared" si="0"/>
        <v>thousand vehicles</v>
      </c>
    </row>
    <row r="25" spans="1:2" x14ac:dyDescent="0.25">
      <c r="A25" s="58" t="s">
        <v>507</v>
      </c>
      <c r="B25" s="22" t="str">
        <f t="shared" si="0"/>
        <v>quads / year</v>
      </c>
    </row>
    <row r="26" spans="1:2" x14ac:dyDescent="0.25">
      <c r="A26" s="58" t="s">
        <v>1351</v>
      </c>
      <c r="B26" s="22" t="str">
        <f>A26</f>
        <v>thousand BTU / 2019 dollar</v>
      </c>
    </row>
    <row r="27" spans="1:2" x14ac:dyDescent="0.25">
      <c r="A27" s="58" t="s">
        <v>692</v>
      </c>
      <c r="B27" s="22" t="str">
        <f t="shared" si="0"/>
        <v>millions of short tons / year</v>
      </c>
    </row>
    <row r="28" spans="1:2" x14ac:dyDescent="0.25">
      <c r="A28" s="58" t="s">
        <v>693</v>
      </c>
      <c r="B28" s="22" t="str">
        <f t="shared" si="0"/>
        <v>trillion cubic feet / year</v>
      </c>
    </row>
    <row r="29" spans="1:2" x14ac:dyDescent="0.25">
      <c r="A29" s="58" t="s">
        <v>624</v>
      </c>
      <c r="B29" s="22" t="str">
        <f t="shared" si="0"/>
        <v>million barrels / year</v>
      </c>
    </row>
    <row r="30" spans="1:2" x14ac:dyDescent="0.25">
      <c r="A30" s="58" t="s">
        <v>1022</v>
      </c>
      <c r="B30" s="22" t="str">
        <f t="shared" si="0"/>
        <v>million gallons / year</v>
      </c>
    </row>
    <row r="31" spans="1:2" x14ac:dyDescent="0.25">
      <c r="A31" s="58" t="s">
        <v>763</v>
      </c>
      <c r="B31" s="22" t="str">
        <f t="shared" si="0"/>
        <v>trillion BTU / year</v>
      </c>
    </row>
    <row r="32" spans="1:2" x14ac:dyDescent="0.25">
      <c r="A32" s="58" t="s">
        <v>1352</v>
      </c>
      <c r="B32" s="22" t="str">
        <f t="shared" si="0"/>
        <v>2019 dollars / short ton</v>
      </c>
    </row>
    <row r="33" spans="1:2" x14ac:dyDescent="0.25">
      <c r="A33" s="58" t="s">
        <v>1353</v>
      </c>
      <c r="B33" s="22" t="str">
        <f t="shared" si="0"/>
        <v>2019 dollars / thousand cubic feet</v>
      </c>
    </row>
    <row r="34" spans="1:2" x14ac:dyDescent="0.25">
      <c r="A34" s="58" t="s">
        <v>1354</v>
      </c>
      <c r="B34" s="22" t="str">
        <f t="shared" si="0"/>
        <v>2019 dollars / gallon</v>
      </c>
    </row>
    <row r="35" spans="1:2" x14ac:dyDescent="0.25">
      <c r="A35" s="58" t="s">
        <v>1355</v>
      </c>
      <c r="B35" s="22" t="str">
        <f t="shared" si="0"/>
        <v>2019 dollars / barrel</v>
      </c>
    </row>
    <row r="36" spans="1:2" x14ac:dyDescent="0.25">
      <c r="A36" s="58" t="s">
        <v>1356</v>
      </c>
      <c r="B36" s="22" t="str">
        <f t="shared" si="0"/>
        <v>2019 dollars / kg</v>
      </c>
    </row>
    <row r="37" spans="1:2" x14ac:dyDescent="0.25">
      <c r="A37" s="58" t="s">
        <v>1357</v>
      </c>
      <c r="B37" s="22" t="str">
        <f t="shared" si="0"/>
        <v>2019 dollars / kilowatt-hour (kWh)</v>
      </c>
    </row>
    <row r="38" spans="1:2" x14ac:dyDescent="0.25">
      <c r="A38" s="58" t="s">
        <v>1358</v>
      </c>
      <c r="B38" s="22" t="str">
        <f t="shared" si="0"/>
        <v>cost of eqpt. to capture 1 metric ton CO2e/yr (2019 dollars)</v>
      </c>
    </row>
    <row r="39" spans="1:2" x14ac:dyDescent="0.25">
      <c r="A39" s="58" t="s">
        <v>1359</v>
      </c>
      <c r="B39" s="22" t="str">
        <f t="shared" si="0"/>
        <v>million 2019 dollars / megawatt (MW)</v>
      </c>
    </row>
    <row r="40" spans="1:2" x14ac:dyDescent="0.25">
      <c r="A40" s="58" t="s">
        <v>1360</v>
      </c>
      <c r="B40" s="22" t="str">
        <f t="shared" si="0"/>
        <v>cost of eqpt. to produce 1 kg H2/yr (2019 dollars)</v>
      </c>
    </row>
    <row r="42" spans="1:2" x14ac:dyDescent="0.25">
      <c r="A42" s="129" t="s">
        <v>1243</v>
      </c>
      <c r="B42" s="129"/>
    </row>
    <row r="43" spans="1:2" x14ac:dyDescent="0.25">
      <c r="A43" s="56" t="s">
        <v>1240</v>
      </c>
      <c r="B43" s="56" t="s">
        <v>1241</v>
      </c>
    </row>
    <row r="44" spans="1:2" x14ac:dyDescent="0.25">
      <c r="A44" s="19" t="s">
        <v>156</v>
      </c>
      <c r="B44" s="22" t="str">
        <f t="shared" ref="B44:B45" si="1">A44</f>
        <v>$/metric ton CO2e</v>
      </c>
    </row>
    <row r="45" spans="1:2" x14ac:dyDescent="0.25">
      <c r="A45" s="19" t="s">
        <v>158</v>
      </c>
      <c r="B45" s="22" t="str">
        <f t="shared" si="1"/>
        <v>$/MWh</v>
      </c>
    </row>
    <row r="56" spans="1:1" x14ac:dyDescent="0.25">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60" zoomScaleNormal="60" workbookViewId="0">
      <pane ySplit="1" topLeftCell="A60" activePane="bottomLeft" state="frozen"/>
      <selection pane="bottomLeft" activeCell="F22" sqref="F22"/>
    </sheetView>
  </sheetViews>
  <sheetFormatPr defaultColWidth="9.140625" defaultRowHeight="15" x14ac:dyDescent="0.25"/>
  <cols>
    <col min="1" max="1" width="37.28515625" style="2" customWidth="1"/>
    <col min="2" max="2" width="27.42578125" style="2" customWidth="1"/>
    <col min="3" max="3" width="9" style="2" customWidth="1"/>
    <col min="4" max="4" width="18.7109375" style="2" customWidth="1"/>
    <col min="5" max="5" width="18.140625" style="2" customWidth="1"/>
    <col min="6" max="6" width="34.140625" style="2" customWidth="1"/>
    <col min="7" max="7" width="95" style="2" customWidth="1"/>
    <col min="8" max="8" width="37.42578125" style="2" customWidth="1"/>
    <col min="9" max="9" width="34.28515625" style="2" customWidth="1"/>
    <col min="10" max="10" width="25.42578125" style="17" customWidth="1"/>
    <col min="11" max="11" width="11.140625" style="17" customWidth="1"/>
    <col min="12" max="13" width="16" style="17" customWidth="1"/>
    <col min="14" max="14" width="37.42578125" style="17" customWidth="1"/>
    <col min="15" max="15" width="25.42578125" style="17" customWidth="1"/>
    <col min="16" max="16" width="11.140625" style="17" customWidth="1"/>
    <col min="17" max="18" width="16" style="17" customWidth="1"/>
    <col min="19" max="19" width="37.42578125" style="17" customWidth="1"/>
    <col min="20" max="16384" width="9.140625" style="17"/>
  </cols>
  <sheetData>
    <row r="1" spans="1:19" s="21" customFormat="1" ht="30" x14ac:dyDescent="0.25">
      <c r="A1" s="124" t="s">
        <v>622</v>
      </c>
      <c r="B1" s="59" t="s">
        <v>623</v>
      </c>
      <c r="C1" s="60" t="s">
        <v>1242</v>
      </c>
      <c r="D1" s="59" t="s">
        <v>63</v>
      </c>
      <c r="E1" s="59" t="s">
        <v>65</v>
      </c>
      <c r="F1" s="59" t="s">
        <v>489</v>
      </c>
      <c r="G1" s="59" t="s">
        <v>64</v>
      </c>
      <c r="H1" s="59" t="s">
        <v>645</v>
      </c>
      <c r="I1" s="125" t="s">
        <v>333</v>
      </c>
      <c r="J1" s="66" t="s">
        <v>1424</v>
      </c>
      <c r="K1" s="66" t="s">
        <v>1425</v>
      </c>
      <c r="L1" s="66" t="s">
        <v>1426</v>
      </c>
      <c r="M1" s="66" t="s">
        <v>1427</v>
      </c>
      <c r="N1" s="66" t="s">
        <v>1428</v>
      </c>
      <c r="O1" s="66" t="s">
        <v>1429</v>
      </c>
      <c r="P1" s="66" t="s">
        <v>1430</v>
      </c>
      <c r="Q1" s="66" t="s">
        <v>1431</v>
      </c>
      <c r="R1" s="66" t="s">
        <v>1432</v>
      </c>
      <c r="S1" s="66" t="s">
        <v>1433</v>
      </c>
    </row>
    <row r="2" spans="1:19" ht="60" x14ac:dyDescent="0.25">
      <c r="A2" s="1" t="s">
        <v>650</v>
      </c>
      <c r="B2" s="2" t="s">
        <v>651</v>
      </c>
      <c r="C2" s="77">
        <v>1</v>
      </c>
      <c r="D2" s="2" t="s">
        <v>66</v>
      </c>
      <c r="E2" s="2" t="s">
        <v>67</v>
      </c>
      <c r="F2" s="2" t="str">
        <f>UnitControlCenter!$B$3</f>
        <v>million metric tons / year</v>
      </c>
      <c r="G2" s="2" t="s">
        <v>195</v>
      </c>
      <c r="J2" s="2" t="s">
        <v>1738</v>
      </c>
      <c r="K2" s="2">
        <v>2030</v>
      </c>
      <c r="L2" s="121">
        <f>'Target Calculations'!F10</f>
        <v>16.4029612</v>
      </c>
      <c r="M2" s="121">
        <f>'Target Calculations'!G10</f>
        <v>24.417596700000001</v>
      </c>
      <c r="N2" s="2" t="str">
        <f>'Target Calculations'!K10</f>
        <v>In a scenario limiting global warming to 1.5 °C, Nevada would need to cut its total (including land use) emissions by 55 to 70 percent of 2005 levels.</v>
      </c>
      <c r="O2" s="2" t="s">
        <v>1740</v>
      </c>
      <c r="P2" s="2">
        <v>2030</v>
      </c>
      <c r="Q2" s="121">
        <f>'Target Calculations'!H10</f>
        <v>29.995961395995192</v>
      </c>
      <c r="R2" s="121">
        <f>Q2</f>
        <v>29.995961395995192</v>
      </c>
      <c r="S2" s="2" t="s">
        <v>1739</v>
      </c>
    </row>
    <row r="3" spans="1:19" ht="60" x14ac:dyDescent="0.25">
      <c r="A3" s="1" t="s">
        <v>650</v>
      </c>
      <c r="B3" s="2" t="s">
        <v>652</v>
      </c>
      <c r="C3" s="23">
        <v>1</v>
      </c>
      <c r="D3" s="1" t="s">
        <v>66</v>
      </c>
      <c r="E3" s="1" t="s">
        <v>67</v>
      </c>
      <c r="F3" s="2" t="str">
        <f>UnitControlCenter!$B$3</f>
        <v>million metric tons / year</v>
      </c>
      <c r="G3" s="2" t="s">
        <v>621</v>
      </c>
      <c r="J3" s="2" t="s">
        <v>1738</v>
      </c>
      <c r="K3" s="2">
        <v>2030</v>
      </c>
      <c r="L3" s="121">
        <f>'Target Calculations'!F11</f>
        <v>21.872961199999999</v>
      </c>
      <c r="M3" s="121">
        <f>'Target Calculations'!G11</f>
        <v>29.8875967</v>
      </c>
      <c r="N3" s="2" t="str">
        <f>'Target Calculations'!K11</f>
        <v>In a scenario limiting global warming to 1.5 °C, Nevada would need to cut its total (excluding land use) emissions by 50 to 64 percent of 2005 levels.</v>
      </c>
      <c r="O3" s="2" t="s">
        <v>1740</v>
      </c>
      <c r="P3" s="2">
        <v>2030</v>
      </c>
      <c r="Q3" s="121">
        <f>'Target Calculations'!H11</f>
        <v>33.004461395995193</v>
      </c>
      <c r="R3" s="121">
        <f>Q3</f>
        <v>33.004461395995193</v>
      </c>
      <c r="S3" s="2" t="s">
        <v>1739</v>
      </c>
    </row>
    <row r="4" spans="1:19" ht="90" x14ac:dyDescent="0.25">
      <c r="A4" s="1" t="s">
        <v>650</v>
      </c>
      <c r="B4" s="1" t="s">
        <v>653</v>
      </c>
      <c r="C4" s="77">
        <v>1</v>
      </c>
      <c r="D4" s="2" t="s">
        <v>68</v>
      </c>
      <c r="E4" s="2" t="s">
        <v>69</v>
      </c>
      <c r="F4" s="2" t="str">
        <f>UnitControlCenter!$B$3</f>
        <v>million metric tons / year</v>
      </c>
      <c r="G4" s="2" t="s">
        <v>1219</v>
      </c>
      <c r="H4" s="2" t="s">
        <v>1220</v>
      </c>
      <c r="I4" s="2" t="s">
        <v>1221</v>
      </c>
      <c r="J4" s="2"/>
      <c r="K4" s="2"/>
      <c r="L4" s="121"/>
      <c r="M4" s="121"/>
      <c r="N4" s="2"/>
      <c r="O4" s="2"/>
      <c r="P4" s="2"/>
      <c r="Q4" s="2"/>
      <c r="R4" s="2"/>
      <c r="S4" s="2"/>
    </row>
    <row r="5" spans="1:19" ht="30" x14ac:dyDescent="0.25">
      <c r="A5" s="1" t="s">
        <v>650</v>
      </c>
      <c r="B5" s="1" t="s">
        <v>654</v>
      </c>
      <c r="C5" s="77">
        <v>1</v>
      </c>
      <c r="D5" s="2" t="s">
        <v>68</v>
      </c>
      <c r="E5" s="2" t="s">
        <v>69</v>
      </c>
      <c r="F5" s="2" t="str">
        <f>UnitControlCenter!$B$3</f>
        <v>million metric tons / year</v>
      </c>
      <c r="G5" s="2" t="s">
        <v>1222</v>
      </c>
      <c r="H5" s="2" t="s">
        <v>1223</v>
      </c>
      <c r="I5" s="2" t="s">
        <v>1224</v>
      </c>
      <c r="J5" s="2"/>
      <c r="K5" s="2"/>
      <c r="L5" s="121"/>
      <c r="M5" s="121"/>
      <c r="N5" s="2"/>
      <c r="O5" s="2"/>
      <c r="P5" s="2"/>
      <c r="Q5" s="2"/>
      <c r="R5" s="2"/>
      <c r="S5" s="2"/>
    </row>
    <row r="6" spans="1:19" ht="30" x14ac:dyDescent="0.25">
      <c r="A6" s="1" t="s">
        <v>650</v>
      </c>
      <c r="B6" s="1" t="s">
        <v>655</v>
      </c>
      <c r="C6" s="77">
        <v>1</v>
      </c>
      <c r="D6" s="2" t="s">
        <v>68</v>
      </c>
      <c r="E6" s="2" t="s">
        <v>69</v>
      </c>
      <c r="F6" s="2" t="str">
        <f>UnitControlCenter!$B$3</f>
        <v>million metric tons / year</v>
      </c>
      <c r="G6" s="2" t="s">
        <v>990</v>
      </c>
      <c r="H6" s="2" t="s">
        <v>991</v>
      </c>
      <c r="I6" s="2" t="s">
        <v>992</v>
      </c>
      <c r="J6" s="2"/>
      <c r="K6" s="2"/>
      <c r="L6" s="121"/>
      <c r="M6" s="121"/>
      <c r="N6" s="2"/>
      <c r="O6" s="2"/>
      <c r="P6" s="2"/>
      <c r="Q6" s="2"/>
      <c r="R6" s="2"/>
      <c r="S6" s="2"/>
    </row>
    <row r="7" spans="1:19" x14ac:dyDescent="0.25">
      <c r="A7" s="1" t="s">
        <v>650</v>
      </c>
      <c r="B7" s="1" t="s">
        <v>1299</v>
      </c>
      <c r="C7" s="77">
        <v>0</v>
      </c>
      <c r="D7" s="2" t="s">
        <v>66</v>
      </c>
      <c r="E7" s="2" t="s">
        <v>67</v>
      </c>
      <c r="F7" s="2" t="str">
        <f>UnitControlCenter!$B$4</f>
        <v>g CO2e / 2019 dollar</v>
      </c>
      <c r="G7" s="2" t="s">
        <v>1245</v>
      </c>
      <c r="J7" s="2"/>
      <c r="K7" s="2"/>
      <c r="L7" s="121"/>
      <c r="M7" s="121"/>
      <c r="N7" s="2"/>
      <c r="O7" s="2"/>
      <c r="P7" s="2"/>
      <c r="Q7" s="2"/>
      <c r="R7" s="2"/>
      <c r="S7" s="2"/>
    </row>
    <row r="8" spans="1:19" x14ac:dyDescent="0.25">
      <c r="A8" s="1" t="s">
        <v>650</v>
      </c>
      <c r="B8" s="1" t="s">
        <v>148</v>
      </c>
      <c r="C8" s="77">
        <v>1</v>
      </c>
      <c r="D8" s="2" t="s">
        <v>66</v>
      </c>
      <c r="E8" s="2" t="s">
        <v>67</v>
      </c>
      <c r="F8" s="2" t="str">
        <f>UnitControlCenter!$B$3</f>
        <v>million metric tons / year</v>
      </c>
      <c r="G8" s="2" t="s">
        <v>768</v>
      </c>
      <c r="J8" s="2"/>
      <c r="K8" s="2"/>
      <c r="L8" s="121"/>
      <c r="M8" s="121"/>
      <c r="N8" s="2"/>
      <c r="O8" s="2"/>
      <c r="P8" s="2"/>
      <c r="Q8" s="2"/>
      <c r="R8" s="2"/>
      <c r="S8" s="2"/>
    </row>
    <row r="9" spans="1:19" ht="60" x14ac:dyDescent="0.25">
      <c r="A9" s="1" t="s">
        <v>650</v>
      </c>
      <c r="B9" s="1" t="s">
        <v>766</v>
      </c>
      <c r="C9" s="77">
        <v>1</v>
      </c>
      <c r="D9" s="2" t="s">
        <v>66</v>
      </c>
      <c r="E9" s="2" t="s">
        <v>67</v>
      </c>
      <c r="F9" s="2" t="str">
        <f>UnitControlCenter!$B$3</f>
        <v>million metric tons / year</v>
      </c>
      <c r="G9" s="2" t="s">
        <v>769</v>
      </c>
      <c r="J9" s="2" t="s">
        <v>1738</v>
      </c>
      <c r="K9" s="2">
        <v>2030</v>
      </c>
      <c r="L9" s="121">
        <f>'Target Calculations'!F3</f>
        <v>2.1631931999999998</v>
      </c>
      <c r="M9" s="121">
        <f>'Target Calculations'!G3</f>
        <v>2.8253952</v>
      </c>
      <c r="N9" s="2" t="str">
        <f>'Target Calculations'!K3</f>
        <v>In a scenario limiting global warming to 1.5 °C, Nevada would need to cut its buildings emissions by 42 to 56 percent of 2005 levels.</v>
      </c>
      <c r="O9" s="2"/>
      <c r="P9" s="2"/>
      <c r="Q9" s="2"/>
      <c r="R9" s="2"/>
      <c r="S9" s="2"/>
    </row>
    <row r="10" spans="1:19" x14ac:dyDescent="0.25">
      <c r="A10" s="1" t="s">
        <v>650</v>
      </c>
      <c r="B10" s="1" t="s">
        <v>840</v>
      </c>
      <c r="C10" s="77">
        <v>1</v>
      </c>
      <c r="D10" s="2" t="s">
        <v>66</v>
      </c>
      <c r="E10" s="2" t="s">
        <v>67</v>
      </c>
      <c r="F10" s="2" t="str">
        <f>UnitControlCenter!$B$3</f>
        <v>million metric tons / year</v>
      </c>
      <c r="G10" s="2" t="s">
        <v>851</v>
      </c>
      <c r="J10" s="2"/>
      <c r="K10" s="2"/>
      <c r="L10" s="121"/>
      <c r="M10" s="121"/>
      <c r="N10" s="2"/>
      <c r="O10" s="2"/>
      <c r="P10" s="2"/>
      <c r="Q10" s="2"/>
      <c r="R10" s="2"/>
      <c r="S10" s="2"/>
    </row>
    <row r="11" spans="1:19" ht="60" x14ac:dyDescent="0.25">
      <c r="A11" s="1" t="s">
        <v>650</v>
      </c>
      <c r="B11" s="1" t="s">
        <v>99</v>
      </c>
      <c r="C11" s="77">
        <v>1</v>
      </c>
      <c r="D11" s="2" t="s">
        <v>66</v>
      </c>
      <c r="E11" s="2" t="s">
        <v>67</v>
      </c>
      <c r="F11" s="2" t="str">
        <f>UnitControlCenter!$B$3</f>
        <v>million metric tons / year</v>
      </c>
      <c r="G11" s="2" t="s">
        <v>770</v>
      </c>
      <c r="J11" s="2" t="s">
        <v>1738</v>
      </c>
      <c r="K11" s="2">
        <v>2030</v>
      </c>
      <c r="L11" s="121">
        <f>'Target Calculations'!F4</f>
        <v>1.1434589999999996</v>
      </c>
      <c r="M11" s="121">
        <f>'Target Calculations'!G4</f>
        <v>4.3197339999999995</v>
      </c>
      <c r="N11" s="2" t="str">
        <f>'Target Calculations'!K4</f>
        <v>In a scenario limiting global warming to 1.5 °C, Nevada would need to cut its electricity emissions by 84 to 96 percent of 2005 levels.</v>
      </c>
      <c r="O11" s="2"/>
      <c r="P11" s="2"/>
      <c r="Q11" s="2"/>
      <c r="R11" s="2"/>
      <c r="S11" s="2"/>
    </row>
    <row r="12" spans="1:19" ht="60" x14ac:dyDescent="0.25">
      <c r="A12" s="1" t="s">
        <v>650</v>
      </c>
      <c r="B12" s="1" t="s">
        <v>9</v>
      </c>
      <c r="C12" s="77">
        <v>1</v>
      </c>
      <c r="D12" s="2" t="s">
        <v>66</v>
      </c>
      <c r="E12" s="2" t="s">
        <v>67</v>
      </c>
      <c r="F12" s="2" t="str">
        <f>UnitControlCenter!$B$3</f>
        <v>million metric tons / year</v>
      </c>
      <c r="G12" s="2" t="s">
        <v>797</v>
      </c>
      <c r="J12" s="2" t="s">
        <v>1738</v>
      </c>
      <c r="K12" s="2">
        <v>2030</v>
      </c>
      <c r="L12" s="121">
        <f>'Target Calculations'!F5</f>
        <v>4.9740900000000003</v>
      </c>
      <c r="M12" s="121">
        <f>'Target Calculations'!G5</f>
        <v>5.8860064999999997</v>
      </c>
      <c r="N12" s="2" t="str">
        <f>'Target Calculations'!K5</f>
        <v>In a scenario limiting global warming to 1.5 °C, Nevada would need to cut its industry emissions by 11 to 24 percent of 2005 levels.</v>
      </c>
      <c r="O12" s="2"/>
      <c r="P12" s="2"/>
      <c r="Q12" s="2"/>
      <c r="R12" s="2"/>
      <c r="S12" s="2"/>
    </row>
    <row r="13" spans="1:19" x14ac:dyDescent="0.25">
      <c r="A13" s="1" t="s">
        <v>650</v>
      </c>
      <c r="B13" s="1" t="s">
        <v>767</v>
      </c>
      <c r="C13" s="77">
        <v>1</v>
      </c>
      <c r="D13" s="2" t="s">
        <v>66</v>
      </c>
      <c r="E13" s="2" t="s">
        <v>67</v>
      </c>
      <c r="F13" s="2" t="str">
        <f>UnitControlCenter!$B$3</f>
        <v>million metric tons / year</v>
      </c>
      <c r="G13" s="2" t="s">
        <v>771</v>
      </c>
      <c r="J13" s="2"/>
      <c r="K13" s="2"/>
      <c r="L13" s="121"/>
      <c r="M13" s="121"/>
      <c r="N13" s="2"/>
      <c r="O13" s="2"/>
      <c r="P13" s="2"/>
      <c r="Q13" s="2"/>
      <c r="R13" s="2"/>
      <c r="S13" s="2"/>
    </row>
    <row r="14" spans="1:19" ht="60" x14ac:dyDescent="0.25">
      <c r="A14" s="1" t="s">
        <v>650</v>
      </c>
      <c r="B14" s="1" t="s">
        <v>4</v>
      </c>
      <c r="C14" s="77">
        <v>1</v>
      </c>
      <c r="D14" s="2" t="s">
        <v>66</v>
      </c>
      <c r="E14" s="2" t="s">
        <v>67</v>
      </c>
      <c r="F14" s="2" t="str">
        <f>UnitControlCenter!$B$3</f>
        <v>million metric tons / year</v>
      </c>
      <c r="G14" s="2" t="s">
        <v>772</v>
      </c>
      <c r="J14" s="2" t="s">
        <v>1738</v>
      </c>
      <c r="K14" s="2">
        <v>2030</v>
      </c>
      <c r="L14" s="121">
        <f>'Target Calculations'!F6</f>
        <v>10.129963999999999</v>
      </c>
      <c r="M14" s="121">
        <f>'Target Calculations'!G6</f>
        <v>13.246875999999999</v>
      </c>
      <c r="N14" s="2" t="str">
        <f>'Target Calculations'!K6</f>
        <v>In a scenario limiting global warming to 1.5 °C, Nevada would need to cut its transportation emissions by 25 to 43 percent of 2005 levels.</v>
      </c>
      <c r="O14" s="2"/>
      <c r="P14" s="2"/>
      <c r="Q14" s="2"/>
      <c r="R14" s="2"/>
      <c r="S14" s="2"/>
    </row>
    <row r="15" spans="1:19" ht="15.75" thickBot="1" x14ac:dyDescent="0.3">
      <c r="A15" s="126" t="s">
        <v>650</v>
      </c>
      <c r="B15" s="126" t="s">
        <v>776</v>
      </c>
      <c r="C15" s="61">
        <v>1</v>
      </c>
      <c r="D15" s="54" t="s">
        <v>66</v>
      </c>
      <c r="E15" s="54" t="s">
        <v>67</v>
      </c>
      <c r="F15" s="54" t="str">
        <f>UnitControlCenter!$B$3</f>
        <v>million metric tons / year</v>
      </c>
      <c r="G15" s="54" t="s">
        <v>773</v>
      </c>
      <c r="H15" s="54"/>
      <c r="I15" s="54"/>
      <c r="J15" s="53"/>
      <c r="K15" s="53"/>
      <c r="L15" s="53"/>
      <c r="M15" s="53"/>
      <c r="N15" s="53"/>
      <c r="O15" s="53"/>
      <c r="P15" s="53"/>
      <c r="Q15" s="53"/>
      <c r="R15" s="53"/>
      <c r="S15" s="53"/>
    </row>
    <row r="16" spans="1:19" x14ac:dyDescent="0.25">
      <c r="A16" s="1" t="s">
        <v>656</v>
      </c>
      <c r="B16" s="1" t="s">
        <v>537</v>
      </c>
      <c r="C16" s="77">
        <v>1</v>
      </c>
      <c r="D16" s="2" t="s">
        <v>66</v>
      </c>
      <c r="E16" s="2" t="s">
        <v>67</v>
      </c>
      <c r="F16" s="2" t="str">
        <f>UnitControlCenter!$B$3</f>
        <v>million metric tons / year</v>
      </c>
      <c r="G16" s="2" t="s">
        <v>644</v>
      </c>
    </row>
    <row r="17" spans="1:19" x14ac:dyDescent="0.25">
      <c r="A17" s="1" t="s">
        <v>656</v>
      </c>
      <c r="B17" s="1" t="s">
        <v>545</v>
      </c>
      <c r="C17" s="77">
        <v>1</v>
      </c>
      <c r="D17" s="2" t="s">
        <v>66</v>
      </c>
      <c r="E17" s="2" t="s">
        <v>67</v>
      </c>
      <c r="F17" s="2" t="str">
        <f>UnitControlCenter!$B$3</f>
        <v>million metric tons / year</v>
      </c>
      <c r="G17" s="2" t="s">
        <v>635</v>
      </c>
    </row>
    <row r="18" spans="1:19" x14ac:dyDescent="0.25">
      <c r="A18" s="1" t="s">
        <v>656</v>
      </c>
      <c r="B18" s="1" t="s">
        <v>546</v>
      </c>
      <c r="C18" s="77">
        <v>1</v>
      </c>
      <c r="D18" s="2" t="s">
        <v>66</v>
      </c>
      <c r="E18" s="2" t="s">
        <v>67</v>
      </c>
      <c r="F18" s="2" t="str">
        <f>UnitControlCenter!$B$3</f>
        <v>million metric tons / year</v>
      </c>
      <c r="G18" s="2" t="s">
        <v>634</v>
      </c>
    </row>
    <row r="19" spans="1:19" x14ac:dyDescent="0.25">
      <c r="A19" s="1" t="s">
        <v>656</v>
      </c>
      <c r="B19" s="1" t="s">
        <v>631</v>
      </c>
      <c r="C19" s="77">
        <v>1</v>
      </c>
      <c r="D19" s="2" t="s">
        <v>66</v>
      </c>
      <c r="E19" s="2" t="s">
        <v>67</v>
      </c>
      <c r="F19" s="2" t="str">
        <f>UnitControlCenter!$B$3</f>
        <v>million metric tons / year</v>
      </c>
      <c r="G19" s="2" t="s">
        <v>633</v>
      </c>
    </row>
    <row r="20" spans="1:19" x14ac:dyDescent="0.25">
      <c r="A20" s="1" t="s">
        <v>656</v>
      </c>
      <c r="B20" s="1" t="s">
        <v>630</v>
      </c>
      <c r="C20" s="77">
        <v>1</v>
      </c>
      <c r="D20" s="2" t="s">
        <v>66</v>
      </c>
      <c r="E20" s="2" t="s">
        <v>67</v>
      </c>
      <c r="F20" s="2" t="str">
        <f>UnitControlCenter!$B$5</f>
        <v>thousand metric tons / year</v>
      </c>
      <c r="G20" s="2" t="s">
        <v>639</v>
      </c>
    </row>
    <row r="21" spans="1:19" x14ac:dyDescent="0.25">
      <c r="A21" s="1" t="s">
        <v>656</v>
      </c>
      <c r="B21" s="1" t="s">
        <v>540</v>
      </c>
      <c r="C21" s="77">
        <v>1</v>
      </c>
      <c r="D21" s="2" t="s">
        <v>66</v>
      </c>
      <c r="E21" s="2" t="s">
        <v>67</v>
      </c>
      <c r="F21" s="2" t="str">
        <f>UnitControlCenter!$B$5</f>
        <v>thousand metric tons / year</v>
      </c>
      <c r="G21" s="2" t="s">
        <v>640</v>
      </c>
    </row>
    <row r="22" spans="1:19" x14ac:dyDescent="0.25">
      <c r="A22" s="1" t="s">
        <v>656</v>
      </c>
      <c r="B22" s="1" t="s">
        <v>543</v>
      </c>
      <c r="C22" s="77">
        <v>1</v>
      </c>
      <c r="D22" s="2" t="s">
        <v>66</v>
      </c>
      <c r="E22" s="2" t="s">
        <v>67</v>
      </c>
      <c r="F22" s="2" t="str">
        <f>UnitControlCenter!$B$5</f>
        <v>thousand metric tons / year</v>
      </c>
      <c r="G22" s="2" t="s">
        <v>637</v>
      </c>
    </row>
    <row r="23" spans="1:19" x14ac:dyDescent="0.25">
      <c r="A23" s="1" t="s">
        <v>656</v>
      </c>
      <c r="B23" s="1" t="s">
        <v>544</v>
      </c>
      <c r="C23" s="77">
        <v>1</v>
      </c>
      <c r="D23" s="2" t="s">
        <v>66</v>
      </c>
      <c r="E23" s="2" t="s">
        <v>67</v>
      </c>
      <c r="F23" s="2" t="str">
        <f>UnitControlCenter!$B$5</f>
        <v>thousand metric tons / year</v>
      </c>
      <c r="G23" s="2" t="s">
        <v>636</v>
      </c>
    </row>
    <row r="24" spans="1:19" x14ac:dyDescent="0.25">
      <c r="A24" s="1" t="s">
        <v>656</v>
      </c>
      <c r="B24" s="1" t="s">
        <v>539</v>
      </c>
      <c r="C24" s="77">
        <v>1</v>
      </c>
      <c r="D24" s="2" t="s">
        <v>66</v>
      </c>
      <c r="E24" s="2" t="s">
        <v>67</v>
      </c>
      <c r="F24" s="2" t="str">
        <f>UnitControlCenter!$B$3</f>
        <v>million metric tons / year</v>
      </c>
      <c r="G24" s="2" t="s">
        <v>641</v>
      </c>
    </row>
    <row r="25" spans="1:19" x14ac:dyDescent="0.25">
      <c r="A25" s="1" t="s">
        <v>656</v>
      </c>
      <c r="B25" s="1" t="s">
        <v>538</v>
      </c>
      <c r="C25" s="77">
        <v>1</v>
      </c>
      <c r="D25" s="2" t="s">
        <v>66</v>
      </c>
      <c r="E25" s="2" t="s">
        <v>67</v>
      </c>
      <c r="F25" s="2" t="str">
        <f>UnitControlCenter!$B$5</f>
        <v>thousand metric tons / year</v>
      </c>
      <c r="G25" s="2" t="s">
        <v>643</v>
      </c>
    </row>
    <row r="26" spans="1:19" x14ac:dyDescent="0.25">
      <c r="A26" s="1" t="s">
        <v>656</v>
      </c>
      <c r="B26" s="1" t="s">
        <v>542</v>
      </c>
      <c r="C26" s="77">
        <v>1</v>
      </c>
      <c r="D26" s="2" t="s">
        <v>66</v>
      </c>
      <c r="E26" s="2" t="s">
        <v>67</v>
      </c>
      <c r="F26" s="2" t="str">
        <f>UnitControlCenter!$B$3</f>
        <v>million metric tons / year</v>
      </c>
      <c r="G26" s="2" t="s">
        <v>638</v>
      </c>
    </row>
    <row r="27" spans="1:19" ht="15.75" thickBot="1" x14ac:dyDescent="0.3">
      <c r="A27" s="126" t="s">
        <v>656</v>
      </c>
      <c r="B27" s="126" t="s">
        <v>532</v>
      </c>
      <c r="C27" s="61">
        <v>1</v>
      </c>
      <c r="D27" s="54" t="s">
        <v>66</v>
      </c>
      <c r="E27" s="54" t="s">
        <v>67</v>
      </c>
      <c r="F27" s="54" t="str">
        <f>UnitControlCenter!$B$3</f>
        <v>million metric tons / year</v>
      </c>
      <c r="G27" s="54" t="s">
        <v>642</v>
      </c>
      <c r="H27" s="54"/>
      <c r="I27" s="54"/>
      <c r="J27" s="53"/>
      <c r="K27" s="53"/>
      <c r="L27" s="53"/>
      <c r="M27" s="53"/>
      <c r="N27" s="53"/>
      <c r="O27" s="53"/>
      <c r="P27" s="53"/>
      <c r="Q27" s="53"/>
      <c r="R27" s="53"/>
      <c r="S27" s="53"/>
    </row>
    <row r="28" spans="1:19" ht="75" x14ac:dyDescent="0.25">
      <c r="A28" s="1" t="s">
        <v>657</v>
      </c>
      <c r="B28" s="1" t="s">
        <v>653</v>
      </c>
      <c r="C28" s="77">
        <v>1</v>
      </c>
      <c r="D28" s="2" t="s">
        <v>68</v>
      </c>
      <c r="E28" s="2" t="s">
        <v>69</v>
      </c>
      <c r="F28" s="2" t="str">
        <f>UnitControlCenter!$B$3</f>
        <v>million metric tons / year</v>
      </c>
      <c r="G28" s="2" t="s">
        <v>1314</v>
      </c>
      <c r="H28" s="2" t="s">
        <v>1315</v>
      </c>
      <c r="I28" s="2" t="s">
        <v>1316</v>
      </c>
    </row>
    <row r="29" spans="1:19" ht="105" x14ac:dyDescent="0.25">
      <c r="A29" s="1" t="s">
        <v>657</v>
      </c>
      <c r="B29" s="1" t="s">
        <v>852</v>
      </c>
      <c r="C29" s="77">
        <v>1</v>
      </c>
      <c r="D29" s="2" t="s">
        <v>68</v>
      </c>
      <c r="E29" s="2" t="s">
        <v>69</v>
      </c>
      <c r="F29" s="2" t="str">
        <f>UnitControlCenter!$B$3</f>
        <v>million metric tons / year</v>
      </c>
      <c r="G29" s="2" t="s">
        <v>1317</v>
      </c>
      <c r="H29" s="2" t="s">
        <v>1318</v>
      </c>
      <c r="I29" s="2" t="s">
        <v>1319</v>
      </c>
    </row>
    <row r="30" spans="1:19" ht="60" x14ac:dyDescent="0.25">
      <c r="A30" s="1" t="s">
        <v>657</v>
      </c>
      <c r="B30" s="1" t="s">
        <v>658</v>
      </c>
      <c r="C30" s="77">
        <v>1</v>
      </c>
      <c r="D30" s="2" t="s">
        <v>68</v>
      </c>
      <c r="E30" s="2" t="s">
        <v>69</v>
      </c>
      <c r="F30" s="2" t="str">
        <f>UnitControlCenter!$B$3</f>
        <v>million metric tons / year</v>
      </c>
      <c r="G30" s="2" t="s">
        <v>1320</v>
      </c>
      <c r="H30" s="2" t="s">
        <v>1321</v>
      </c>
      <c r="I30" s="2" t="s">
        <v>1322</v>
      </c>
    </row>
    <row r="31" spans="1:19" ht="15.75" thickBot="1" x14ac:dyDescent="0.3">
      <c r="A31" s="126" t="s">
        <v>657</v>
      </c>
      <c r="B31" s="126" t="s">
        <v>1299</v>
      </c>
      <c r="C31" s="61">
        <v>0</v>
      </c>
      <c r="D31" s="54" t="s">
        <v>66</v>
      </c>
      <c r="E31" s="54" t="s">
        <v>67</v>
      </c>
      <c r="F31" s="54" t="str">
        <f>UnitControlCenter!$B$6</f>
        <v>g CO2 / 2019 dollar</v>
      </c>
      <c r="G31" s="54" t="s">
        <v>1244</v>
      </c>
      <c r="H31" s="54"/>
      <c r="I31" s="54"/>
      <c r="J31" s="53"/>
      <c r="K31" s="53"/>
      <c r="L31" s="53"/>
      <c r="M31" s="53"/>
      <c r="N31" s="53"/>
      <c r="O31" s="53"/>
      <c r="P31" s="53"/>
      <c r="Q31" s="53"/>
      <c r="R31" s="53"/>
      <c r="S31" s="53"/>
    </row>
    <row r="32" spans="1:19" ht="105" x14ac:dyDescent="0.25">
      <c r="A32" s="1" t="s">
        <v>1132</v>
      </c>
      <c r="B32" s="1" t="s">
        <v>945</v>
      </c>
      <c r="C32" s="77">
        <v>1</v>
      </c>
      <c r="D32" s="2" t="s">
        <v>66</v>
      </c>
      <c r="E32" s="2" t="s">
        <v>1438</v>
      </c>
      <c r="F32" s="2" t="str">
        <f>UnitControlCenter!$B$3</f>
        <v>million metric tons / year</v>
      </c>
      <c r="G32" s="2" t="s">
        <v>1741</v>
      </c>
      <c r="J32" s="2" t="s">
        <v>1738</v>
      </c>
      <c r="K32" s="2">
        <v>2030</v>
      </c>
      <c r="L32" s="121">
        <f>L2</f>
        <v>16.4029612</v>
      </c>
      <c r="M32" s="121">
        <f>M2</f>
        <v>24.417596700000001</v>
      </c>
      <c r="N32" s="121" t="str">
        <f>N2</f>
        <v>In a scenario limiting global warming to 1.5 °C, Nevada would need to cut its total (including land use) emissions by 55 to 70 percent of 2005 levels.</v>
      </c>
      <c r="O32" s="2" t="s">
        <v>1740</v>
      </c>
      <c r="P32" s="2">
        <v>2030</v>
      </c>
      <c r="Q32" s="121">
        <f>'Target Calculations'!H10</f>
        <v>29.995961395995192</v>
      </c>
      <c r="R32" s="121">
        <f>Q32</f>
        <v>29.995961395995192</v>
      </c>
      <c r="S32" s="2" t="s">
        <v>1739</v>
      </c>
    </row>
    <row r="33" spans="1:19" x14ac:dyDescent="0.25">
      <c r="A33" s="1" t="s">
        <v>1132</v>
      </c>
      <c r="B33" s="1" t="s">
        <v>148</v>
      </c>
      <c r="C33" s="77">
        <v>1</v>
      </c>
      <c r="D33" s="2" t="s">
        <v>66</v>
      </c>
      <c r="E33" s="2" t="s">
        <v>1438</v>
      </c>
      <c r="F33" s="2" t="str">
        <f>UnitControlCenter!$B$3</f>
        <v>million metric tons / year</v>
      </c>
      <c r="G33" s="2" t="s">
        <v>768</v>
      </c>
      <c r="J33" s="2"/>
      <c r="K33" s="2"/>
      <c r="L33" s="2"/>
      <c r="M33" s="2"/>
      <c r="N33" s="2"/>
      <c r="O33" s="2"/>
      <c r="P33" s="2"/>
      <c r="Q33" s="2"/>
      <c r="R33" s="2"/>
      <c r="S33" s="2"/>
    </row>
    <row r="34" spans="1:19" ht="60" x14ac:dyDescent="0.25">
      <c r="A34" s="1" t="s">
        <v>1132</v>
      </c>
      <c r="B34" s="1" t="s">
        <v>766</v>
      </c>
      <c r="C34" s="77">
        <v>1</v>
      </c>
      <c r="D34" s="2" t="s">
        <v>66</v>
      </c>
      <c r="E34" s="2" t="s">
        <v>1438</v>
      </c>
      <c r="F34" s="2" t="str">
        <f>UnitControlCenter!$B$3</f>
        <v>million metric tons / year</v>
      </c>
      <c r="G34" s="2" t="s">
        <v>769</v>
      </c>
      <c r="J34" s="2" t="s">
        <v>1738</v>
      </c>
      <c r="K34" s="2">
        <v>2030</v>
      </c>
      <c r="L34" s="121">
        <f>L9</f>
        <v>2.1631931999999998</v>
      </c>
      <c r="M34" s="121">
        <f>M9</f>
        <v>2.8253952</v>
      </c>
      <c r="N34" s="121" t="str">
        <f>N9</f>
        <v>In a scenario limiting global warming to 1.5 °C, Nevada would need to cut its buildings emissions by 42 to 56 percent of 2005 levels.</v>
      </c>
      <c r="O34" s="2"/>
      <c r="P34" s="2"/>
      <c r="Q34" s="2"/>
      <c r="R34" s="2"/>
      <c r="S34" s="2"/>
    </row>
    <row r="35" spans="1:19" x14ac:dyDescent="0.25">
      <c r="A35" s="1" t="s">
        <v>1132</v>
      </c>
      <c r="B35" s="1" t="s">
        <v>840</v>
      </c>
      <c r="C35" s="77">
        <v>1</v>
      </c>
      <c r="D35" s="2" t="s">
        <v>66</v>
      </c>
      <c r="E35" s="2" t="s">
        <v>1438</v>
      </c>
      <c r="F35" s="2" t="str">
        <f>UnitControlCenter!$B$3</f>
        <v>million metric tons / year</v>
      </c>
      <c r="G35" s="2" t="s">
        <v>851</v>
      </c>
      <c r="J35" s="2"/>
      <c r="K35" s="2"/>
      <c r="L35" s="2"/>
      <c r="M35" s="2"/>
      <c r="N35" s="2"/>
      <c r="O35" s="2"/>
      <c r="P35" s="2"/>
      <c r="Q35" s="2"/>
      <c r="R35" s="2"/>
      <c r="S35" s="2"/>
    </row>
    <row r="36" spans="1:19" ht="60" x14ac:dyDescent="0.25">
      <c r="A36" s="1" t="s">
        <v>1132</v>
      </c>
      <c r="B36" s="1" t="s">
        <v>99</v>
      </c>
      <c r="C36" s="77">
        <v>1</v>
      </c>
      <c r="D36" s="2" t="s">
        <v>66</v>
      </c>
      <c r="E36" s="2" t="s">
        <v>1438</v>
      </c>
      <c r="F36" s="2" t="str">
        <f>UnitControlCenter!$B$3</f>
        <v>million metric tons / year</v>
      </c>
      <c r="G36" s="2" t="s">
        <v>770</v>
      </c>
      <c r="J36" s="2" t="s">
        <v>1738</v>
      </c>
      <c r="K36" s="2">
        <v>2030</v>
      </c>
      <c r="L36" s="121">
        <f t="shared" ref="L36:N37" si="0">L11</f>
        <v>1.1434589999999996</v>
      </c>
      <c r="M36" s="121">
        <f t="shared" si="0"/>
        <v>4.3197339999999995</v>
      </c>
      <c r="N36" s="121" t="str">
        <f t="shared" si="0"/>
        <v>In a scenario limiting global warming to 1.5 °C, Nevada would need to cut its electricity emissions by 84 to 96 percent of 2005 levels.</v>
      </c>
      <c r="O36" s="2"/>
      <c r="P36" s="2"/>
      <c r="Q36" s="2"/>
      <c r="R36" s="2"/>
      <c r="S36" s="2"/>
    </row>
    <row r="37" spans="1:19" ht="60" x14ac:dyDescent="0.25">
      <c r="A37" s="1" t="s">
        <v>1132</v>
      </c>
      <c r="B37" s="1" t="s">
        <v>9</v>
      </c>
      <c r="C37" s="77">
        <v>1</v>
      </c>
      <c r="D37" s="2" t="s">
        <v>66</v>
      </c>
      <c r="E37" s="2" t="s">
        <v>1438</v>
      </c>
      <c r="F37" s="2" t="str">
        <f>UnitControlCenter!$B$3</f>
        <v>million metric tons / year</v>
      </c>
      <c r="G37" s="2" t="s">
        <v>1742</v>
      </c>
      <c r="J37" s="2" t="s">
        <v>1738</v>
      </c>
      <c r="K37" s="2">
        <v>2030</v>
      </c>
      <c r="L37" s="121">
        <f t="shared" si="0"/>
        <v>4.9740900000000003</v>
      </c>
      <c r="M37" s="121">
        <f t="shared" si="0"/>
        <v>5.8860064999999997</v>
      </c>
      <c r="N37" s="121" t="str">
        <f t="shared" si="0"/>
        <v>In a scenario limiting global warming to 1.5 °C, Nevada would need to cut its industry emissions by 11 to 24 percent of 2005 levels.</v>
      </c>
      <c r="O37" s="2"/>
      <c r="P37" s="2"/>
      <c r="Q37" s="2"/>
      <c r="R37" s="2"/>
      <c r="S37" s="2"/>
    </row>
    <row r="38" spans="1:19" ht="60.75" thickBot="1" x14ac:dyDescent="0.3">
      <c r="A38" s="126" t="s">
        <v>1132</v>
      </c>
      <c r="B38" s="126" t="s">
        <v>4</v>
      </c>
      <c r="C38" s="61">
        <v>1</v>
      </c>
      <c r="D38" s="54" t="s">
        <v>66</v>
      </c>
      <c r="E38" s="54" t="s">
        <v>1438</v>
      </c>
      <c r="F38" s="54" t="str">
        <f>UnitControlCenter!$B$3</f>
        <v>million metric tons / year</v>
      </c>
      <c r="G38" s="54" t="s">
        <v>772</v>
      </c>
      <c r="H38" s="54"/>
      <c r="I38" s="54"/>
      <c r="J38" s="54" t="s">
        <v>1738</v>
      </c>
      <c r="K38" s="54">
        <v>2030</v>
      </c>
      <c r="L38" s="122">
        <f>L14</f>
        <v>10.129963999999999</v>
      </c>
      <c r="M38" s="122">
        <f>M14</f>
        <v>13.246875999999999</v>
      </c>
      <c r="N38" s="122" t="str">
        <f>N14</f>
        <v>In a scenario limiting global warming to 1.5 °C, Nevada would need to cut its transportation emissions by 25 to 43 percent of 2005 levels.</v>
      </c>
      <c r="O38" s="54"/>
      <c r="P38" s="54"/>
      <c r="Q38" s="54"/>
      <c r="R38" s="54"/>
      <c r="S38" s="54"/>
    </row>
    <row r="39" spans="1:19" ht="45" x14ac:dyDescent="0.25">
      <c r="A39" s="1" t="s">
        <v>399</v>
      </c>
      <c r="B39" s="1" t="s">
        <v>1394</v>
      </c>
      <c r="C39" s="77">
        <v>1</v>
      </c>
      <c r="D39" s="2" t="s">
        <v>68</v>
      </c>
      <c r="E39" s="2" t="s">
        <v>487</v>
      </c>
      <c r="F39" s="2" t="str">
        <f>UnitControlCenter!$B$7</f>
        <v>2019 dollars / ton CO2e abated, Annual average abatement (MtCO2e)</v>
      </c>
      <c r="G39" s="2" t="s">
        <v>1743</v>
      </c>
    </row>
    <row r="40" spans="1:19" ht="45.75" thickBot="1" x14ac:dyDescent="0.3">
      <c r="A40" s="126" t="s">
        <v>399</v>
      </c>
      <c r="B40" s="126" t="s">
        <v>1395</v>
      </c>
      <c r="C40" s="61">
        <v>1</v>
      </c>
      <c r="D40" s="54" t="s">
        <v>68</v>
      </c>
      <c r="E40" s="54" t="s">
        <v>487</v>
      </c>
      <c r="F40" s="54" t="str">
        <f>UnitControlCenter!$B$7</f>
        <v>2019 dollars / ton CO2e abated, Annual average abatement (MtCO2e)</v>
      </c>
      <c r="G40" s="54" t="s">
        <v>1743</v>
      </c>
      <c r="H40" s="54"/>
      <c r="I40" s="54"/>
      <c r="J40" s="53"/>
      <c r="K40" s="53"/>
      <c r="L40" s="53"/>
      <c r="M40" s="53"/>
      <c r="N40" s="53"/>
      <c r="O40" s="53"/>
      <c r="P40" s="53"/>
      <c r="Q40" s="53"/>
      <c r="R40" s="53"/>
      <c r="S40" s="53"/>
    </row>
    <row r="41" spans="1:19" ht="45" x14ac:dyDescent="0.25">
      <c r="A41" s="1" t="s">
        <v>659</v>
      </c>
      <c r="B41" s="1" t="s">
        <v>1397</v>
      </c>
      <c r="C41" s="77">
        <v>1</v>
      </c>
      <c r="D41" s="2" t="s">
        <v>68</v>
      </c>
      <c r="E41" s="2" t="s">
        <v>67</v>
      </c>
      <c r="F41" s="2" t="str">
        <f>UnitControlCenter!$B$8</f>
        <v>billion 2019 dollars / year</v>
      </c>
      <c r="G41" s="2" t="s">
        <v>1396</v>
      </c>
      <c r="H41" s="2" t="s">
        <v>750</v>
      </c>
      <c r="I41" s="2" t="s">
        <v>726</v>
      </c>
    </row>
    <row r="42" spans="1:19" x14ac:dyDescent="0.25">
      <c r="A42" s="1" t="s">
        <v>659</v>
      </c>
      <c r="B42" s="127" t="s">
        <v>1160</v>
      </c>
      <c r="C42" s="77">
        <v>1</v>
      </c>
      <c r="D42" s="2" t="s">
        <v>66</v>
      </c>
      <c r="E42" s="2" t="s">
        <v>67</v>
      </c>
      <c r="F42" s="2" t="str">
        <f>UnitControlCenter!$B$8</f>
        <v>billion 2019 dollars / year</v>
      </c>
      <c r="G42" s="2" t="s">
        <v>1148</v>
      </c>
    </row>
    <row r="43" spans="1:19" ht="75" x14ac:dyDescent="0.25">
      <c r="A43" s="1" t="s">
        <v>659</v>
      </c>
      <c r="B43" s="1" t="s">
        <v>1383</v>
      </c>
      <c r="C43" s="77">
        <v>1</v>
      </c>
      <c r="D43" s="2" t="s">
        <v>68</v>
      </c>
      <c r="E43" s="2" t="s">
        <v>69</v>
      </c>
      <c r="F43" s="2" t="str">
        <f>UnitControlCenter!$B$8</f>
        <v>billion 2019 dollars / year</v>
      </c>
      <c r="G43" s="2" t="s">
        <v>1384</v>
      </c>
      <c r="H43" s="2" t="s">
        <v>1385</v>
      </c>
      <c r="I43" s="2" t="s">
        <v>1386</v>
      </c>
    </row>
    <row r="44" spans="1:19" ht="30" x14ac:dyDescent="0.25">
      <c r="A44" s="1" t="s">
        <v>659</v>
      </c>
      <c r="B44" s="127" t="s">
        <v>1388</v>
      </c>
      <c r="C44" s="77">
        <v>1</v>
      </c>
      <c r="D44" s="2" t="s">
        <v>66</v>
      </c>
      <c r="E44" s="2" t="s">
        <v>67</v>
      </c>
      <c r="F44" s="2" t="str">
        <f>UnitControlCenter!$B$9</f>
        <v>billion 2019 dollars</v>
      </c>
      <c r="G44" s="2" t="s">
        <v>1390</v>
      </c>
    </row>
    <row r="45" spans="1:19" ht="30.75" thickBot="1" x14ac:dyDescent="0.3">
      <c r="A45" s="126" t="s">
        <v>659</v>
      </c>
      <c r="B45" s="128" t="s">
        <v>1391</v>
      </c>
      <c r="C45" s="61">
        <v>1</v>
      </c>
      <c r="D45" s="54" t="s">
        <v>66</v>
      </c>
      <c r="E45" s="54" t="s">
        <v>67</v>
      </c>
      <c r="F45" s="54" t="str">
        <f>UnitControlCenter!$B$8</f>
        <v>billion 2019 dollars / year</v>
      </c>
      <c r="G45" s="54" t="s">
        <v>1392</v>
      </c>
      <c r="H45" s="54"/>
      <c r="I45" s="54"/>
      <c r="J45" s="53"/>
      <c r="K45" s="53"/>
      <c r="L45" s="53"/>
      <c r="M45" s="53"/>
      <c r="N45" s="53"/>
      <c r="O45" s="53"/>
      <c r="P45" s="53"/>
      <c r="Q45" s="53"/>
      <c r="R45" s="53"/>
      <c r="S45" s="53"/>
    </row>
    <row r="46" spans="1:19" ht="45" x14ac:dyDescent="0.25">
      <c r="A46" s="1" t="s">
        <v>1286</v>
      </c>
      <c r="B46" s="127" t="s">
        <v>1303</v>
      </c>
      <c r="C46" s="77">
        <v>1</v>
      </c>
      <c r="D46" s="2" t="s">
        <v>68</v>
      </c>
      <c r="E46" s="2" t="s">
        <v>67</v>
      </c>
      <c r="F46" s="2" t="str">
        <f>UnitControlCenter!$B$10</f>
        <v>jobs</v>
      </c>
      <c r="G46" s="2" t="s">
        <v>1294</v>
      </c>
      <c r="H46" s="2" t="s">
        <v>1293</v>
      </c>
      <c r="I46" s="2" t="s">
        <v>727</v>
      </c>
    </row>
    <row r="47" spans="1:19" ht="30" x14ac:dyDescent="0.25">
      <c r="A47" s="1" t="s">
        <v>1286</v>
      </c>
      <c r="B47" s="127" t="s">
        <v>1304</v>
      </c>
      <c r="C47" s="77">
        <v>1</v>
      </c>
      <c r="D47" s="2" t="s">
        <v>68</v>
      </c>
      <c r="E47" s="2" t="s">
        <v>67</v>
      </c>
      <c r="F47" s="2" t="str">
        <f>UnitControlCenter!$B$10</f>
        <v>jobs</v>
      </c>
      <c r="G47" s="2" t="s">
        <v>1307</v>
      </c>
      <c r="H47" s="2" t="s">
        <v>1308</v>
      </c>
      <c r="I47" s="2" t="s">
        <v>1309</v>
      </c>
    </row>
    <row r="48" spans="1:19" ht="30" x14ac:dyDescent="0.25">
      <c r="A48" s="1" t="s">
        <v>1286</v>
      </c>
      <c r="B48" s="127" t="s">
        <v>1367</v>
      </c>
      <c r="C48" s="77">
        <v>1</v>
      </c>
      <c r="D48" s="2" t="s">
        <v>68</v>
      </c>
      <c r="E48" s="2" t="s">
        <v>67</v>
      </c>
      <c r="F48" s="2" t="str">
        <f>UnitControlCenter!$B$10</f>
        <v>jobs</v>
      </c>
      <c r="G48" s="2" t="s">
        <v>1371</v>
      </c>
      <c r="H48" s="2" t="s">
        <v>1370</v>
      </c>
      <c r="I48" s="2" t="s">
        <v>1382</v>
      </c>
    </row>
    <row r="49" spans="1:19" ht="45" x14ac:dyDescent="0.25">
      <c r="A49" s="1" t="s">
        <v>1286</v>
      </c>
      <c r="B49" s="127" t="s">
        <v>1435</v>
      </c>
      <c r="C49" s="77">
        <v>1</v>
      </c>
      <c r="D49" s="2" t="s">
        <v>68</v>
      </c>
      <c r="E49" s="2" t="s">
        <v>67</v>
      </c>
      <c r="F49" s="2" t="str">
        <f>UnitControlCenter!$B$10</f>
        <v>jobs</v>
      </c>
      <c r="G49" s="2" t="s">
        <v>1434</v>
      </c>
      <c r="H49" s="2" t="s">
        <v>1293</v>
      </c>
      <c r="I49" s="2" t="s">
        <v>727</v>
      </c>
    </row>
    <row r="50" spans="1:19" ht="45" x14ac:dyDescent="0.25">
      <c r="A50" s="1" t="s">
        <v>1286</v>
      </c>
      <c r="B50" s="127" t="s">
        <v>1288</v>
      </c>
      <c r="C50" s="77">
        <v>1</v>
      </c>
      <c r="D50" s="2" t="s">
        <v>68</v>
      </c>
      <c r="E50" s="2" t="s">
        <v>67</v>
      </c>
      <c r="F50" s="2" t="str">
        <f>UnitControlCenter!$B$8</f>
        <v>billion 2019 dollars / year</v>
      </c>
      <c r="G50" s="2" t="s">
        <v>1295</v>
      </c>
      <c r="H50" s="2" t="s">
        <v>1297</v>
      </c>
      <c r="I50" s="2" t="s">
        <v>727</v>
      </c>
    </row>
    <row r="51" spans="1:19" ht="45" x14ac:dyDescent="0.25">
      <c r="A51" s="1" t="s">
        <v>1286</v>
      </c>
      <c r="B51" s="127" t="s">
        <v>1310</v>
      </c>
      <c r="C51" s="77">
        <v>1</v>
      </c>
      <c r="D51" s="2" t="s">
        <v>68</v>
      </c>
      <c r="E51" s="2" t="s">
        <v>67</v>
      </c>
      <c r="F51" s="2" t="str">
        <f>UnitControlCenter!$B$12</f>
        <v>% change</v>
      </c>
      <c r="G51" s="2" t="s">
        <v>1312</v>
      </c>
      <c r="H51" s="2" t="s">
        <v>1297</v>
      </c>
      <c r="I51" s="2" t="s">
        <v>727</v>
      </c>
    </row>
    <row r="52" spans="1:19" ht="30" x14ac:dyDescent="0.25">
      <c r="A52" s="1" t="s">
        <v>1286</v>
      </c>
      <c r="B52" s="127" t="s">
        <v>1368</v>
      </c>
      <c r="C52" s="77">
        <v>1</v>
      </c>
      <c r="D52" s="2" t="s">
        <v>68</v>
      </c>
      <c r="E52" s="2" t="s">
        <v>67</v>
      </c>
      <c r="F52" s="2" t="str">
        <f>UnitControlCenter!$B$8</f>
        <v>billion 2019 dollars / year</v>
      </c>
      <c r="G52" s="2" t="s">
        <v>1372</v>
      </c>
      <c r="H52" s="2" t="s">
        <v>1370</v>
      </c>
      <c r="I52" s="2" t="s">
        <v>1382</v>
      </c>
    </row>
    <row r="53" spans="1:19" ht="45" x14ac:dyDescent="0.25">
      <c r="A53" s="1" t="s">
        <v>1286</v>
      </c>
      <c r="B53" s="127" t="s">
        <v>1302</v>
      </c>
      <c r="C53" s="77">
        <v>1</v>
      </c>
      <c r="D53" s="2" t="s">
        <v>68</v>
      </c>
      <c r="E53" s="2" t="s">
        <v>67</v>
      </c>
      <c r="F53" s="2" t="str">
        <f>UnitControlCenter!$B$8</f>
        <v>billion 2019 dollars / year</v>
      </c>
      <c r="G53" s="2" t="s">
        <v>1298</v>
      </c>
      <c r="H53" s="2" t="s">
        <v>1296</v>
      </c>
      <c r="I53" s="2" t="s">
        <v>727</v>
      </c>
    </row>
    <row r="54" spans="1:19" ht="30" x14ac:dyDescent="0.25">
      <c r="A54" s="1" t="s">
        <v>1286</v>
      </c>
      <c r="B54" s="127" t="s">
        <v>1300</v>
      </c>
      <c r="C54" s="77">
        <v>1</v>
      </c>
      <c r="D54" s="2" t="s">
        <v>66</v>
      </c>
      <c r="E54" s="2" t="s">
        <v>67</v>
      </c>
      <c r="F54" s="2" t="str">
        <f>UnitControlCenter!$B$13</f>
        <v>2019 dollars / employee-year</v>
      </c>
      <c r="G54" s="2" t="s">
        <v>1301</v>
      </c>
    </row>
    <row r="55" spans="1:19" ht="30.75" thickBot="1" x14ac:dyDescent="0.3">
      <c r="A55" s="126" t="s">
        <v>1286</v>
      </c>
      <c r="B55" s="128" t="s">
        <v>1369</v>
      </c>
      <c r="C55" s="61">
        <v>1</v>
      </c>
      <c r="D55" s="54" t="s">
        <v>68</v>
      </c>
      <c r="E55" s="54" t="s">
        <v>67</v>
      </c>
      <c r="F55" s="54" t="str">
        <f>UnitControlCenter!$B$8</f>
        <v>billion 2019 dollars / year</v>
      </c>
      <c r="G55" s="54" t="s">
        <v>1373</v>
      </c>
      <c r="H55" s="54" t="s">
        <v>1370</v>
      </c>
      <c r="I55" s="54" t="s">
        <v>1382</v>
      </c>
      <c r="J55" s="53"/>
      <c r="K55" s="53"/>
      <c r="L55" s="53"/>
      <c r="M55" s="53"/>
      <c r="N55" s="53"/>
      <c r="O55" s="53"/>
      <c r="P55" s="53"/>
      <c r="Q55" s="53"/>
      <c r="R55" s="53"/>
      <c r="S55" s="53"/>
    </row>
    <row r="56" spans="1:19" ht="90" x14ac:dyDescent="0.25">
      <c r="A56" s="1" t="s">
        <v>1287</v>
      </c>
      <c r="B56" s="1" t="s">
        <v>1060</v>
      </c>
      <c r="C56" s="77">
        <v>1</v>
      </c>
      <c r="D56" s="2" t="s">
        <v>68</v>
      </c>
      <c r="E56" s="2" t="s">
        <v>67</v>
      </c>
      <c r="F56" s="2" t="str">
        <f>UnitControlCenter!$B$8</f>
        <v>billion 2019 dollars / year</v>
      </c>
      <c r="G56" s="2" t="s">
        <v>1061</v>
      </c>
      <c r="H56" s="2" t="s">
        <v>1062</v>
      </c>
      <c r="I56" s="2" t="s">
        <v>1035</v>
      </c>
    </row>
    <row r="57" spans="1:19" ht="45" x14ac:dyDescent="0.25">
      <c r="A57" s="1" t="s">
        <v>1287</v>
      </c>
      <c r="B57" s="1" t="s">
        <v>1064</v>
      </c>
      <c r="C57" s="77">
        <v>1</v>
      </c>
      <c r="D57" s="2" t="s">
        <v>68</v>
      </c>
      <c r="E57" s="2" t="s">
        <v>67</v>
      </c>
      <c r="F57" s="2" t="str">
        <f>UnitControlCenter!$B$8</f>
        <v>billion 2019 dollars / year</v>
      </c>
      <c r="G57" s="2" t="s">
        <v>1074</v>
      </c>
      <c r="H57" s="2" t="s">
        <v>1075</v>
      </c>
      <c r="I57" s="2" t="s">
        <v>1076</v>
      </c>
    </row>
    <row r="58" spans="1:19" ht="60" x14ac:dyDescent="0.25">
      <c r="A58" s="1" t="s">
        <v>1287</v>
      </c>
      <c r="B58" s="1" t="s">
        <v>1065</v>
      </c>
      <c r="C58" s="77">
        <v>1</v>
      </c>
      <c r="D58" s="2" t="s">
        <v>68</v>
      </c>
      <c r="E58" s="2" t="s">
        <v>67</v>
      </c>
      <c r="F58" s="2" t="str">
        <f>UnitControlCenter!$B$8</f>
        <v>billion 2019 dollars / year</v>
      </c>
      <c r="G58" s="2" t="s">
        <v>1085</v>
      </c>
      <c r="H58" s="2" t="s">
        <v>1083</v>
      </c>
      <c r="I58" s="2" t="s">
        <v>1084</v>
      </c>
    </row>
    <row r="59" spans="1:19" ht="45" x14ac:dyDescent="0.25">
      <c r="A59" s="1" t="s">
        <v>1287</v>
      </c>
      <c r="B59" s="1" t="s">
        <v>1066</v>
      </c>
      <c r="C59" s="77">
        <v>1</v>
      </c>
      <c r="D59" s="2" t="s">
        <v>68</v>
      </c>
      <c r="E59" s="2" t="s">
        <v>67</v>
      </c>
      <c r="F59" s="2" t="str">
        <f>UnitControlCenter!$B$8</f>
        <v>billion 2019 dollars / year</v>
      </c>
      <c r="G59" s="2" t="s">
        <v>1079</v>
      </c>
      <c r="H59" s="2" t="s">
        <v>1075</v>
      </c>
      <c r="I59" s="2" t="s">
        <v>1077</v>
      </c>
    </row>
    <row r="60" spans="1:19" ht="45" x14ac:dyDescent="0.25">
      <c r="A60" s="1" t="s">
        <v>1287</v>
      </c>
      <c r="B60" s="1" t="s">
        <v>1067</v>
      </c>
      <c r="C60" s="77">
        <v>1</v>
      </c>
      <c r="D60" s="2" t="s">
        <v>68</v>
      </c>
      <c r="E60" s="2" t="s">
        <v>67</v>
      </c>
      <c r="F60" s="2" t="str">
        <f>UnitControlCenter!$B$8</f>
        <v>billion 2019 dollars / year</v>
      </c>
      <c r="G60" s="2" t="s">
        <v>1080</v>
      </c>
      <c r="H60" s="2" t="s">
        <v>1075</v>
      </c>
      <c r="I60" s="2" t="s">
        <v>1078</v>
      </c>
    </row>
    <row r="61" spans="1:19" ht="60" x14ac:dyDescent="0.25">
      <c r="A61" s="1" t="s">
        <v>1287</v>
      </c>
      <c r="B61" s="1" t="s">
        <v>1068</v>
      </c>
      <c r="C61" s="77">
        <v>1</v>
      </c>
      <c r="D61" s="2" t="s">
        <v>68</v>
      </c>
      <c r="E61" s="2" t="s">
        <v>67</v>
      </c>
      <c r="F61" s="2" t="str">
        <f>UnitControlCenter!$B$8</f>
        <v>billion 2019 dollars / year</v>
      </c>
      <c r="G61" s="2" t="s">
        <v>1086</v>
      </c>
      <c r="H61" s="2" t="s">
        <v>1083</v>
      </c>
      <c r="I61" s="2" t="s">
        <v>1084</v>
      </c>
    </row>
    <row r="62" spans="1:19" ht="60" x14ac:dyDescent="0.25">
      <c r="A62" s="1" t="s">
        <v>1287</v>
      </c>
      <c r="B62" s="1" t="s">
        <v>1069</v>
      </c>
      <c r="C62" s="77">
        <v>1</v>
      </c>
      <c r="D62" s="2" t="s">
        <v>68</v>
      </c>
      <c r="E62" s="2" t="s">
        <v>67</v>
      </c>
      <c r="F62" s="2" t="str">
        <f>UnitControlCenter!$B$8</f>
        <v>billion 2019 dollars / year</v>
      </c>
      <c r="G62" s="2" t="s">
        <v>1087</v>
      </c>
      <c r="H62" s="2" t="s">
        <v>1083</v>
      </c>
      <c r="I62" s="2" t="s">
        <v>1084</v>
      </c>
    </row>
    <row r="63" spans="1:19" ht="75" x14ac:dyDescent="0.25">
      <c r="A63" s="1" t="s">
        <v>1287</v>
      </c>
      <c r="B63" s="1" t="s">
        <v>1070</v>
      </c>
      <c r="C63" s="77">
        <v>1</v>
      </c>
      <c r="D63" s="2" t="s">
        <v>68</v>
      </c>
      <c r="E63" s="2" t="s">
        <v>67</v>
      </c>
      <c r="F63" s="2" t="str">
        <f>UnitControlCenter!$B$8</f>
        <v>billion 2019 dollars / year</v>
      </c>
      <c r="G63" s="2" t="s">
        <v>1088</v>
      </c>
      <c r="H63" s="2" t="s">
        <v>1083</v>
      </c>
      <c r="I63" s="2" t="s">
        <v>1084</v>
      </c>
    </row>
    <row r="64" spans="1:19" ht="75" x14ac:dyDescent="0.25">
      <c r="A64" s="1" t="s">
        <v>1287</v>
      </c>
      <c r="B64" s="1" t="s">
        <v>1094</v>
      </c>
      <c r="C64" s="77">
        <v>1</v>
      </c>
      <c r="D64" s="2" t="s">
        <v>68</v>
      </c>
      <c r="E64" s="2" t="s">
        <v>67</v>
      </c>
      <c r="F64" s="2" t="str">
        <f>UnitControlCenter!$B$8</f>
        <v>billion 2019 dollars / year</v>
      </c>
      <c r="G64" s="2" t="s">
        <v>1092</v>
      </c>
      <c r="H64" s="2" t="s">
        <v>1083</v>
      </c>
      <c r="I64" s="2" t="s">
        <v>1090</v>
      </c>
    </row>
    <row r="65" spans="1:19" ht="60.75" thickBot="1" x14ac:dyDescent="0.3">
      <c r="A65" s="126" t="s">
        <v>1287</v>
      </c>
      <c r="B65" s="126" t="s">
        <v>1095</v>
      </c>
      <c r="C65" s="61">
        <v>1</v>
      </c>
      <c r="D65" s="54" t="s">
        <v>68</v>
      </c>
      <c r="E65" s="54" t="s">
        <v>67</v>
      </c>
      <c r="F65" s="54" t="str">
        <f>UnitControlCenter!$B$8</f>
        <v>billion 2019 dollars / year</v>
      </c>
      <c r="G65" s="54" t="s">
        <v>1093</v>
      </c>
      <c r="H65" s="54" t="s">
        <v>1083</v>
      </c>
      <c r="I65" s="54" t="s">
        <v>1091</v>
      </c>
      <c r="J65" s="53"/>
      <c r="K65" s="53"/>
      <c r="L65" s="53"/>
      <c r="M65" s="53"/>
      <c r="N65" s="53"/>
      <c r="O65" s="53"/>
      <c r="P65" s="53"/>
      <c r="Q65" s="53"/>
      <c r="R65" s="53"/>
      <c r="S65" s="53"/>
    </row>
    <row r="66" spans="1:19" ht="30" x14ac:dyDescent="0.25">
      <c r="A66" s="1" t="s">
        <v>660</v>
      </c>
      <c r="B66" s="1" t="s">
        <v>1436</v>
      </c>
      <c r="C66" s="77">
        <v>1</v>
      </c>
      <c r="D66" s="2" t="s">
        <v>66</v>
      </c>
      <c r="E66" s="2" t="s">
        <v>1439</v>
      </c>
      <c r="F66" s="2" t="str">
        <f>UnitControlCenter!$B$11</f>
        <v>incidents / year</v>
      </c>
      <c r="G66" s="2" t="s">
        <v>1337</v>
      </c>
    </row>
    <row r="67" spans="1:19" x14ac:dyDescent="0.25">
      <c r="A67" s="1" t="s">
        <v>660</v>
      </c>
      <c r="B67" s="1" t="s">
        <v>1329</v>
      </c>
      <c r="C67" s="77">
        <v>1</v>
      </c>
      <c r="D67" s="2" t="s">
        <v>66</v>
      </c>
      <c r="E67" s="2" t="s">
        <v>67</v>
      </c>
      <c r="F67" s="2" t="str">
        <f>UnitControlCenter!$B$11</f>
        <v>incidents / year</v>
      </c>
      <c r="G67" s="2" t="s">
        <v>1337</v>
      </c>
    </row>
    <row r="68" spans="1:19" ht="30" x14ac:dyDescent="0.25">
      <c r="A68" s="1" t="s">
        <v>660</v>
      </c>
      <c r="B68" s="1" t="s">
        <v>661</v>
      </c>
      <c r="C68" s="77">
        <v>1</v>
      </c>
      <c r="D68" s="2" t="s">
        <v>66</v>
      </c>
      <c r="E68" s="2" t="s">
        <v>67</v>
      </c>
      <c r="F68" s="2" t="str">
        <f>UnitControlCenter!$B$8</f>
        <v>billion 2019 dollars / year</v>
      </c>
      <c r="G68" s="2" t="s">
        <v>70</v>
      </c>
    </row>
    <row r="69" spans="1:19" x14ac:dyDescent="0.25">
      <c r="A69" s="1" t="s">
        <v>660</v>
      </c>
      <c r="B69" s="1" t="s">
        <v>1330</v>
      </c>
      <c r="C69" s="77">
        <v>1</v>
      </c>
      <c r="D69" s="2" t="s">
        <v>66</v>
      </c>
      <c r="E69" s="2" t="s">
        <v>67</v>
      </c>
      <c r="F69" s="2" t="str">
        <f>UnitControlCenter!$B$11</f>
        <v>incidents / year</v>
      </c>
      <c r="G69" s="2" t="s">
        <v>1338</v>
      </c>
    </row>
    <row r="70" spans="1:19" ht="30" x14ac:dyDescent="0.25">
      <c r="A70" s="1" t="s">
        <v>660</v>
      </c>
      <c r="B70" s="1" t="s">
        <v>1331</v>
      </c>
      <c r="C70" s="77">
        <v>1</v>
      </c>
      <c r="D70" s="2" t="s">
        <v>66</v>
      </c>
      <c r="E70" s="2" t="s">
        <v>67</v>
      </c>
      <c r="F70" s="2" t="str">
        <f>UnitControlCenter!$B$11</f>
        <v>incidents / year</v>
      </c>
      <c r="G70" s="2" t="s">
        <v>1339</v>
      </c>
    </row>
    <row r="71" spans="1:19" x14ac:dyDescent="0.25">
      <c r="A71" s="1" t="s">
        <v>660</v>
      </c>
      <c r="B71" s="1" t="s">
        <v>1344</v>
      </c>
      <c r="C71" s="77">
        <v>1</v>
      </c>
      <c r="D71" s="2" t="s">
        <v>66</v>
      </c>
      <c r="E71" s="2" t="s">
        <v>67</v>
      </c>
      <c r="F71" s="2" t="str">
        <f>UnitControlCenter!$B$11</f>
        <v>incidents / year</v>
      </c>
      <c r="G71" s="2" t="s">
        <v>1345</v>
      </c>
    </row>
    <row r="72" spans="1:19" ht="30" x14ac:dyDescent="0.25">
      <c r="A72" s="1" t="s">
        <v>660</v>
      </c>
      <c r="B72" s="1" t="s">
        <v>1332</v>
      </c>
      <c r="C72" s="77">
        <v>1</v>
      </c>
      <c r="D72" s="2" t="s">
        <v>66</v>
      </c>
      <c r="E72" s="2" t="s">
        <v>67</v>
      </c>
      <c r="F72" s="2" t="str">
        <f>UnitControlCenter!$B$11</f>
        <v>incidents / year</v>
      </c>
      <c r="G72" s="2" t="s">
        <v>1340</v>
      </c>
    </row>
    <row r="73" spans="1:19" x14ac:dyDescent="0.25">
      <c r="A73" s="1" t="s">
        <v>660</v>
      </c>
      <c r="B73" s="1" t="s">
        <v>1333</v>
      </c>
      <c r="C73" s="77">
        <v>1</v>
      </c>
      <c r="D73" s="2" t="s">
        <v>66</v>
      </c>
      <c r="E73" s="2" t="s">
        <v>67</v>
      </c>
      <c r="F73" s="2" t="str">
        <f>UnitControlCenter!$B$11</f>
        <v>incidents / year</v>
      </c>
      <c r="G73" s="2" t="s">
        <v>1341</v>
      </c>
    </row>
    <row r="74" spans="1:19" x14ac:dyDescent="0.25">
      <c r="A74" s="1" t="s">
        <v>660</v>
      </c>
      <c r="B74" s="1" t="s">
        <v>1334</v>
      </c>
      <c r="C74" s="77">
        <v>1</v>
      </c>
      <c r="D74" s="2" t="s">
        <v>66</v>
      </c>
      <c r="E74" s="2" t="s">
        <v>67</v>
      </c>
      <c r="F74" s="2" t="str">
        <f>UnitControlCenter!$B$11</f>
        <v>incidents / year</v>
      </c>
      <c r="G74" s="2" t="s">
        <v>1342</v>
      </c>
    </row>
    <row r="75" spans="1:19" ht="30.75" thickBot="1" x14ac:dyDescent="0.3">
      <c r="A75" s="126" t="s">
        <v>660</v>
      </c>
      <c r="B75" s="126" t="s">
        <v>1335</v>
      </c>
      <c r="C75" s="61">
        <v>1</v>
      </c>
      <c r="D75" s="54" t="s">
        <v>66</v>
      </c>
      <c r="E75" s="54" t="s">
        <v>67</v>
      </c>
      <c r="F75" s="54" t="str">
        <f>UnitControlCenter!$B$11</f>
        <v>incidents / year</v>
      </c>
      <c r="G75" s="54" t="s">
        <v>1343</v>
      </c>
      <c r="H75" s="54"/>
      <c r="I75" s="54"/>
      <c r="J75" s="53"/>
      <c r="K75" s="53"/>
      <c r="L75" s="53"/>
      <c r="M75" s="53"/>
      <c r="N75" s="53"/>
      <c r="O75" s="53"/>
      <c r="P75" s="53"/>
      <c r="Q75" s="53"/>
      <c r="R75" s="53"/>
      <c r="S75" s="53"/>
    </row>
    <row r="76" spans="1:19" ht="135" x14ac:dyDescent="0.25">
      <c r="A76" s="1" t="s">
        <v>816</v>
      </c>
      <c r="B76" s="1" t="s">
        <v>662</v>
      </c>
      <c r="C76" s="77">
        <v>1</v>
      </c>
      <c r="D76" s="2" t="s">
        <v>68</v>
      </c>
      <c r="E76" s="2" t="s">
        <v>69</v>
      </c>
      <c r="F76" s="2" t="str">
        <f>UnitControlCenter!$B$15</f>
        <v>terawatt-hours (TWh) / year</v>
      </c>
      <c r="G76" s="2" t="s">
        <v>853</v>
      </c>
      <c r="H76" s="2" t="s">
        <v>854</v>
      </c>
      <c r="I76" s="2" t="s">
        <v>861</v>
      </c>
    </row>
    <row r="77" spans="1:19" ht="165" x14ac:dyDescent="0.25">
      <c r="A77" s="1" t="s">
        <v>816</v>
      </c>
      <c r="B77" s="1" t="s">
        <v>663</v>
      </c>
      <c r="C77" s="77">
        <v>1</v>
      </c>
      <c r="D77" s="2" t="s">
        <v>68</v>
      </c>
      <c r="E77" s="2" t="s">
        <v>67</v>
      </c>
      <c r="F77" s="2" t="str">
        <f>UnitControlCenter!$B$15</f>
        <v>terawatt-hours (TWh) / year</v>
      </c>
      <c r="G77" s="2" t="s">
        <v>855</v>
      </c>
      <c r="H77" s="2" t="s">
        <v>856</v>
      </c>
      <c r="I77" s="2" t="s">
        <v>862</v>
      </c>
    </row>
    <row r="78" spans="1:19" ht="135" x14ac:dyDescent="0.25">
      <c r="A78" s="1" t="s">
        <v>816</v>
      </c>
      <c r="B78" s="1" t="s">
        <v>664</v>
      </c>
      <c r="C78" s="77">
        <v>1</v>
      </c>
      <c r="D78" s="2" t="s">
        <v>68</v>
      </c>
      <c r="E78" s="2" t="s">
        <v>69</v>
      </c>
      <c r="F78" s="2" t="str">
        <f>UnitControlCenter!$B$16</f>
        <v>gigawatts (GW) / year</v>
      </c>
      <c r="G78" s="2" t="s">
        <v>857</v>
      </c>
      <c r="H78" s="2" t="s">
        <v>858</v>
      </c>
      <c r="I78" s="2" t="s">
        <v>863</v>
      </c>
    </row>
    <row r="79" spans="1:19" ht="150" x14ac:dyDescent="0.25">
      <c r="A79" s="1" t="s">
        <v>816</v>
      </c>
      <c r="B79" s="1" t="s">
        <v>665</v>
      </c>
      <c r="C79" s="77">
        <v>1</v>
      </c>
      <c r="D79" s="2" t="s">
        <v>68</v>
      </c>
      <c r="E79" s="2" t="s">
        <v>67</v>
      </c>
      <c r="F79" s="2" t="str">
        <f>UnitControlCenter!$B$16</f>
        <v>gigawatts (GW) / year</v>
      </c>
      <c r="G79" s="2" t="s">
        <v>859</v>
      </c>
      <c r="H79" s="2" t="s">
        <v>860</v>
      </c>
      <c r="I79" s="2" t="s">
        <v>864</v>
      </c>
    </row>
    <row r="80" spans="1:19" ht="45.75" thickBot="1" x14ac:dyDescent="0.3">
      <c r="A80" s="126" t="s">
        <v>816</v>
      </c>
      <c r="B80" s="126" t="s">
        <v>817</v>
      </c>
      <c r="C80" s="61">
        <v>1</v>
      </c>
      <c r="D80" s="54" t="s">
        <v>68</v>
      </c>
      <c r="E80" s="54" t="s">
        <v>69</v>
      </c>
      <c r="F80" s="54" t="str">
        <f>UnitControlCenter!$B$15</f>
        <v>terawatt-hours (TWh) / year</v>
      </c>
      <c r="G80" s="54" t="s">
        <v>1253</v>
      </c>
      <c r="H80" s="54" t="s">
        <v>1254</v>
      </c>
      <c r="I80" s="54" t="s">
        <v>865</v>
      </c>
      <c r="J80" s="53"/>
      <c r="K80" s="53"/>
      <c r="L80" s="53"/>
      <c r="M80" s="53"/>
      <c r="N80" s="53"/>
      <c r="O80" s="53"/>
      <c r="P80" s="53"/>
      <c r="Q80" s="53"/>
      <c r="R80" s="53"/>
      <c r="S80" s="53"/>
    </row>
    <row r="81" spans="1:19" ht="120" x14ac:dyDescent="0.25">
      <c r="A81" s="1" t="s">
        <v>809</v>
      </c>
      <c r="B81" s="1" t="s">
        <v>666</v>
      </c>
      <c r="C81" s="77">
        <v>1</v>
      </c>
      <c r="D81" s="2" t="s">
        <v>68</v>
      </c>
      <c r="E81" s="2" t="s">
        <v>684</v>
      </c>
      <c r="F81" s="2" t="str">
        <f>UnitControlCenter!$B$17</f>
        <v>2019 dollars / megawatt-hour (MWh)</v>
      </c>
      <c r="G81" s="2" t="s">
        <v>866</v>
      </c>
      <c r="H81" s="2" t="s">
        <v>867</v>
      </c>
      <c r="I81" s="2" t="s">
        <v>868</v>
      </c>
    </row>
    <row r="82" spans="1:19" ht="30" x14ac:dyDescent="0.25">
      <c r="A82" s="1" t="s">
        <v>809</v>
      </c>
      <c r="B82" s="1" t="s">
        <v>667</v>
      </c>
      <c r="C82" s="77">
        <v>1</v>
      </c>
      <c r="D82" s="2" t="s">
        <v>68</v>
      </c>
      <c r="E82" s="2" t="s">
        <v>69</v>
      </c>
      <c r="F82" s="2" t="str">
        <f>UnitControlCenter!$B$15</f>
        <v>terawatt-hours (TWh) / year</v>
      </c>
      <c r="G82" s="2" t="s">
        <v>1186</v>
      </c>
      <c r="H82" s="2" t="s">
        <v>1187</v>
      </c>
      <c r="I82" s="2" t="s">
        <v>1188</v>
      </c>
    </row>
    <row r="83" spans="1:19" ht="105" x14ac:dyDescent="0.25">
      <c r="A83" s="1" t="s">
        <v>809</v>
      </c>
      <c r="B83" s="1" t="s">
        <v>810</v>
      </c>
      <c r="C83" s="77">
        <v>1</v>
      </c>
      <c r="D83" s="2" t="s">
        <v>68</v>
      </c>
      <c r="E83" s="2" t="s">
        <v>69</v>
      </c>
      <c r="F83" s="2" t="str">
        <f>UnitControlCenter!$B$18</f>
        <v>cubic km / yr</v>
      </c>
      <c r="G83" s="2" t="s">
        <v>869</v>
      </c>
      <c r="H83" s="2" t="s">
        <v>870</v>
      </c>
      <c r="I83" s="2" t="s">
        <v>871</v>
      </c>
    </row>
    <row r="84" spans="1:19" ht="120.75" thickBot="1" x14ac:dyDescent="0.3">
      <c r="A84" s="126" t="s">
        <v>809</v>
      </c>
      <c r="B84" s="126" t="s">
        <v>811</v>
      </c>
      <c r="C84" s="61">
        <v>1</v>
      </c>
      <c r="D84" s="54" t="s">
        <v>68</v>
      </c>
      <c r="E84" s="54" t="s">
        <v>69</v>
      </c>
      <c r="F84" s="54" t="str">
        <f>UnitControlCenter!$B$18</f>
        <v>cubic km / yr</v>
      </c>
      <c r="G84" s="54" t="s">
        <v>872</v>
      </c>
      <c r="H84" s="54" t="s">
        <v>873</v>
      </c>
      <c r="I84" s="54" t="s">
        <v>874</v>
      </c>
    </row>
    <row r="85" spans="1:19" ht="90" x14ac:dyDescent="0.25">
      <c r="A85" s="1" t="s">
        <v>1149</v>
      </c>
      <c r="B85" s="1" t="s">
        <v>1150</v>
      </c>
      <c r="C85" s="77">
        <v>1</v>
      </c>
      <c r="D85" s="2" t="s">
        <v>68</v>
      </c>
      <c r="E85" s="2" t="s">
        <v>69</v>
      </c>
      <c r="F85" s="2" t="str">
        <f>UnitControlCenter!$B$21</f>
        <v>million vehicles / year</v>
      </c>
      <c r="G85" s="2" t="s">
        <v>995</v>
      </c>
      <c r="H85" s="2" t="s">
        <v>996</v>
      </c>
      <c r="I85" s="2" t="s">
        <v>997</v>
      </c>
    </row>
    <row r="86" spans="1:19" ht="90" x14ac:dyDescent="0.25">
      <c r="A86" s="1" t="s">
        <v>1149</v>
      </c>
      <c r="B86" s="1" t="s">
        <v>1151</v>
      </c>
      <c r="C86" s="77">
        <v>1</v>
      </c>
      <c r="D86" s="2" t="s">
        <v>68</v>
      </c>
      <c r="E86" s="2" t="s">
        <v>69</v>
      </c>
      <c r="F86" s="2" t="str">
        <f>UnitControlCenter!$B$22</f>
        <v>thousand vehicles / year</v>
      </c>
      <c r="G86" s="2" t="s">
        <v>998</v>
      </c>
      <c r="H86" s="2" t="s">
        <v>999</v>
      </c>
      <c r="I86" s="2" t="s">
        <v>1000</v>
      </c>
    </row>
    <row r="87" spans="1:19" ht="90" x14ac:dyDescent="0.25">
      <c r="A87" s="1" t="s">
        <v>1149</v>
      </c>
      <c r="B87" s="1" t="s">
        <v>1152</v>
      </c>
      <c r="C87" s="77">
        <v>1</v>
      </c>
      <c r="D87" s="2" t="s">
        <v>68</v>
      </c>
      <c r="E87" s="2" t="s">
        <v>69</v>
      </c>
      <c r="F87" s="2" t="str">
        <f>UnitControlCenter!$B$22</f>
        <v>thousand vehicles / year</v>
      </c>
      <c r="G87" s="2" t="s">
        <v>1001</v>
      </c>
      <c r="H87" s="2" t="s">
        <v>996</v>
      </c>
      <c r="I87" s="2" t="s">
        <v>997</v>
      </c>
    </row>
    <row r="88" spans="1:19" ht="90" x14ac:dyDescent="0.25">
      <c r="A88" s="1" t="s">
        <v>1149</v>
      </c>
      <c r="B88" s="1" t="s">
        <v>1153</v>
      </c>
      <c r="C88" s="77">
        <v>1</v>
      </c>
      <c r="D88" s="2" t="s">
        <v>68</v>
      </c>
      <c r="E88" s="2" t="s">
        <v>69</v>
      </c>
      <c r="F88" s="2" t="str">
        <f>UnitControlCenter!$B$22</f>
        <v>thousand vehicles / year</v>
      </c>
      <c r="G88" s="2" t="s">
        <v>1002</v>
      </c>
      <c r="H88" s="2" t="s">
        <v>999</v>
      </c>
      <c r="I88" s="2" t="s">
        <v>1000</v>
      </c>
    </row>
    <row r="89" spans="1:19" ht="30" x14ac:dyDescent="0.25">
      <c r="A89" s="1" t="s">
        <v>1149</v>
      </c>
      <c r="B89" s="1" t="s">
        <v>1154</v>
      </c>
      <c r="C89" s="77">
        <v>1</v>
      </c>
      <c r="D89" s="2" t="s">
        <v>68</v>
      </c>
      <c r="E89" s="2" t="s">
        <v>69</v>
      </c>
      <c r="F89" s="2" t="str">
        <f>UnitControlCenter!$B$22</f>
        <v>thousand vehicles / year</v>
      </c>
      <c r="G89" s="2" t="s">
        <v>875</v>
      </c>
      <c r="H89" s="2" t="s">
        <v>876</v>
      </c>
      <c r="I89" s="2" t="s">
        <v>979</v>
      </c>
    </row>
    <row r="90" spans="1:19" ht="75" x14ac:dyDescent="0.25">
      <c r="A90" s="1" t="s">
        <v>1149</v>
      </c>
      <c r="B90" s="1" t="s">
        <v>1155</v>
      </c>
      <c r="C90" s="77">
        <v>1</v>
      </c>
      <c r="D90" s="2" t="s">
        <v>68</v>
      </c>
      <c r="E90" s="2" t="s">
        <v>69</v>
      </c>
      <c r="F90" s="2" t="str">
        <f>UnitControlCenter!$B$23</f>
        <v>million vehicles</v>
      </c>
      <c r="G90" s="2" t="s">
        <v>1003</v>
      </c>
      <c r="H90" s="2" t="s">
        <v>996</v>
      </c>
      <c r="I90" s="2" t="s">
        <v>997</v>
      </c>
    </row>
    <row r="91" spans="1:19" ht="90" x14ac:dyDescent="0.25">
      <c r="A91" s="1" t="s">
        <v>1149</v>
      </c>
      <c r="B91" s="1" t="s">
        <v>1156</v>
      </c>
      <c r="C91" s="77">
        <v>1</v>
      </c>
      <c r="D91" s="2" t="s">
        <v>68</v>
      </c>
      <c r="E91" s="2" t="s">
        <v>69</v>
      </c>
      <c r="F91" s="2" t="str">
        <f>UnitControlCenter!$B$24</f>
        <v>thousand vehicles</v>
      </c>
      <c r="G91" s="2" t="s">
        <v>1251</v>
      </c>
      <c r="H91" s="2" t="s">
        <v>999</v>
      </c>
      <c r="I91" s="2" t="s">
        <v>1000</v>
      </c>
    </row>
    <row r="92" spans="1:19" ht="75" x14ac:dyDescent="0.25">
      <c r="A92" s="1" t="s">
        <v>1149</v>
      </c>
      <c r="B92" s="1" t="s">
        <v>1157</v>
      </c>
      <c r="C92" s="77">
        <v>1</v>
      </c>
      <c r="D92" s="2" t="s">
        <v>68</v>
      </c>
      <c r="E92" s="2" t="s">
        <v>69</v>
      </c>
      <c r="F92" s="2" t="str">
        <f>UnitControlCenter!$B$23</f>
        <v>million vehicles</v>
      </c>
      <c r="G92" s="2" t="s">
        <v>1004</v>
      </c>
      <c r="H92" s="2" t="s">
        <v>996</v>
      </c>
      <c r="I92" s="2" t="s">
        <v>997</v>
      </c>
    </row>
    <row r="93" spans="1:19" ht="75" x14ac:dyDescent="0.25">
      <c r="A93" s="1" t="s">
        <v>1149</v>
      </c>
      <c r="B93" s="1" t="s">
        <v>1158</v>
      </c>
      <c r="C93" s="77">
        <v>1</v>
      </c>
      <c r="D93" s="2" t="s">
        <v>68</v>
      </c>
      <c r="E93" s="2" t="s">
        <v>69</v>
      </c>
      <c r="F93" s="2" t="str">
        <f>UnitControlCenter!$B$23</f>
        <v>million vehicles</v>
      </c>
      <c r="G93" s="2" t="s">
        <v>1005</v>
      </c>
      <c r="H93" s="2" t="s">
        <v>999</v>
      </c>
      <c r="I93" s="2" t="s">
        <v>1000</v>
      </c>
    </row>
    <row r="94" spans="1:19" ht="30.75" thickBot="1" x14ac:dyDescent="0.3">
      <c r="A94" s="126" t="s">
        <v>1149</v>
      </c>
      <c r="B94" s="126" t="s">
        <v>1159</v>
      </c>
      <c r="C94" s="61">
        <v>1</v>
      </c>
      <c r="D94" s="54" t="s">
        <v>68</v>
      </c>
      <c r="E94" s="54" t="s">
        <v>69</v>
      </c>
      <c r="F94" s="54" t="str">
        <f>UnitControlCenter!$B$23</f>
        <v>million vehicles</v>
      </c>
      <c r="G94" s="54" t="s">
        <v>980</v>
      </c>
      <c r="H94" s="54" t="s">
        <v>876</v>
      </c>
      <c r="I94" s="54" t="s">
        <v>979</v>
      </c>
      <c r="J94" s="53"/>
      <c r="K94" s="53"/>
      <c r="L94" s="53"/>
      <c r="M94" s="53"/>
      <c r="N94" s="53"/>
      <c r="O94" s="53"/>
      <c r="P94" s="53"/>
      <c r="Q94" s="53"/>
      <c r="R94" s="53"/>
      <c r="S94" s="53"/>
    </row>
    <row r="95" spans="1:19" ht="150" x14ac:dyDescent="0.25">
      <c r="A95" s="1" t="s">
        <v>1283</v>
      </c>
      <c r="B95" s="1" t="s">
        <v>670</v>
      </c>
      <c r="C95" s="77">
        <v>1</v>
      </c>
      <c r="D95" s="2" t="s">
        <v>68</v>
      </c>
      <c r="E95" s="2" t="s">
        <v>69</v>
      </c>
      <c r="F95" s="2" t="str">
        <f>UnitControlCenter!$B$3</f>
        <v>million metric tons / year</v>
      </c>
      <c r="G95" s="2" t="s">
        <v>981</v>
      </c>
      <c r="H95" s="2" t="s">
        <v>1185</v>
      </c>
      <c r="I95" s="2" t="s">
        <v>982</v>
      </c>
    </row>
    <row r="96" spans="1:19" ht="105" x14ac:dyDescent="0.25">
      <c r="A96" s="1" t="s">
        <v>1283</v>
      </c>
      <c r="B96" s="1" t="s">
        <v>671</v>
      </c>
      <c r="C96" s="77">
        <v>1</v>
      </c>
      <c r="D96" s="2" t="s">
        <v>68</v>
      </c>
      <c r="E96" s="2" t="s">
        <v>69</v>
      </c>
      <c r="F96" s="2" t="str">
        <f>UnitControlCenter!$B$25</f>
        <v>quads / year</v>
      </c>
      <c r="G96" s="2" t="s">
        <v>1184</v>
      </c>
      <c r="H96" s="2" t="s">
        <v>1006</v>
      </c>
      <c r="I96" s="2" t="s">
        <v>1007</v>
      </c>
    </row>
    <row r="97" spans="1:19" ht="135" x14ac:dyDescent="0.25">
      <c r="A97" s="1" t="s">
        <v>1283</v>
      </c>
      <c r="B97" s="1" t="s">
        <v>725</v>
      </c>
      <c r="C97" s="77">
        <v>1</v>
      </c>
      <c r="D97" s="2" t="s">
        <v>68</v>
      </c>
      <c r="E97" s="2" t="s">
        <v>69</v>
      </c>
      <c r="F97" s="2" t="str">
        <f>UnitControlCenter!$B$25</f>
        <v>quads / year</v>
      </c>
      <c r="G97" s="2" t="s">
        <v>983</v>
      </c>
      <c r="H97" s="2" t="s">
        <v>1185</v>
      </c>
      <c r="I97" s="2" t="s">
        <v>982</v>
      </c>
    </row>
    <row r="98" spans="1:19" ht="45" x14ac:dyDescent="0.25">
      <c r="A98" s="1" t="s">
        <v>1283</v>
      </c>
      <c r="B98" s="1" t="s">
        <v>1284</v>
      </c>
      <c r="C98" s="77">
        <v>1</v>
      </c>
      <c r="D98" s="2" t="s">
        <v>68</v>
      </c>
      <c r="E98" s="2" t="s">
        <v>69</v>
      </c>
      <c r="F98" s="2" t="str">
        <f>UnitControlCenter!$B$19</f>
        <v>trillion passenger-miles / year</v>
      </c>
      <c r="G98" s="2" t="s">
        <v>685</v>
      </c>
      <c r="H98" s="2" t="s">
        <v>937</v>
      </c>
      <c r="I98" s="2" t="s">
        <v>938</v>
      </c>
    </row>
    <row r="99" spans="1:19" ht="45.75" thickBot="1" x14ac:dyDescent="0.3">
      <c r="A99" s="126" t="s">
        <v>1283</v>
      </c>
      <c r="B99" s="126" t="s">
        <v>1285</v>
      </c>
      <c r="C99" s="61">
        <v>1</v>
      </c>
      <c r="D99" s="54" t="s">
        <v>68</v>
      </c>
      <c r="E99" s="54" t="s">
        <v>69</v>
      </c>
      <c r="F99" s="54" t="str">
        <f>UnitControlCenter!$B$20</f>
        <v>trillion freight ton-miles / year</v>
      </c>
      <c r="G99" s="54" t="s">
        <v>976</v>
      </c>
      <c r="H99" s="54" t="s">
        <v>977</v>
      </c>
      <c r="I99" s="54" t="s">
        <v>978</v>
      </c>
      <c r="J99" s="53"/>
      <c r="K99" s="53"/>
      <c r="L99" s="53"/>
      <c r="M99" s="53"/>
      <c r="N99" s="53"/>
      <c r="O99" s="53"/>
      <c r="P99" s="53"/>
      <c r="Q99" s="53"/>
      <c r="R99" s="53"/>
      <c r="S99" s="53"/>
    </row>
    <row r="100" spans="1:19" ht="60" x14ac:dyDescent="0.25">
      <c r="A100" s="1" t="s">
        <v>672</v>
      </c>
      <c r="B100" s="1" t="s">
        <v>1136</v>
      </c>
      <c r="C100" s="77">
        <v>1</v>
      </c>
      <c r="D100" s="2" t="s">
        <v>68</v>
      </c>
      <c r="E100" s="2" t="s">
        <v>69</v>
      </c>
      <c r="F100" s="2" t="str">
        <f>UnitControlCenter!$B$25</f>
        <v>quads / year</v>
      </c>
      <c r="G100" s="2" t="s">
        <v>988</v>
      </c>
      <c r="H100" s="2" t="s">
        <v>985</v>
      </c>
      <c r="I100" s="2" t="s">
        <v>986</v>
      </c>
    </row>
    <row r="101" spans="1:19" ht="90" x14ac:dyDescent="0.25">
      <c r="A101" s="1" t="s">
        <v>672</v>
      </c>
      <c r="B101" s="1" t="s">
        <v>1137</v>
      </c>
      <c r="C101" s="77">
        <v>1</v>
      </c>
      <c r="D101" s="2" t="s">
        <v>68</v>
      </c>
      <c r="E101" s="2" t="s">
        <v>69</v>
      </c>
      <c r="F101" s="2" t="str">
        <f>UnitControlCenter!$B$25</f>
        <v>quads / year</v>
      </c>
      <c r="G101" s="2" t="s">
        <v>1133</v>
      </c>
      <c r="H101" s="2" t="s">
        <v>1134</v>
      </c>
      <c r="I101" s="2" t="s">
        <v>1135</v>
      </c>
    </row>
    <row r="102" spans="1:19" ht="75" x14ac:dyDescent="0.25">
      <c r="A102" s="1" t="s">
        <v>672</v>
      </c>
      <c r="B102" s="1" t="s">
        <v>1138</v>
      </c>
      <c r="C102" s="77">
        <v>1</v>
      </c>
      <c r="D102" s="2" t="s">
        <v>68</v>
      </c>
      <c r="E102" s="2" t="s">
        <v>69</v>
      </c>
      <c r="F102" s="2" t="str">
        <f>UnitControlCenter!$B$25</f>
        <v>quads / year</v>
      </c>
      <c r="G102" s="2" t="s">
        <v>1140</v>
      </c>
      <c r="H102" s="2" t="s">
        <v>985</v>
      </c>
      <c r="I102" s="2" t="s">
        <v>986</v>
      </c>
    </row>
    <row r="103" spans="1:19" ht="120.75" thickBot="1" x14ac:dyDescent="0.3">
      <c r="A103" s="126" t="s">
        <v>672</v>
      </c>
      <c r="B103" s="126" t="s">
        <v>1139</v>
      </c>
      <c r="C103" s="61">
        <v>1</v>
      </c>
      <c r="D103" s="54" t="s">
        <v>68</v>
      </c>
      <c r="E103" s="54" t="s">
        <v>69</v>
      </c>
      <c r="F103" s="54" t="str">
        <f>UnitControlCenter!$B$25</f>
        <v>quads / year</v>
      </c>
      <c r="G103" s="54" t="s">
        <v>1141</v>
      </c>
      <c r="H103" s="54" t="s">
        <v>1134</v>
      </c>
      <c r="I103" s="54" t="s">
        <v>1135</v>
      </c>
      <c r="J103" s="53"/>
      <c r="K103" s="53"/>
      <c r="L103" s="53"/>
      <c r="M103" s="53"/>
      <c r="N103" s="53"/>
      <c r="O103" s="53"/>
      <c r="P103" s="53"/>
      <c r="Q103" s="53"/>
      <c r="R103" s="53"/>
      <c r="S103" s="53"/>
    </row>
    <row r="104" spans="1:19" ht="75" x14ac:dyDescent="0.25">
      <c r="A104" s="1" t="s">
        <v>1234</v>
      </c>
      <c r="B104" s="1" t="s">
        <v>721</v>
      </c>
      <c r="C104" s="77">
        <v>1</v>
      </c>
      <c r="D104" s="2" t="s">
        <v>68</v>
      </c>
      <c r="E104" s="2" t="s">
        <v>69</v>
      </c>
      <c r="F104" s="2" t="str">
        <f>UnitControlCenter!$B$3</f>
        <v>million metric tons / year</v>
      </c>
      <c r="G104" s="2" t="s">
        <v>984</v>
      </c>
      <c r="H104" s="2" t="s">
        <v>985</v>
      </c>
      <c r="I104" s="2" t="s">
        <v>986</v>
      </c>
    </row>
    <row r="105" spans="1:19" ht="45" x14ac:dyDescent="0.25">
      <c r="A105" s="1" t="s">
        <v>1234</v>
      </c>
      <c r="B105" s="1" t="s">
        <v>722</v>
      </c>
      <c r="C105" s="77">
        <v>1</v>
      </c>
      <c r="D105" s="2" t="s">
        <v>68</v>
      </c>
      <c r="E105" s="2" t="s">
        <v>69</v>
      </c>
      <c r="F105" s="2" t="str">
        <f>UnitControlCenter!$B$3</f>
        <v>million metric tons / year</v>
      </c>
      <c r="G105" s="2" t="s">
        <v>993</v>
      </c>
      <c r="H105" s="2" t="s">
        <v>991</v>
      </c>
      <c r="I105" s="2" t="s">
        <v>992</v>
      </c>
    </row>
    <row r="106" spans="1:19" ht="75" x14ac:dyDescent="0.25">
      <c r="A106" s="1" t="s">
        <v>1234</v>
      </c>
      <c r="B106" s="1" t="s">
        <v>723</v>
      </c>
      <c r="C106" s="77">
        <v>1</v>
      </c>
      <c r="D106" s="2" t="s">
        <v>68</v>
      </c>
      <c r="E106" s="2" t="s">
        <v>69</v>
      </c>
      <c r="F106" s="2" t="str">
        <f>UnitControlCenter!$B$3</f>
        <v>million metric tons / year</v>
      </c>
      <c r="G106" s="2" t="s">
        <v>987</v>
      </c>
      <c r="H106" s="2" t="s">
        <v>985</v>
      </c>
      <c r="I106" s="2" t="s">
        <v>986</v>
      </c>
    </row>
    <row r="107" spans="1:19" ht="45" x14ac:dyDescent="0.25">
      <c r="A107" s="1" t="s">
        <v>1234</v>
      </c>
      <c r="B107" s="1" t="s">
        <v>724</v>
      </c>
      <c r="C107" s="77">
        <v>1</v>
      </c>
      <c r="D107" s="2" t="s">
        <v>68</v>
      </c>
      <c r="E107" s="2" t="s">
        <v>69</v>
      </c>
      <c r="F107" s="2" t="str">
        <f>UnitControlCenter!$B$3</f>
        <v>million metric tons / year</v>
      </c>
      <c r="G107" s="2" t="s">
        <v>994</v>
      </c>
      <c r="H107" s="2" t="s">
        <v>991</v>
      </c>
      <c r="I107" s="2" t="s">
        <v>992</v>
      </c>
    </row>
    <row r="108" spans="1:19" s="55" customFormat="1" ht="90" x14ac:dyDescent="0.25">
      <c r="A108" s="1" t="s">
        <v>1234</v>
      </c>
      <c r="B108" s="1" t="s">
        <v>1232</v>
      </c>
      <c r="C108" s="77">
        <v>1</v>
      </c>
      <c r="D108" s="2" t="s">
        <v>68</v>
      </c>
      <c r="E108" s="2" t="s">
        <v>69</v>
      </c>
      <c r="F108" s="2" t="str">
        <f>UnitControlCenter!$B$3</f>
        <v>million metric tons / year</v>
      </c>
      <c r="G108" s="2" t="s">
        <v>1237</v>
      </c>
      <c r="H108" s="2" t="s">
        <v>985</v>
      </c>
      <c r="I108" s="2" t="s">
        <v>986</v>
      </c>
    </row>
    <row r="109" spans="1:19" ht="45.75" thickBot="1" x14ac:dyDescent="0.3">
      <c r="A109" s="126" t="s">
        <v>1234</v>
      </c>
      <c r="B109" s="126" t="s">
        <v>1233</v>
      </c>
      <c r="C109" s="61">
        <v>1</v>
      </c>
      <c r="D109" s="54" t="s">
        <v>68</v>
      </c>
      <c r="E109" s="54" t="s">
        <v>69</v>
      </c>
      <c r="F109" s="54" t="str">
        <f>UnitControlCenter!$B$3</f>
        <v>million metric tons / year</v>
      </c>
      <c r="G109" s="54" t="s">
        <v>1280</v>
      </c>
      <c r="H109" s="54" t="s">
        <v>1235</v>
      </c>
      <c r="I109" s="54" t="s">
        <v>1236</v>
      </c>
      <c r="J109" s="53"/>
      <c r="K109" s="53"/>
      <c r="L109" s="53"/>
      <c r="M109" s="53"/>
      <c r="N109" s="53"/>
      <c r="O109" s="53"/>
      <c r="P109" s="53"/>
      <c r="Q109" s="53"/>
      <c r="R109" s="53"/>
      <c r="S109" s="53"/>
    </row>
    <row r="110" spans="1:19" ht="60" x14ac:dyDescent="0.25">
      <c r="A110" s="1" t="s">
        <v>673</v>
      </c>
      <c r="B110" s="1" t="s">
        <v>674</v>
      </c>
      <c r="C110" s="77">
        <v>1</v>
      </c>
      <c r="D110" s="2" t="s">
        <v>68</v>
      </c>
      <c r="E110" s="2" t="s">
        <v>69</v>
      </c>
      <c r="F110" s="2" t="str">
        <f>UnitControlCenter!$B$25</f>
        <v>quads / year</v>
      </c>
      <c r="G110" s="2" t="s">
        <v>688</v>
      </c>
      <c r="H110" s="2" t="s">
        <v>689</v>
      </c>
      <c r="I110" s="2" t="s">
        <v>969</v>
      </c>
    </row>
    <row r="111" spans="1:19" ht="30" x14ac:dyDescent="0.25">
      <c r="A111" s="1" t="s">
        <v>673</v>
      </c>
      <c r="B111" s="1" t="s">
        <v>675</v>
      </c>
      <c r="C111" s="77">
        <v>1</v>
      </c>
      <c r="D111" s="2" t="s">
        <v>68</v>
      </c>
      <c r="E111" s="2" t="s">
        <v>69</v>
      </c>
      <c r="F111" s="2" t="str">
        <f>UnitControlCenter!$B$25</f>
        <v>quads / year</v>
      </c>
      <c r="G111" s="2" t="s">
        <v>706</v>
      </c>
      <c r="H111" s="2" t="s">
        <v>690</v>
      </c>
      <c r="I111" s="2" t="s">
        <v>691</v>
      </c>
    </row>
    <row r="112" spans="1:19" ht="90.75" thickBot="1" x14ac:dyDescent="0.3">
      <c r="A112" s="126" t="s">
        <v>673</v>
      </c>
      <c r="B112" s="126" t="s">
        <v>676</v>
      </c>
      <c r="C112" s="61">
        <v>1</v>
      </c>
      <c r="D112" s="54" t="s">
        <v>68</v>
      </c>
      <c r="E112" s="54" t="s">
        <v>69</v>
      </c>
      <c r="F112" s="54" t="str">
        <f>UnitControlCenter!$B$25</f>
        <v>quads / year</v>
      </c>
      <c r="G112" s="54" t="s">
        <v>1016</v>
      </c>
      <c r="H112" s="54" t="s">
        <v>1018</v>
      </c>
      <c r="I112" s="54" t="s">
        <v>1017</v>
      </c>
      <c r="J112" s="53"/>
      <c r="K112" s="53"/>
      <c r="L112" s="53"/>
      <c r="M112" s="53"/>
      <c r="N112" s="53"/>
      <c r="O112" s="53"/>
      <c r="P112" s="53"/>
      <c r="Q112" s="53"/>
      <c r="R112" s="53"/>
      <c r="S112" s="53"/>
    </row>
    <row r="113" spans="1:19" ht="105" x14ac:dyDescent="0.25">
      <c r="A113" s="1" t="s">
        <v>751</v>
      </c>
      <c r="B113" s="1" t="s">
        <v>752</v>
      </c>
      <c r="C113" s="77">
        <v>1</v>
      </c>
      <c r="D113" s="2" t="s">
        <v>68</v>
      </c>
      <c r="E113" s="2" t="s">
        <v>69</v>
      </c>
      <c r="F113" s="2" t="str">
        <f>UnitControlCenter!$B$25</f>
        <v>quads / year</v>
      </c>
      <c r="G113" s="2" t="s">
        <v>1036</v>
      </c>
      <c r="H113" s="2" t="s">
        <v>1037</v>
      </c>
      <c r="I113" s="2" t="s">
        <v>1038</v>
      </c>
    </row>
    <row r="114" spans="1:19" ht="60" x14ac:dyDescent="0.25">
      <c r="A114" s="1" t="s">
        <v>751</v>
      </c>
      <c r="B114" s="1" t="s">
        <v>753</v>
      </c>
      <c r="C114" s="77">
        <v>1</v>
      </c>
      <c r="D114" s="2" t="s">
        <v>68</v>
      </c>
      <c r="E114" s="2" t="s">
        <v>69</v>
      </c>
      <c r="F114" s="2" t="str">
        <f>UnitControlCenter!$B$25</f>
        <v>quads / year</v>
      </c>
      <c r="G114" s="2" t="s">
        <v>1179</v>
      </c>
      <c r="H114" s="2" t="s">
        <v>1180</v>
      </c>
      <c r="I114" s="2" t="s">
        <v>1181</v>
      </c>
    </row>
    <row r="115" spans="1:19" x14ac:dyDescent="0.25">
      <c r="A115" s="1" t="s">
        <v>751</v>
      </c>
      <c r="B115" s="1" t="s">
        <v>1299</v>
      </c>
      <c r="C115" s="77">
        <v>0</v>
      </c>
      <c r="D115" s="2" t="s">
        <v>66</v>
      </c>
      <c r="E115" s="2" t="s">
        <v>67</v>
      </c>
      <c r="F115" s="2" t="str">
        <f>UnitControlCenter!$B$26</f>
        <v>thousand BTU / 2019 dollar</v>
      </c>
      <c r="G115" s="2" t="s">
        <v>1246</v>
      </c>
    </row>
    <row r="116" spans="1:19" x14ac:dyDescent="0.25">
      <c r="A116" s="1" t="s">
        <v>751</v>
      </c>
      <c r="B116" s="1" t="s">
        <v>754</v>
      </c>
      <c r="C116" s="77">
        <v>1</v>
      </c>
      <c r="D116" s="2" t="s">
        <v>66</v>
      </c>
      <c r="E116" s="2" t="s">
        <v>67</v>
      </c>
      <c r="F116" s="2" t="str">
        <f>UnitControlCenter!$B$15</f>
        <v>terawatt-hours (TWh) / year</v>
      </c>
      <c r="G116" s="2" t="s">
        <v>629</v>
      </c>
    </row>
    <row r="117" spans="1:19" x14ac:dyDescent="0.25">
      <c r="A117" s="1" t="s">
        <v>751</v>
      </c>
      <c r="B117" s="1" t="s">
        <v>755</v>
      </c>
      <c r="C117" s="77">
        <v>1</v>
      </c>
      <c r="D117" s="2" t="s">
        <v>66</v>
      </c>
      <c r="E117" s="2" t="s">
        <v>67</v>
      </c>
      <c r="F117" s="2" t="str">
        <f>UnitControlCenter!$B$27</f>
        <v>millions of short tons / year</v>
      </c>
      <c r="G117" s="2" t="s">
        <v>628</v>
      </c>
    </row>
    <row r="118" spans="1:19" x14ac:dyDescent="0.25">
      <c r="A118" s="1" t="s">
        <v>751</v>
      </c>
      <c r="B118" s="1" t="s">
        <v>756</v>
      </c>
      <c r="C118" s="77">
        <v>1</v>
      </c>
      <c r="D118" s="2" t="s">
        <v>66</v>
      </c>
      <c r="E118" s="2" t="s">
        <v>67</v>
      </c>
      <c r="F118" s="2" t="str">
        <f>UnitControlCenter!$B$27</f>
        <v>millions of short tons / year</v>
      </c>
      <c r="G118" s="2" t="s">
        <v>627</v>
      </c>
    </row>
    <row r="119" spans="1:19" x14ac:dyDescent="0.25">
      <c r="A119" s="1" t="s">
        <v>751</v>
      </c>
      <c r="B119" s="1" t="s">
        <v>757</v>
      </c>
      <c r="C119" s="77">
        <v>1</v>
      </c>
      <c r="D119" s="2" t="s">
        <v>66</v>
      </c>
      <c r="E119" s="2" t="s">
        <v>67</v>
      </c>
      <c r="F119" s="2" t="str">
        <f>UnitControlCenter!$B$28</f>
        <v>trillion cubic feet / year</v>
      </c>
      <c r="G119" s="2" t="s">
        <v>626</v>
      </c>
    </row>
    <row r="120" spans="1:19" ht="30" x14ac:dyDescent="0.25">
      <c r="A120" s="1" t="s">
        <v>751</v>
      </c>
      <c r="B120" s="1" t="s">
        <v>758</v>
      </c>
      <c r="C120" s="77">
        <v>1</v>
      </c>
      <c r="D120" s="2" t="s">
        <v>66</v>
      </c>
      <c r="E120" s="2" t="s">
        <v>67</v>
      </c>
      <c r="F120" s="2" t="str">
        <f>UnitControlCenter!$B$29</f>
        <v>million barrels / year</v>
      </c>
      <c r="G120" s="2" t="s">
        <v>625</v>
      </c>
    </row>
    <row r="121" spans="1:19" x14ac:dyDescent="0.25">
      <c r="A121" s="1" t="s">
        <v>751</v>
      </c>
      <c r="B121" s="1" t="s">
        <v>759</v>
      </c>
      <c r="C121" s="77">
        <v>1</v>
      </c>
      <c r="D121" s="2" t="s">
        <v>66</v>
      </c>
      <c r="E121" s="2" t="s">
        <v>67</v>
      </c>
      <c r="F121" s="2" t="str">
        <f>UnitControlCenter!$B$29</f>
        <v>million barrels / year</v>
      </c>
      <c r="G121" s="2" t="s">
        <v>694</v>
      </c>
    </row>
    <row r="122" spans="1:19" x14ac:dyDescent="0.25">
      <c r="A122" s="1" t="s">
        <v>751</v>
      </c>
      <c r="B122" s="1" t="s">
        <v>760</v>
      </c>
      <c r="C122" s="77">
        <v>1</v>
      </c>
      <c r="D122" s="2" t="s">
        <v>66</v>
      </c>
      <c r="E122" s="2" t="s">
        <v>67</v>
      </c>
      <c r="F122" s="2" t="str">
        <f>UnitControlCenter!$B$27</f>
        <v>millions of short tons / year</v>
      </c>
      <c r="G122" s="2" t="s">
        <v>695</v>
      </c>
    </row>
    <row r="123" spans="1:19" ht="30" x14ac:dyDescent="0.25">
      <c r="A123" s="1" t="s">
        <v>751</v>
      </c>
      <c r="B123" s="1" t="s">
        <v>1019</v>
      </c>
      <c r="C123" s="77">
        <v>1</v>
      </c>
      <c r="D123" s="2" t="s">
        <v>66</v>
      </c>
      <c r="E123" s="2" t="s">
        <v>67</v>
      </c>
      <c r="F123" s="2" t="str">
        <f>UnitControlCenter!$B$30</f>
        <v>million gallons / year</v>
      </c>
      <c r="G123" s="2" t="s">
        <v>1023</v>
      </c>
    </row>
    <row r="124" spans="1:19" ht="30" x14ac:dyDescent="0.25">
      <c r="A124" s="1" t="s">
        <v>751</v>
      </c>
      <c r="B124" s="1" t="s">
        <v>1020</v>
      </c>
      <c r="C124" s="77">
        <v>1</v>
      </c>
      <c r="D124" s="2" t="s">
        <v>66</v>
      </c>
      <c r="E124" s="2" t="s">
        <v>67</v>
      </c>
      <c r="F124" s="2" t="str">
        <f>UnitControlCenter!$B$27</f>
        <v>millions of short tons / year</v>
      </c>
      <c r="G124" s="2" t="s">
        <v>1024</v>
      </c>
    </row>
    <row r="125" spans="1:19" ht="15.75" thickBot="1" x14ac:dyDescent="0.3">
      <c r="A125" s="126" t="s">
        <v>751</v>
      </c>
      <c r="B125" s="126" t="s">
        <v>1021</v>
      </c>
      <c r="C125" s="61">
        <v>1</v>
      </c>
      <c r="D125" s="54" t="s">
        <v>66</v>
      </c>
      <c r="E125" s="54" t="s">
        <v>67</v>
      </c>
      <c r="F125" s="54" t="str">
        <f>UnitControlCenter!$B$5</f>
        <v>thousand metric tons / year</v>
      </c>
      <c r="G125" s="54" t="s">
        <v>1025</v>
      </c>
      <c r="H125" s="54"/>
      <c r="I125" s="54"/>
      <c r="J125" s="53"/>
      <c r="K125" s="53"/>
      <c r="L125" s="53"/>
      <c r="M125" s="53"/>
      <c r="N125" s="53"/>
      <c r="O125" s="53"/>
      <c r="P125" s="53"/>
      <c r="Q125" s="53"/>
      <c r="R125" s="53"/>
      <c r="S125" s="53"/>
    </row>
    <row r="126" spans="1:19" ht="60" x14ac:dyDescent="0.25">
      <c r="A126" s="1" t="s">
        <v>1165</v>
      </c>
      <c r="B126" s="1" t="s">
        <v>1031</v>
      </c>
      <c r="C126" s="77">
        <v>1</v>
      </c>
      <c r="D126" s="2" t="s">
        <v>68</v>
      </c>
      <c r="E126" s="2" t="s">
        <v>69</v>
      </c>
      <c r="F126" s="2" t="str">
        <f>UnitControlCenter!$B$31</f>
        <v>trillion BTU / year</v>
      </c>
      <c r="G126" s="2" t="s">
        <v>1039</v>
      </c>
      <c r="H126" s="2" t="s">
        <v>1040</v>
      </c>
      <c r="I126" s="2" t="s">
        <v>1041</v>
      </c>
    </row>
    <row r="127" spans="1:19" ht="60" x14ac:dyDescent="0.25">
      <c r="A127" s="1" t="s">
        <v>1165</v>
      </c>
      <c r="B127" s="1" t="s">
        <v>761</v>
      </c>
      <c r="C127" s="77">
        <v>1</v>
      </c>
      <c r="D127" s="2" t="s">
        <v>68</v>
      </c>
      <c r="E127" s="2" t="s">
        <v>67</v>
      </c>
      <c r="F127" s="2" t="str">
        <f>UnitControlCenter!$B$31</f>
        <v>trillion BTU / year</v>
      </c>
      <c r="G127" s="2" t="s">
        <v>1042</v>
      </c>
      <c r="H127" s="2" t="s">
        <v>1040</v>
      </c>
      <c r="I127" s="2" t="s">
        <v>1041</v>
      </c>
    </row>
    <row r="128" spans="1:19" ht="60" x14ac:dyDescent="0.25">
      <c r="A128" s="1" t="s">
        <v>1165</v>
      </c>
      <c r="B128" s="1" t="s">
        <v>1032</v>
      </c>
      <c r="C128" s="77">
        <v>1</v>
      </c>
      <c r="D128" s="2" t="s">
        <v>68</v>
      </c>
      <c r="E128" s="2" t="s">
        <v>69</v>
      </c>
      <c r="F128" s="2" t="str">
        <f>UnitControlCenter!$B$8</f>
        <v>billion 2019 dollars / year</v>
      </c>
      <c r="G128" s="2" t="s">
        <v>1043</v>
      </c>
      <c r="H128" s="2" t="s">
        <v>1040</v>
      </c>
      <c r="I128" s="2" t="s">
        <v>1041</v>
      </c>
    </row>
    <row r="129" spans="1:19" ht="75" x14ac:dyDescent="0.25">
      <c r="A129" s="1" t="s">
        <v>1165</v>
      </c>
      <c r="B129" s="1" t="s">
        <v>1029</v>
      </c>
      <c r="C129" s="77">
        <v>1</v>
      </c>
      <c r="D129" s="2" t="s">
        <v>68</v>
      </c>
      <c r="E129" s="2" t="s">
        <v>67</v>
      </c>
      <c r="F129" s="2" t="str">
        <f>UnitControlCenter!$B$8</f>
        <v>billion 2019 dollars / year</v>
      </c>
      <c r="G129" s="2" t="s">
        <v>1044</v>
      </c>
      <c r="H129" s="2" t="s">
        <v>1040</v>
      </c>
      <c r="I129" s="2" t="s">
        <v>1041</v>
      </c>
    </row>
    <row r="130" spans="1:19" ht="60" x14ac:dyDescent="0.25">
      <c r="A130" s="1" t="s">
        <v>1165</v>
      </c>
      <c r="B130" s="1" t="s">
        <v>1323</v>
      </c>
      <c r="C130" s="77">
        <v>1</v>
      </c>
      <c r="D130" s="2" t="s">
        <v>68</v>
      </c>
      <c r="E130" s="2" t="s">
        <v>69</v>
      </c>
      <c r="F130" s="2" t="str">
        <f>UnitControlCenter!B3</f>
        <v>million metric tons / year</v>
      </c>
      <c r="G130" s="2" t="s">
        <v>1327</v>
      </c>
      <c r="H130" s="2" t="s">
        <v>1325</v>
      </c>
      <c r="I130" s="2" t="s">
        <v>1326</v>
      </c>
    </row>
    <row r="131" spans="1:19" ht="60" x14ac:dyDescent="0.25">
      <c r="A131" s="1" t="s">
        <v>1165</v>
      </c>
      <c r="B131" s="1" t="s">
        <v>1324</v>
      </c>
      <c r="C131" s="77">
        <v>1</v>
      </c>
      <c r="D131" s="2" t="s">
        <v>68</v>
      </c>
      <c r="E131" s="2" t="s">
        <v>67</v>
      </c>
      <c r="F131" s="2" t="str">
        <f>UnitControlCenter!B3</f>
        <v>million metric tons / year</v>
      </c>
      <c r="G131" s="2" t="s">
        <v>1328</v>
      </c>
      <c r="H131" s="2" t="s">
        <v>1325</v>
      </c>
      <c r="I131" s="2" t="s">
        <v>1326</v>
      </c>
    </row>
    <row r="132" spans="1:19" ht="60" x14ac:dyDescent="0.25">
      <c r="A132" s="1" t="s">
        <v>1165</v>
      </c>
      <c r="B132" s="1" t="s">
        <v>1033</v>
      </c>
      <c r="C132" s="77">
        <v>1</v>
      </c>
      <c r="D132" s="2" t="s">
        <v>68</v>
      </c>
      <c r="E132" s="2" t="s">
        <v>69</v>
      </c>
      <c r="F132" s="2" t="str">
        <f>UnitControlCenter!$B$31</f>
        <v>trillion BTU / year</v>
      </c>
      <c r="G132" s="2" t="s">
        <v>1128</v>
      </c>
      <c r="H132" s="2" t="s">
        <v>1123</v>
      </c>
      <c r="I132" s="2" t="s">
        <v>1124</v>
      </c>
    </row>
    <row r="133" spans="1:19" ht="75" x14ac:dyDescent="0.25">
      <c r="A133" s="1" t="s">
        <v>1165</v>
      </c>
      <c r="B133" s="1" t="s">
        <v>762</v>
      </c>
      <c r="C133" s="77">
        <v>1</v>
      </c>
      <c r="D133" s="2" t="s">
        <v>68</v>
      </c>
      <c r="E133" s="2" t="s">
        <v>67</v>
      </c>
      <c r="F133" s="2" t="str">
        <f>UnitControlCenter!$B$31</f>
        <v>trillion BTU / year</v>
      </c>
      <c r="G133" s="2" t="s">
        <v>1129</v>
      </c>
      <c r="H133" s="2" t="s">
        <v>1123</v>
      </c>
      <c r="I133" s="2" t="s">
        <v>1125</v>
      </c>
    </row>
    <row r="134" spans="1:19" ht="75" x14ac:dyDescent="0.25">
      <c r="A134" s="1" t="s">
        <v>1165</v>
      </c>
      <c r="B134" s="1" t="s">
        <v>1034</v>
      </c>
      <c r="C134" s="77">
        <v>1</v>
      </c>
      <c r="D134" s="2" t="s">
        <v>68</v>
      </c>
      <c r="E134" s="2" t="s">
        <v>69</v>
      </c>
      <c r="F134" s="2" t="str">
        <f>UnitControlCenter!$B$8</f>
        <v>billion 2019 dollars / year</v>
      </c>
      <c r="G134" s="2" t="s">
        <v>1130</v>
      </c>
      <c r="H134" s="2" t="s">
        <v>1123</v>
      </c>
      <c r="I134" s="2" t="s">
        <v>1126</v>
      </c>
    </row>
    <row r="135" spans="1:19" ht="90" x14ac:dyDescent="0.25">
      <c r="A135" s="1" t="s">
        <v>1165</v>
      </c>
      <c r="B135" s="1" t="s">
        <v>1030</v>
      </c>
      <c r="C135" s="77">
        <v>1</v>
      </c>
      <c r="D135" s="2" t="s">
        <v>68</v>
      </c>
      <c r="E135" s="2" t="s">
        <v>67</v>
      </c>
      <c r="F135" s="2" t="str">
        <f>UnitControlCenter!$B$8</f>
        <v>billion 2019 dollars / year</v>
      </c>
      <c r="G135" s="2" t="s">
        <v>1131</v>
      </c>
      <c r="H135" s="2" t="s">
        <v>1123</v>
      </c>
      <c r="I135" s="2" t="s">
        <v>1127</v>
      </c>
    </row>
    <row r="136" spans="1:19" ht="105" x14ac:dyDescent="0.25">
      <c r="A136" s="1" t="s">
        <v>1165</v>
      </c>
      <c r="B136" s="1" t="s">
        <v>1166</v>
      </c>
      <c r="C136" s="77">
        <v>1</v>
      </c>
      <c r="D136" s="2" t="s">
        <v>68</v>
      </c>
      <c r="E136" s="2" t="s">
        <v>69</v>
      </c>
      <c r="F136" s="2" t="str">
        <f>UnitControlCenter!$B$25</f>
        <v>quads / year</v>
      </c>
      <c r="G136" s="2" t="s">
        <v>1168</v>
      </c>
      <c r="H136" s="2" t="s">
        <v>1170</v>
      </c>
      <c r="I136" s="2" t="s">
        <v>1171</v>
      </c>
    </row>
    <row r="137" spans="1:19" ht="120.75" thickBot="1" x14ac:dyDescent="0.3">
      <c r="A137" s="126" t="s">
        <v>1165</v>
      </c>
      <c r="B137" s="126" t="s">
        <v>1167</v>
      </c>
      <c r="C137" s="61">
        <v>1</v>
      </c>
      <c r="D137" s="54" t="s">
        <v>68</v>
      </c>
      <c r="E137" s="54" t="s">
        <v>67</v>
      </c>
      <c r="F137" s="54" t="str">
        <f>UnitControlCenter!$B$25</f>
        <v>quads / year</v>
      </c>
      <c r="G137" s="54" t="s">
        <v>1169</v>
      </c>
      <c r="H137" s="54" t="s">
        <v>1170</v>
      </c>
      <c r="I137" s="54" t="s">
        <v>1171</v>
      </c>
      <c r="J137" s="53"/>
      <c r="K137" s="53"/>
      <c r="L137" s="53"/>
      <c r="M137" s="53"/>
      <c r="N137" s="53"/>
      <c r="O137" s="53"/>
      <c r="P137" s="53"/>
      <c r="Q137" s="53"/>
      <c r="R137" s="53"/>
      <c r="S137" s="53"/>
    </row>
    <row r="138" spans="1:19" ht="75" x14ac:dyDescent="0.25">
      <c r="A138" s="1" t="s">
        <v>677</v>
      </c>
      <c r="B138" s="1" t="s">
        <v>99</v>
      </c>
      <c r="C138" s="77">
        <v>1</v>
      </c>
      <c r="D138" s="2" t="s">
        <v>68</v>
      </c>
      <c r="E138" s="2" t="s">
        <v>684</v>
      </c>
      <c r="F138" s="2" t="str">
        <f>UnitControlCenter!$B$17</f>
        <v>2019 dollars / megawatt-hour (MWh)</v>
      </c>
      <c r="G138" s="2" t="s">
        <v>1045</v>
      </c>
      <c r="H138" s="2" t="s">
        <v>1255</v>
      </c>
      <c r="I138" s="2" t="s">
        <v>1046</v>
      </c>
    </row>
    <row r="139" spans="1:19" ht="45" x14ac:dyDescent="0.25">
      <c r="A139" s="1" t="s">
        <v>677</v>
      </c>
      <c r="B139" s="1" t="s">
        <v>496</v>
      </c>
      <c r="C139" s="77">
        <v>1</v>
      </c>
      <c r="D139" s="2" t="s">
        <v>68</v>
      </c>
      <c r="E139" s="2" t="s">
        <v>684</v>
      </c>
      <c r="F139" s="2" t="str">
        <f>UnitControlCenter!$B$32</f>
        <v>2019 dollars / short ton</v>
      </c>
      <c r="G139" s="2" t="s">
        <v>1055</v>
      </c>
      <c r="H139" s="2" t="s">
        <v>1056</v>
      </c>
      <c r="I139" s="2" t="s">
        <v>1057</v>
      </c>
    </row>
    <row r="140" spans="1:19" x14ac:dyDescent="0.25">
      <c r="A140" s="1" t="s">
        <v>677</v>
      </c>
      <c r="B140" s="1" t="s">
        <v>493</v>
      </c>
      <c r="C140" s="77">
        <v>1</v>
      </c>
      <c r="D140" s="2" t="s">
        <v>68</v>
      </c>
      <c r="E140" s="2" t="s">
        <v>684</v>
      </c>
      <c r="F140" s="2" t="str">
        <f>UnitControlCenter!$B$32</f>
        <v>2019 dollars / short ton</v>
      </c>
      <c r="G140" s="2" t="s">
        <v>697</v>
      </c>
      <c r="H140" s="2" t="s">
        <v>384</v>
      </c>
      <c r="I140" s="2" t="s">
        <v>920</v>
      </c>
    </row>
    <row r="141" spans="1:19" ht="75" x14ac:dyDescent="0.25">
      <c r="A141" s="1" t="s">
        <v>677</v>
      </c>
      <c r="B141" s="1" t="s">
        <v>93</v>
      </c>
      <c r="C141" s="77">
        <v>1</v>
      </c>
      <c r="D141" s="2" t="s">
        <v>68</v>
      </c>
      <c r="E141" s="2" t="s">
        <v>684</v>
      </c>
      <c r="F141" s="2" t="str">
        <f>UnitControlCenter!$B$33</f>
        <v>2019 dollars / thousand cubic feet</v>
      </c>
      <c r="G141" s="2" t="s">
        <v>1047</v>
      </c>
      <c r="H141" s="2" t="s">
        <v>1048</v>
      </c>
      <c r="I141" s="2" t="s">
        <v>1049</v>
      </c>
    </row>
    <row r="142" spans="1:19" x14ac:dyDescent="0.25">
      <c r="A142" s="1" t="s">
        <v>677</v>
      </c>
      <c r="B142" s="1" t="s">
        <v>101</v>
      </c>
      <c r="C142" s="77">
        <v>1</v>
      </c>
      <c r="D142" s="2" t="s">
        <v>68</v>
      </c>
      <c r="E142" s="2" t="s">
        <v>684</v>
      </c>
      <c r="F142" s="2" t="str">
        <f>UnitControlCenter!$B$34</f>
        <v>2019 dollars / gallon</v>
      </c>
      <c r="G142" s="2" t="s">
        <v>699</v>
      </c>
      <c r="H142" s="2" t="s">
        <v>379</v>
      </c>
      <c r="I142" s="77">
        <v>969696</v>
      </c>
    </row>
    <row r="143" spans="1:19" ht="90" x14ac:dyDescent="0.25">
      <c r="A143" s="1" t="s">
        <v>677</v>
      </c>
      <c r="B143" s="1" t="s">
        <v>102</v>
      </c>
      <c r="C143" s="77">
        <v>1</v>
      </c>
      <c r="D143" s="2" t="s">
        <v>68</v>
      </c>
      <c r="E143" s="2" t="s">
        <v>684</v>
      </c>
      <c r="F143" s="2" t="str">
        <f>UnitControlCenter!$B$34</f>
        <v>2019 dollars / gallon</v>
      </c>
      <c r="G143" s="2" t="s">
        <v>1050</v>
      </c>
      <c r="H143" s="2" t="s">
        <v>1048</v>
      </c>
      <c r="I143" s="2" t="s">
        <v>1049</v>
      </c>
    </row>
    <row r="144" spans="1:19" ht="60" x14ac:dyDescent="0.25">
      <c r="A144" s="1" t="s">
        <v>677</v>
      </c>
      <c r="B144" s="1" t="s">
        <v>98</v>
      </c>
      <c r="C144" s="77">
        <v>1</v>
      </c>
      <c r="D144" s="2" t="s">
        <v>68</v>
      </c>
      <c r="E144" s="2" t="s">
        <v>684</v>
      </c>
      <c r="F144" s="2" t="str">
        <f>UnitControlCenter!$B$32</f>
        <v>2019 dollars / short ton</v>
      </c>
      <c r="G144" s="2" t="s">
        <v>1051</v>
      </c>
      <c r="H144" s="2" t="s">
        <v>1052</v>
      </c>
      <c r="I144" s="2" t="s">
        <v>1053</v>
      </c>
    </row>
    <row r="145" spans="1:19" ht="60" x14ac:dyDescent="0.25">
      <c r="A145" s="1" t="s">
        <v>677</v>
      </c>
      <c r="B145" s="1" t="s">
        <v>972</v>
      </c>
      <c r="C145" s="77">
        <v>1</v>
      </c>
      <c r="D145" s="2" t="s">
        <v>68</v>
      </c>
      <c r="E145" s="2" t="s">
        <v>684</v>
      </c>
      <c r="F145" s="2" t="str">
        <f>UnitControlCenter!$B$35</f>
        <v>2019 dollars / barrel</v>
      </c>
      <c r="G145" s="2" t="s">
        <v>1120</v>
      </c>
      <c r="H145" s="2" t="s">
        <v>1121</v>
      </c>
      <c r="I145" s="2" t="s">
        <v>1122</v>
      </c>
    </row>
    <row r="146" spans="1:19" ht="60" x14ac:dyDescent="0.25">
      <c r="A146" s="1" t="s">
        <v>677</v>
      </c>
      <c r="B146" s="1" t="s">
        <v>1054</v>
      </c>
      <c r="C146" s="77">
        <v>1</v>
      </c>
      <c r="D146" s="2" t="s">
        <v>68</v>
      </c>
      <c r="E146" s="2" t="s">
        <v>684</v>
      </c>
      <c r="F146" s="2" t="str">
        <f>UnitControlCenter!$B$34</f>
        <v>2019 dollars / gallon</v>
      </c>
      <c r="G146" s="2" t="s">
        <v>1058</v>
      </c>
      <c r="H146" s="2" t="s">
        <v>696</v>
      </c>
      <c r="I146" s="2" t="s">
        <v>968</v>
      </c>
    </row>
    <row r="147" spans="1:19" ht="30.75" thickBot="1" x14ac:dyDescent="0.3">
      <c r="A147" s="126" t="s">
        <v>677</v>
      </c>
      <c r="B147" s="126" t="s">
        <v>825</v>
      </c>
      <c r="C147" s="61">
        <v>1</v>
      </c>
      <c r="D147" s="54" t="s">
        <v>68</v>
      </c>
      <c r="E147" s="54" t="s">
        <v>684</v>
      </c>
      <c r="F147" s="54" t="str">
        <f>UnitControlCenter!$B$36</f>
        <v>2019 dollars / kg</v>
      </c>
      <c r="G147" s="54" t="s">
        <v>1176</v>
      </c>
      <c r="H147" s="54" t="s">
        <v>1177</v>
      </c>
      <c r="I147" s="54" t="s">
        <v>1178</v>
      </c>
      <c r="J147" s="53"/>
      <c r="K147" s="53"/>
      <c r="L147" s="53"/>
      <c r="M147" s="53"/>
      <c r="N147" s="53"/>
      <c r="O147" s="53"/>
      <c r="P147" s="53"/>
      <c r="Q147" s="53"/>
      <c r="R147" s="53"/>
      <c r="S147" s="53"/>
    </row>
    <row r="148" spans="1:19" x14ac:dyDescent="0.25">
      <c r="A148" s="1" t="s">
        <v>678</v>
      </c>
      <c r="B148" s="1" t="s">
        <v>679</v>
      </c>
      <c r="C148" s="77">
        <v>1</v>
      </c>
      <c r="D148" s="2" t="s">
        <v>66</v>
      </c>
      <c r="E148" s="2" t="s">
        <v>67</v>
      </c>
      <c r="F148" s="2" t="str">
        <f>UnitControlCenter!$B$37</f>
        <v>2019 dollars / kilowatt-hour (kWh)</v>
      </c>
      <c r="G148" s="2" t="s">
        <v>700</v>
      </c>
    </row>
    <row r="149" spans="1:19" ht="30" x14ac:dyDescent="0.25">
      <c r="A149" s="1" t="s">
        <v>678</v>
      </c>
      <c r="B149" s="1" t="s">
        <v>680</v>
      </c>
      <c r="C149" s="77">
        <v>1</v>
      </c>
      <c r="D149" s="2" t="s">
        <v>68</v>
      </c>
      <c r="E149" s="2" t="s">
        <v>67</v>
      </c>
      <c r="F149" s="2" t="str">
        <f>UnitControlCenter!$B$38</f>
        <v>cost of eqpt. to capture 1 metric ton CO2e/yr (2019 dollars)</v>
      </c>
      <c r="G149" s="2" t="s">
        <v>704</v>
      </c>
      <c r="H149" s="2" t="s">
        <v>705</v>
      </c>
      <c r="I149" s="2" t="s">
        <v>927</v>
      </c>
    </row>
    <row r="150" spans="1:19" ht="30" x14ac:dyDescent="0.25">
      <c r="A150" s="1" t="s">
        <v>678</v>
      </c>
      <c r="B150" s="1" t="s">
        <v>681</v>
      </c>
      <c r="C150" s="77">
        <v>1</v>
      </c>
      <c r="D150" s="2" t="s">
        <v>66</v>
      </c>
      <c r="E150" s="2" t="s">
        <v>67</v>
      </c>
      <c r="F150" s="2" t="str">
        <f>UnitControlCenter!$B$39</f>
        <v>million 2019 dollars / megawatt (MW)</v>
      </c>
      <c r="G150" s="2" t="s">
        <v>701</v>
      </c>
    </row>
    <row r="151" spans="1:19" ht="30" x14ac:dyDescent="0.25">
      <c r="A151" s="1" t="s">
        <v>678</v>
      </c>
      <c r="B151" s="1" t="s">
        <v>682</v>
      </c>
      <c r="C151" s="77">
        <v>1</v>
      </c>
      <c r="D151" s="2" t="s">
        <v>66</v>
      </c>
      <c r="E151" s="2" t="s">
        <v>67</v>
      </c>
      <c r="F151" s="2" t="str">
        <f>UnitControlCenter!$B$39</f>
        <v>million 2019 dollars / megawatt (MW)</v>
      </c>
      <c r="G151" s="2" t="s">
        <v>702</v>
      </c>
    </row>
    <row r="152" spans="1:19" ht="30" x14ac:dyDescent="0.25">
      <c r="A152" s="1" t="s">
        <v>678</v>
      </c>
      <c r="B152" s="1" t="s">
        <v>683</v>
      </c>
      <c r="C152" s="77">
        <v>1</v>
      </c>
      <c r="D152" s="2" t="s">
        <v>66</v>
      </c>
      <c r="E152" s="2" t="s">
        <v>67</v>
      </c>
      <c r="F152" s="2" t="str">
        <f>UnitControlCenter!$B$39</f>
        <v>million 2019 dollars / megawatt (MW)</v>
      </c>
      <c r="G152" s="2" t="s">
        <v>703</v>
      </c>
    </row>
    <row r="153" spans="1:19" ht="30.75" thickBot="1" x14ac:dyDescent="0.3">
      <c r="A153" s="126" t="s">
        <v>678</v>
      </c>
      <c r="B153" s="126" t="s">
        <v>841</v>
      </c>
      <c r="C153" s="61">
        <v>1</v>
      </c>
      <c r="D153" s="54" t="s">
        <v>66</v>
      </c>
      <c r="E153" s="54" t="s">
        <v>67</v>
      </c>
      <c r="F153" s="54" t="str">
        <f>UnitControlCenter!$B$40</f>
        <v>cost of eqpt. to produce 1 kg H2/yr (2019 dollars)</v>
      </c>
      <c r="G153" s="54" t="s">
        <v>842</v>
      </c>
      <c r="H153" s="54"/>
      <c r="I153" s="54"/>
      <c r="J153" s="53"/>
      <c r="K153" s="53"/>
      <c r="L153" s="53"/>
      <c r="M153" s="53"/>
      <c r="N153" s="53"/>
      <c r="O153" s="53"/>
      <c r="P153" s="53"/>
      <c r="Q153" s="53"/>
      <c r="R153" s="53"/>
      <c r="S153" s="53"/>
    </row>
  </sheetData>
  <conditionalFormatting sqref="C46:C50 C2:C43 C53:C153">
    <cfRule type="cellIs" dxfId="8" priority="7" operator="equal">
      <formula>0</formula>
    </cfRule>
    <cfRule type="cellIs" dxfId="7" priority="8" operator="equal">
      <formula>1</formula>
    </cfRule>
  </conditionalFormatting>
  <conditionalFormatting sqref="C51:C52">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x14ac:dyDescent="0.25"/>
  <cols>
    <col min="1" max="1" width="31.42578125" style="3" customWidth="1"/>
    <col min="2" max="2" width="28.140625" style="3" customWidth="1"/>
    <col min="3" max="3" width="68" style="3" customWidth="1"/>
    <col min="4" max="16384" width="8.85546875" style="3"/>
  </cols>
  <sheetData>
    <row r="1" spans="1:3" x14ac:dyDescent="0.25">
      <c r="A1" s="16" t="s">
        <v>75</v>
      </c>
      <c r="B1" s="16" t="s">
        <v>76</v>
      </c>
    </row>
    <row r="2" spans="1:3" ht="60" x14ac:dyDescent="0.25">
      <c r="A2" s="22" t="s">
        <v>154</v>
      </c>
      <c r="B2" s="22" t="s">
        <v>1376</v>
      </c>
      <c r="C2" s="65" t="s">
        <v>1387</v>
      </c>
    </row>
    <row r="3" spans="1:3" x14ac:dyDescent="0.25">
      <c r="A3" s="22" t="s">
        <v>1573</v>
      </c>
      <c r="B3" s="22" t="s">
        <v>1574</v>
      </c>
    </row>
    <row r="4" spans="1:3" x14ac:dyDescent="0.25">
      <c r="A4" s="22" t="s">
        <v>1609</v>
      </c>
      <c r="B4" s="22" t="s">
        <v>1610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x14ac:dyDescent="0.25"/>
  <cols>
    <col min="1" max="1" width="20.85546875" style="22" customWidth="1"/>
    <col min="2" max="2" width="17.85546875" style="22" customWidth="1"/>
    <col min="3" max="3" width="15.7109375" style="22" customWidth="1"/>
    <col min="4" max="4" width="18.140625" style="22" customWidth="1"/>
    <col min="5" max="5" width="17.85546875" style="22" customWidth="1"/>
    <col min="6" max="7" width="24" style="22" bestFit="1" customWidth="1"/>
    <col min="8" max="8" width="13.28515625" style="22" customWidth="1"/>
    <col min="9" max="9" width="31.7109375" style="22" bestFit="1" customWidth="1"/>
    <col min="10" max="10" width="16.28515625" style="22" customWidth="1"/>
    <col min="11" max="11" width="12" style="22" bestFit="1" customWidth="1"/>
    <col min="12" max="12" width="12.85546875" style="22" customWidth="1"/>
    <col min="13" max="14" width="12" style="22" bestFit="1" customWidth="1"/>
    <col min="15" max="15" width="11.7109375" style="22" customWidth="1"/>
    <col min="16" max="19" width="8.85546875" style="22"/>
    <col min="20" max="20" width="80.7109375" style="22" customWidth="1"/>
    <col min="21" max="16384" width="8.85546875" style="22"/>
  </cols>
  <sheetData>
    <row r="1" spans="1:11" x14ac:dyDescent="0.25">
      <c r="A1" s="22" t="s">
        <v>1446</v>
      </c>
      <c r="B1" s="22" t="str">
        <f>'State 2005 Data'!J4</f>
        <v>Nevada</v>
      </c>
    </row>
    <row r="2" spans="1:11" ht="47.1" customHeight="1" x14ac:dyDescent="0.25">
      <c r="B2" s="2">
        <v>2005</v>
      </c>
      <c r="C2" s="2" t="s">
        <v>1611</v>
      </c>
      <c r="D2" s="2" t="s">
        <v>1612</v>
      </c>
      <c r="E2" s="2" t="s">
        <v>1613</v>
      </c>
      <c r="F2" s="2" t="s">
        <v>1614</v>
      </c>
      <c r="G2" s="2" t="s">
        <v>1615</v>
      </c>
      <c r="H2" s="2" t="s">
        <v>1616</v>
      </c>
      <c r="I2" s="2" t="s">
        <v>1617</v>
      </c>
      <c r="J2" s="2" t="s">
        <v>1618</v>
      </c>
      <c r="K2" s="22" t="s">
        <v>1619</v>
      </c>
    </row>
    <row r="3" spans="1:11" x14ac:dyDescent="0.25">
      <c r="A3" s="30" t="s">
        <v>1620</v>
      </c>
      <c r="B3" s="101">
        <f>'State 2005 Data'!J5</f>
        <v>4.8990297379396592</v>
      </c>
      <c r="C3" s="102">
        <f>'Emissions - CO2e - By Sector'!E2</f>
        <v>4.4146799999999997</v>
      </c>
      <c r="D3" s="103">
        <v>0.51</v>
      </c>
      <c r="E3" s="103">
        <v>0.36</v>
      </c>
      <c r="F3" s="104">
        <f t="shared" ref="F3:G9" si="0">$C3*(1-D3)</f>
        <v>2.1631931999999998</v>
      </c>
      <c r="G3" s="104">
        <f t="shared" si="0"/>
        <v>2.8253952</v>
      </c>
      <c r="I3" s="68">
        <f t="shared" ref="I3:J11" si="1">1-F3/$B3</f>
        <v>0.55844456643168805</v>
      </c>
      <c r="J3" s="68">
        <f t="shared" si="1"/>
        <v>0.42327453574751095</v>
      </c>
      <c r="K3" s="22"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x14ac:dyDescent="0.25">
      <c r="A4" s="30" t="s">
        <v>55</v>
      </c>
      <c r="B4" s="101">
        <f>'State 2005 Data'!J6</f>
        <v>27.019983316051693</v>
      </c>
      <c r="C4" s="102">
        <f>'Emissions - CO2e - By Sector'!G2</f>
        <v>12.7051</v>
      </c>
      <c r="D4" s="103">
        <v>0.91</v>
      </c>
      <c r="E4" s="103">
        <v>0.66</v>
      </c>
      <c r="F4" s="104">
        <f t="shared" si="0"/>
        <v>1.1434589999999996</v>
      </c>
      <c r="G4" s="104">
        <f t="shared" si="0"/>
        <v>4.3197339999999995</v>
      </c>
      <c r="I4" s="68">
        <f t="shared" si="1"/>
        <v>0.95768098793307888</v>
      </c>
      <c r="J4" s="68">
        <f t="shared" si="1"/>
        <v>0.84012817663607564</v>
      </c>
      <c r="K4" s="22"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84 to 96 percent of 2005 levels.</v>
      </c>
    </row>
    <row r="5" spans="1:11" x14ac:dyDescent="0.25">
      <c r="A5" s="30" t="s">
        <v>1621</v>
      </c>
      <c r="B5" s="101">
        <f>'State 2005 Data'!J7</f>
        <v>6.5877001926754373</v>
      </c>
      <c r="C5" s="105">
        <f>'Emissions - CO2e - By Sector'!H2</f>
        <v>8.2901500000000006</v>
      </c>
      <c r="D5" s="103">
        <v>0.4</v>
      </c>
      <c r="E5" s="103">
        <v>0.28999999999999998</v>
      </c>
      <c r="F5" s="104">
        <f t="shared" si="0"/>
        <v>4.9740900000000003</v>
      </c>
      <c r="G5" s="104">
        <f t="shared" si="0"/>
        <v>5.8860064999999997</v>
      </c>
      <c r="I5" s="68">
        <f t="shared" si="1"/>
        <v>0.24494287011870031</v>
      </c>
      <c r="J5" s="68">
        <f t="shared" si="1"/>
        <v>0.10651572964046219</v>
      </c>
      <c r="K5" s="22" t="str">
        <f t="shared" si="2"/>
        <v>In a scenario limiting global warming to 1.5 °C, Nevada would need to cut its industry emissions by 11 to 24 percent of 2005 levels.</v>
      </c>
    </row>
    <row r="6" spans="1:11" x14ac:dyDescent="0.25">
      <c r="A6" s="30" t="s">
        <v>1622</v>
      </c>
      <c r="B6" s="101">
        <f>'State 2005 Data'!J8</f>
        <v>17.76549472208708</v>
      </c>
      <c r="C6" s="105">
        <f>'Emissions - CO2e - By Sector'!F2</f>
        <v>19.480699999999999</v>
      </c>
      <c r="D6" s="103">
        <v>0.48</v>
      </c>
      <c r="E6" s="103">
        <v>0.32</v>
      </c>
      <c r="F6" s="104">
        <f t="shared" si="0"/>
        <v>10.129963999999999</v>
      </c>
      <c r="G6" s="104">
        <f t="shared" si="0"/>
        <v>13.246875999999999</v>
      </c>
      <c r="I6" s="68">
        <f t="shared" si="1"/>
        <v>0.42979555827365457</v>
      </c>
      <c r="J6" s="68">
        <f t="shared" si="1"/>
        <v>0.25434803774247139</v>
      </c>
      <c r="K6" s="22" t="str">
        <f t="shared" si="2"/>
        <v>In a scenario limiting global warming to 1.5 °C, Nevada would need to cut its transportation emissions by 25 to 43 percent of 2005 levels.</v>
      </c>
    </row>
    <row r="7" spans="1:11" x14ac:dyDescent="0.25">
      <c r="A7" s="30" t="s">
        <v>146</v>
      </c>
      <c r="B7" s="101">
        <f>'State 2005 Data'!J9</f>
        <v>1.9160229338549362</v>
      </c>
      <c r="C7" s="105">
        <f>'Emissions - CO2e - By Sector'!D2</f>
        <v>2.2312500000000002</v>
      </c>
      <c r="D7" s="103">
        <v>0.06</v>
      </c>
      <c r="E7" s="103">
        <v>0.02</v>
      </c>
      <c r="F7" s="104">
        <f t="shared" si="0"/>
        <v>2.097375</v>
      </c>
      <c r="G7" s="104">
        <f t="shared" si="0"/>
        <v>2.1866250000000003</v>
      </c>
      <c r="I7" s="68">
        <f t="shared" si="1"/>
        <v>-9.4650258585471603E-2</v>
      </c>
      <c r="J7" s="68">
        <f t="shared" si="1"/>
        <v>-0.14123112065293864</v>
      </c>
      <c r="K7" s="22" t="str">
        <f t="shared" si="2"/>
        <v>In a scenario limiting global warming to 1.5 °C, Nevada would need to cut its agriculture emissions by -14 to -9 percent of 2005 levels.</v>
      </c>
    </row>
    <row r="8" spans="1:11" x14ac:dyDescent="0.25">
      <c r="A8" s="30" t="s">
        <v>1623</v>
      </c>
      <c r="B8" s="101">
        <f>C8</f>
        <v>-5.47</v>
      </c>
      <c r="C8" s="105">
        <f>'Emissions - CO2e - By Sector'!J2</f>
        <v>-5.47</v>
      </c>
      <c r="D8" s="106">
        <v>0</v>
      </c>
      <c r="E8" s="106">
        <v>0</v>
      </c>
      <c r="F8" s="104">
        <f t="shared" si="0"/>
        <v>-5.47</v>
      </c>
      <c r="G8" s="104">
        <f t="shared" si="0"/>
        <v>-5.47</v>
      </c>
      <c r="I8" s="68">
        <f t="shared" si="1"/>
        <v>0</v>
      </c>
      <c r="J8" s="68">
        <f t="shared" si="1"/>
        <v>0</v>
      </c>
      <c r="K8" s="22"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x14ac:dyDescent="0.25">
      <c r="A9" s="30" t="s">
        <v>1624</v>
      </c>
      <c r="B9" s="101">
        <f>'State 2005 Data'!J11</f>
        <v>1.8198807264733488</v>
      </c>
      <c r="C9" s="105">
        <f>'Emissions - CO2e - By Sector'!C2</f>
        <v>1.452</v>
      </c>
      <c r="D9" s="103">
        <v>0.06</v>
      </c>
      <c r="E9" s="103">
        <v>0.02</v>
      </c>
      <c r="F9" s="104">
        <f t="shared" si="0"/>
        <v>1.3648799999999999</v>
      </c>
      <c r="G9" s="104">
        <f t="shared" si="0"/>
        <v>1.42296</v>
      </c>
      <c r="I9" s="68">
        <f t="shared" si="1"/>
        <v>0.25001678398730609</v>
      </c>
      <c r="J9" s="68">
        <f t="shared" si="1"/>
        <v>0.21810260458251052</v>
      </c>
      <c r="K9" s="22" t="str">
        <f t="shared" si="2"/>
        <v>In a scenario limiting global warming to 1.5 °C, Nevada would need to cut its waste emissions by 22 to 25 percent of 2005 levels.</v>
      </c>
    </row>
    <row r="10" spans="1:11" x14ac:dyDescent="0.25">
      <c r="A10" s="30" t="s">
        <v>1625</v>
      </c>
      <c r="B10" s="107">
        <f>SUM(B3:B9)</f>
        <v>54.538111629082159</v>
      </c>
      <c r="C10" s="107">
        <f>SUM(C3:C9)</f>
        <v>43.103880000000004</v>
      </c>
      <c r="D10" s="123">
        <f>1-F10/$C10</f>
        <v>0.61945511169760126</v>
      </c>
      <c r="E10" s="123">
        <f>1-G10/$C10</f>
        <v>0.4335174304494166</v>
      </c>
      <c r="F10" s="104">
        <f>SUM(F3:F9)</f>
        <v>16.4029612</v>
      </c>
      <c r="G10" s="104">
        <f>SUM(G3:G9)</f>
        <v>24.417596700000001</v>
      </c>
      <c r="H10" s="22">
        <f>B10*0.55</f>
        <v>29.995961395995192</v>
      </c>
      <c r="I10" s="68">
        <f>1-F10/$B10</f>
        <v>0.69923855612094188</v>
      </c>
      <c r="J10" s="68">
        <f t="shared" si="1"/>
        <v>0.55228378888389229</v>
      </c>
      <c r="K10" s="22" t="str">
        <f t="shared" si="2"/>
        <v>In a scenario limiting global warming to 1.5 °C, Nevada would need to cut its total (including land use) emissions by 55 to 70 percent of 2005 levels.</v>
      </c>
    </row>
    <row r="11" spans="1:11" x14ac:dyDescent="0.25">
      <c r="A11" s="30" t="s">
        <v>1626</v>
      </c>
      <c r="B11" s="107">
        <f>SUM(B3:B9)-B8</f>
        <v>60.008111629082158</v>
      </c>
      <c r="C11" s="107">
        <f>SUM(C3:C9)-C8</f>
        <v>48.573880000000003</v>
      </c>
      <c r="D11" s="123">
        <f>1-F11/$C11</f>
        <v>0.54969705528979773</v>
      </c>
      <c r="E11" s="123">
        <f>1-G11/$C11</f>
        <v>0.38469818140943246</v>
      </c>
      <c r="F11" s="104">
        <f>F10-F8</f>
        <v>21.872961199999999</v>
      </c>
      <c r="G11" s="104">
        <f>G10-G8</f>
        <v>29.8875967</v>
      </c>
      <c r="H11" s="22">
        <f>B11*0.55</f>
        <v>33.004461395995193</v>
      </c>
      <c r="I11" s="68">
        <f>1-F11/$B11</f>
        <v>0.63549992482350426</v>
      </c>
      <c r="J11" s="68">
        <f t="shared" si="1"/>
        <v>0.50194072286861702</v>
      </c>
      <c r="K11" s="22"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50 to 64 percent of 2005 levels.</v>
      </c>
    </row>
    <row r="12" spans="1:11" x14ac:dyDescent="0.25">
      <c r="A12" s="108" t="s">
        <v>1627</v>
      </c>
      <c r="D12" s="104"/>
    </row>
    <row r="14" spans="1:11" x14ac:dyDescent="0.25">
      <c r="A14" s="30" t="s">
        <v>1628</v>
      </c>
      <c r="B14" s="22">
        <f>CONVERT(2000,"lbm","kg")/1000</f>
        <v>0.90718474000000004</v>
      </c>
    </row>
    <row r="16" spans="1:11" x14ac:dyDescent="0.25">
      <c r="A16" s="30" t="s">
        <v>1629</v>
      </c>
      <c r="B16" s="22" t="s">
        <v>1630</v>
      </c>
      <c r="C16" s="22" t="s">
        <v>1631</v>
      </c>
    </row>
    <row r="17" spans="1:10" x14ac:dyDescent="0.25">
      <c r="A17" s="30" t="s">
        <v>537</v>
      </c>
      <c r="B17" s="22">
        <v>1</v>
      </c>
      <c r="C17" s="22" t="s">
        <v>1632</v>
      </c>
    </row>
    <row r="18" spans="1:10" x14ac:dyDescent="0.25">
      <c r="A18" s="30" t="s">
        <v>546</v>
      </c>
      <c r="B18" s="22">
        <f>265/298</f>
        <v>0.88926174496644295</v>
      </c>
    </row>
    <row r="19" spans="1:10" x14ac:dyDescent="0.25">
      <c r="A19" s="30" t="s">
        <v>545</v>
      </c>
      <c r="B19" s="22">
        <f>28/25</f>
        <v>1.1200000000000001</v>
      </c>
    </row>
    <row r="20" spans="1:10" x14ac:dyDescent="0.25">
      <c r="A20" s="30" t="s">
        <v>1633</v>
      </c>
      <c r="B20" s="22">
        <v>1</v>
      </c>
      <c r="C20" s="22" t="s">
        <v>1634</v>
      </c>
    </row>
    <row r="21" spans="1:10" x14ac:dyDescent="0.25">
      <c r="A21" s="30" t="s">
        <v>1635</v>
      </c>
      <c r="B21" s="22">
        <v>1</v>
      </c>
      <c r="C21" s="22" t="s">
        <v>1634</v>
      </c>
    </row>
    <row r="22" spans="1:10" x14ac:dyDescent="0.25">
      <c r="A22" s="30" t="s">
        <v>535</v>
      </c>
      <c r="B22" s="22">
        <f>23500/22800</f>
        <v>1.0307017543859649</v>
      </c>
    </row>
    <row r="24" spans="1:10" x14ac:dyDescent="0.25">
      <c r="A24" s="30" t="s">
        <v>1636</v>
      </c>
    </row>
    <row r="25" spans="1:10" x14ac:dyDescent="0.25">
      <c r="A25" s="22" t="s">
        <v>1637</v>
      </c>
      <c r="B25" s="22" t="s">
        <v>1638</v>
      </c>
      <c r="C25" s="22" t="s">
        <v>1639</v>
      </c>
      <c r="D25" s="22" t="s">
        <v>1640</v>
      </c>
      <c r="E25" s="22" t="s">
        <v>1641</v>
      </c>
      <c r="F25" s="22" t="s">
        <v>1642</v>
      </c>
      <c r="G25" s="22" t="s">
        <v>1643</v>
      </c>
      <c r="H25" s="22" t="s">
        <v>1644</v>
      </c>
      <c r="I25" s="22" t="s">
        <v>1645</v>
      </c>
      <c r="J25" s="22" t="s">
        <v>1646</v>
      </c>
    </row>
    <row r="26" spans="1:10" x14ac:dyDescent="0.25">
      <c r="A26" s="22">
        <v>2019</v>
      </c>
      <c r="B26" s="22">
        <v>4.0077000000000002E-2</v>
      </c>
      <c r="C26" s="22">
        <v>1.45198</v>
      </c>
      <c r="D26" s="22">
        <v>2.2275100000000001</v>
      </c>
      <c r="E26" s="22">
        <v>3.5810399999999998</v>
      </c>
      <c r="F26" s="22">
        <v>17.8414</v>
      </c>
      <c r="G26" s="22">
        <v>11.464499999999999</v>
      </c>
      <c r="H26" s="22">
        <v>7.8589200000000003</v>
      </c>
      <c r="I26" s="22">
        <v>0</v>
      </c>
      <c r="J26" s="22">
        <v>-5.47</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election activeCell="M25" sqref="M25"/>
    </sheetView>
  </sheetViews>
  <sheetFormatPr defaultColWidth="9" defaultRowHeight="15" x14ac:dyDescent="0.25"/>
  <cols>
    <col min="1" max="16384" width="9" style="22"/>
  </cols>
  <sheetData>
    <row r="1" spans="1:10" x14ac:dyDescent="0.25">
      <c r="A1" s="22" t="s">
        <v>1637</v>
      </c>
      <c r="B1" s="22" t="s">
        <v>1638</v>
      </c>
      <c r="C1" s="22" t="s">
        <v>1639</v>
      </c>
      <c r="D1" s="22" t="s">
        <v>1640</v>
      </c>
      <c r="E1" s="22" t="s">
        <v>1641</v>
      </c>
      <c r="F1" s="22" t="s">
        <v>1642</v>
      </c>
      <c r="G1" s="22" t="s">
        <v>1643</v>
      </c>
      <c r="H1" s="22" t="s">
        <v>1644</v>
      </c>
      <c r="I1" s="22" t="s">
        <v>1645</v>
      </c>
      <c r="J1" s="22" t="s">
        <v>1646</v>
      </c>
    </row>
    <row r="2" spans="1:10" x14ac:dyDescent="0.25">
      <c r="A2" s="22">
        <v>2019</v>
      </c>
      <c r="B2" s="22">
        <v>0</v>
      </c>
      <c r="C2" s="22">
        <v>1.452</v>
      </c>
      <c r="D2" s="22">
        <v>2.2312500000000002</v>
      </c>
      <c r="E2" s="22">
        <v>4.4146799999999997</v>
      </c>
      <c r="F2" s="22">
        <v>19.480699999999999</v>
      </c>
      <c r="G2" s="22">
        <v>12.7051</v>
      </c>
      <c r="H2" s="22">
        <v>8.2901500000000006</v>
      </c>
      <c r="I2" s="22">
        <v>0</v>
      </c>
      <c r="J2" s="22">
        <v>-5.47</v>
      </c>
    </row>
    <row r="3" spans="1:10" x14ac:dyDescent="0.25">
      <c r="A3" s="22">
        <v>2020</v>
      </c>
      <c r="B3" s="22">
        <v>0</v>
      </c>
      <c r="C3" s="22">
        <v>1.3128299999999999</v>
      </c>
      <c r="D3" s="22">
        <v>2.0070700000000001</v>
      </c>
      <c r="E3" s="22">
        <v>4.2606299999999999</v>
      </c>
      <c r="F3" s="22">
        <v>16.8094</v>
      </c>
      <c r="G3" s="22">
        <v>11.577500000000001</v>
      </c>
      <c r="H3" s="22">
        <v>7.3728300000000004</v>
      </c>
      <c r="I3" s="22">
        <v>0</v>
      </c>
      <c r="J3" s="22">
        <v>-5.52</v>
      </c>
    </row>
    <row r="4" spans="1:10" x14ac:dyDescent="0.25">
      <c r="A4" s="22">
        <v>2021</v>
      </c>
      <c r="B4" s="22">
        <v>0</v>
      </c>
      <c r="C4" s="22">
        <v>1.36524</v>
      </c>
      <c r="D4" s="22">
        <v>2.0817800000000002</v>
      </c>
      <c r="E4" s="22">
        <v>4.3161899999999997</v>
      </c>
      <c r="F4" s="22">
        <v>17.5669</v>
      </c>
      <c r="G4" s="22">
        <v>11.007999999999999</v>
      </c>
      <c r="H4" s="22">
        <v>7.8272399999999998</v>
      </c>
      <c r="I4" s="22">
        <v>0</v>
      </c>
      <c r="J4" s="22">
        <v>-5.56</v>
      </c>
    </row>
    <row r="5" spans="1:10" x14ac:dyDescent="0.25">
      <c r="A5" s="22">
        <v>2022</v>
      </c>
      <c r="B5" s="22">
        <v>0</v>
      </c>
      <c r="C5" s="22">
        <v>1.4016599999999999</v>
      </c>
      <c r="D5" s="22">
        <v>2.1334900000000001</v>
      </c>
      <c r="E5" s="22">
        <v>4.3598699999999999</v>
      </c>
      <c r="F5" s="22">
        <v>17.9101</v>
      </c>
      <c r="G5" s="22">
        <v>10.9833</v>
      </c>
      <c r="H5" s="22">
        <v>8.2211599999999994</v>
      </c>
      <c r="I5" s="22">
        <v>0</v>
      </c>
      <c r="J5" s="22">
        <v>-5.61</v>
      </c>
    </row>
    <row r="6" spans="1:10" x14ac:dyDescent="0.25">
      <c r="A6" s="22">
        <v>2023</v>
      </c>
      <c r="B6" s="22">
        <v>0</v>
      </c>
      <c r="C6" s="22">
        <v>1.4261200000000001</v>
      </c>
      <c r="D6" s="22">
        <v>2.1636899999999999</v>
      </c>
      <c r="E6" s="22">
        <v>4.3883900000000002</v>
      </c>
      <c r="F6" s="22">
        <v>18.0276</v>
      </c>
      <c r="G6" s="22">
        <v>10.8682</v>
      </c>
      <c r="H6" s="22">
        <v>8.5051400000000008</v>
      </c>
      <c r="I6" s="22">
        <v>0</v>
      </c>
      <c r="J6" s="22">
        <v>-5.66</v>
      </c>
    </row>
    <row r="7" spans="1:10" x14ac:dyDescent="0.25">
      <c r="A7" s="22">
        <v>2024</v>
      </c>
      <c r="B7" s="22">
        <v>0</v>
      </c>
      <c r="C7" s="22">
        <v>1.4529300000000001</v>
      </c>
      <c r="D7" s="22">
        <v>2.1989200000000002</v>
      </c>
      <c r="E7" s="22">
        <v>4.4183700000000004</v>
      </c>
      <c r="F7" s="22">
        <v>18.168099999999999</v>
      </c>
      <c r="G7" s="22">
        <v>10.8004</v>
      </c>
      <c r="H7" s="22">
        <v>8.79556</v>
      </c>
      <c r="I7" s="22">
        <v>0</v>
      </c>
      <c r="J7" s="22">
        <v>-5.7</v>
      </c>
    </row>
    <row r="8" spans="1:10" x14ac:dyDescent="0.25">
      <c r="A8" s="22">
        <v>2025</v>
      </c>
      <c r="B8" s="22">
        <v>0</v>
      </c>
      <c r="C8" s="22">
        <v>1.4827699999999999</v>
      </c>
      <c r="D8" s="22">
        <v>2.2373500000000002</v>
      </c>
      <c r="E8" s="22">
        <v>4.4497400000000003</v>
      </c>
      <c r="F8" s="22">
        <v>18.3093</v>
      </c>
      <c r="G8" s="22">
        <v>10.018700000000001</v>
      </c>
      <c r="H8" s="22">
        <v>9.0966699999999996</v>
      </c>
      <c r="I8" s="22">
        <v>0</v>
      </c>
      <c r="J8" s="22">
        <v>-5.75</v>
      </c>
    </row>
    <row r="9" spans="1:10" x14ac:dyDescent="0.25">
      <c r="A9" s="22">
        <v>2026</v>
      </c>
      <c r="B9" s="22">
        <v>0</v>
      </c>
      <c r="C9" s="22">
        <v>1.5121599999999999</v>
      </c>
      <c r="D9" s="22">
        <v>2.27088</v>
      </c>
      <c r="E9" s="22">
        <v>4.4800599999999999</v>
      </c>
      <c r="F9" s="22">
        <v>18.380700000000001</v>
      </c>
      <c r="G9" s="22">
        <v>9.9204299999999996</v>
      </c>
      <c r="H9" s="22">
        <v>9.4116800000000005</v>
      </c>
      <c r="I9" s="22">
        <v>0</v>
      </c>
      <c r="J9" s="22">
        <v>-5.75</v>
      </c>
    </row>
    <row r="10" spans="1:10" x14ac:dyDescent="0.25">
      <c r="A10" s="22">
        <v>2027</v>
      </c>
      <c r="B10" s="22">
        <v>2.5248E-5</v>
      </c>
      <c r="C10" s="22">
        <v>1.5383</v>
      </c>
      <c r="D10" s="22">
        <v>2.2987299999999999</v>
      </c>
      <c r="E10" s="22">
        <v>4.5072200000000002</v>
      </c>
      <c r="F10" s="22">
        <v>18.3325</v>
      </c>
      <c r="G10" s="22">
        <v>9.75718</v>
      </c>
      <c r="H10" s="22">
        <v>9.6720000000000006</v>
      </c>
      <c r="I10" s="22">
        <v>0</v>
      </c>
      <c r="J10" s="22">
        <v>-5.75</v>
      </c>
    </row>
    <row r="11" spans="1:10" x14ac:dyDescent="0.25">
      <c r="A11" s="22">
        <v>2028</v>
      </c>
      <c r="B11" s="22">
        <v>5.4490000000000002E-5</v>
      </c>
      <c r="C11" s="22">
        <v>1.56267</v>
      </c>
      <c r="D11" s="22">
        <v>2.3246799999999999</v>
      </c>
      <c r="E11" s="22">
        <v>4.5346799999999998</v>
      </c>
      <c r="F11" s="22">
        <v>18.256599999999999</v>
      </c>
      <c r="G11" s="22">
        <v>9.5672300000000003</v>
      </c>
      <c r="H11" s="22">
        <v>9.9311900000000009</v>
      </c>
      <c r="I11" s="22">
        <v>0</v>
      </c>
      <c r="J11" s="22">
        <v>-5.75</v>
      </c>
    </row>
    <row r="12" spans="1:10" x14ac:dyDescent="0.25">
      <c r="A12" s="22">
        <v>2029</v>
      </c>
      <c r="B12" s="22">
        <v>8.3504000000000006E-5</v>
      </c>
      <c r="C12" s="22">
        <v>1.58074</v>
      </c>
      <c r="D12" s="22">
        <v>2.3404099999999999</v>
      </c>
      <c r="E12" s="22">
        <v>4.5557800000000004</v>
      </c>
      <c r="F12" s="22">
        <v>18.083300000000001</v>
      </c>
      <c r="G12" s="22">
        <v>9.2759800000000006</v>
      </c>
      <c r="H12" s="22">
        <v>10.139799999999999</v>
      </c>
      <c r="I12" s="22">
        <v>0</v>
      </c>
      <c r="J12" s="22">
        <v>-5.75</v>
      </c>
    </row>
    <row r="13" spans="1:10" x14ac:dyDescent="0.25">
      <c r="A13" s="22">
        <v>2030</v>
      </c>
      <c r="B13" s="22">
        <v>1.3730400000000001E-4</v>
      </c>
      <c r="C13" s="22">
        <v>1.5989800000000001</v>
      </c>
      <c r="D13" s="22">
        <v>2.3550499999999999</v>
      </c>
      <c r="E13" s="22">
        <v>4.5777299999999999</v>
      </c>
      <c r="F13" s="22">
        <v>17.884399999999999</v>
      </c>
      <c r="G13" s="22">
        <v>8.8980599999999992</v>
      </c>
      <c r="H13" s="22">
        <v>10.3398</v>
      </c>
      <c r="I13" s="22">
        <v>0</v>
      </c>
      <c r="J13" s="22">
        <v>-5.75</v>
      </c>
    </row>
    <row r="14" spans="1:10" x14ac:dyDescent="0.25">
      <c r="A14" s="22">
        <v>2031</v>
      </c>
      <c r="B14" s="22">
        <v>1.9086400000000001E-4</v>
      </c>
      <c r="C14" s="22">
        <v>1.61578</v>
      </c>
      <c r="D14" s="22">
        <v>2.3591199999999999</v>
      </c>
      <c r="E14" s="22">
        <v>4.5988100000000003</v>
      </c>
      <c r="F14" s="22">
        <v>17.645</v>
      </c>
      <c r="G14" s="22">
        <v>8.9945900000000005</v>
      </c>
      <c r="H14" s="22">
        <v>10.538500000000001</v>
      </c>
      <c r="I14" s="22">
        <v>0</v>
      </c>
      <c r="J14" s="22">
        <v>-5.75</v>
      </c>
    </row>
    <row r="15" spans="1:10" x14ac:dyDescent="0.25">
      <c r="A15" s="22">
        <v>2032</v>
      </c>
      <c r="B15" s="22">
        <v>2.7278799999999999E-4</v>
      </c>
      <c r="C15" s="22">
        <v>1.63357</v>
      </c>
      <c r="D15" s="22">
        <v>2.3646099999999999</v>
      </c>
      <c r="E15" s="22">
        <v>4.6206100000000001</v>
      </c>
      <c r="F15" s="22">
        <v>17.419499999999999</v>
      </c>
      <c r="G15" s="22">
        <v>9.0825300000000002</v>
      </c>
      <c r="H15" s="22">
        <v>10.732200000000001</v>
      </c>
      <c r="I15" s="22">
        <v>0</v>
      </c>
      <c r="J15" s="22">
        <v>-5.75</v>
      </c>
    </row>
    <row r="16" spans="1:10" x14ac:dyDescent="0.25">
      <c r="A16" s="22">
        <v>2033</v>
      </c>
      <c r="B16" s="22">
        <v>3.7916600000000001E-4</v>
      </c>
      <c r="C16" s="22">
        <v>1.6503699999999999</v>
      </c>
      <c r="D16" s="22">
        <v>2.3683800000000002</v>
      </c>
      <c r="E16" s="22">
        <v>4.6443599999999998</v>
      </c>
      <c r="F16" s="22">
        <v>17.225100000000001</v>
      </c>
      <c r="G16" s="22">
        <v>9.19374</v>
      </c>
      <c r="H16" s="22">
        <v>10.917999999999999</v>
      </c>
      <c r="I16" s="22">
        <v>0</v>
      </c>
      <c r="J16" s="22">
        <v>-5.75</v>
      </c>
    </row>
    <row r="17" spans="1:10" x14ac:dyDescent="0.25">
      <c r="A17" s="22">
        <v>2034</v>
      </c>
      <c r="B17" s="22">
        <v>5.1577800000000005E-4</v>
      </c>
      <c r="C17" s="22">
        <v>1.6681600000000001</v>
      </c>
      <c r="D17" s="22">
        <v>2.3734099999999998</v>
      </c>
      <c r="E17" s="22">
        <v>4.6690899999999997</v>
      </c>
      <c r="F17" s="22">
        <v>17.0623</v>
      </c>
      <c r="G17" s="22">
        <v>9.2938200000000002</v>
      </c>
      <c r="H17" s="22">
        <v>11.1182</v>
      </c>
      <c r="I17" s="22">
        <v>0</v>
      </c>
      <c r="J17" s="22">
        <v>-5.75</v>
      </c>
    </row>
    <row r="18" spans="1:10" x14ac:dyDescent="0.25">
      <c r="A18" s="22">
        <v>2035</v>
      </c>
      <c r="B18" s="22">
        <v>6.5565199999999995E-4</v>
      </c>
      <c r="C18" s="22">
        <v>1.68496</v>
      </c>
      <c r="D18" s="22">
        <v>2.37832</v>
      </c>
      <c r="E18" s="22">
        <v>4.6938899999999997</v>
      </c>
      <c r="F18" s="22">
        <v>16.929600000000001</v>
      </c>
      <c r="G18" s="22">
        <v>9.4171399999999998</v>
      </c>
      <c r="H18" s="22">
        <v>11.308299999999999</v>
      </c>
      <c r="I18" s="22">
        <v>0</v>
      </c>
      <c r="J18" s="22">
        <v>-5.75</v>
      </c>
    </row>
    <row r="19" spans="1:10" x14ac:dyDescent="0.25">
      <c r="A19" s="22">
        <v>2036</v>
      </c>
      <c r="B19" s="22">
        <v>8.2502599999999997E-4</v>
      </c>
      <c r="C19" s="22">
        <v>1.70373</v>
      </c>
      <c r="D19" s="22">
        <v>2.3809999999999998</v>
      </c>
      <c r="E19" s="22">
        <v>4.7206000000000001</v>
      </c>
      <c r="F19" s="22">
        <v>16.806899999999999</v>
      </c>
      <c r="G19" s="22">
        <v>9.5194700000000001</v>
      </c>
      <c r="H19" s="22">
        <v>11.4947</v>
      </c>
      <c r="I19" s="22">
        <v>0</v>
      </c>
      <c r="J19" s="22">
        <v>-5.75</v>
      </c>
    </row>
    <row r="20" spans="1:10" x14ac:dyDescent="0.25">
      <c r="A20" s="22">
        <v>2037</v>
      </c>
      <c r="B20" s="22">
        <v>1.02801E-3</v>
      </c>
      <c r="C20" s="22">
        <v>1.7215199999999999</v>
      </c>
      <c r="D20" s="22">
        <v>2.3838300000000001</v>
      </c>
      <c r="E20" s="22">
        <v>4.7486199999999998</v>
      </c>
      <c r="F20" s="22">
        <v>16.696200000000001</v>
      </c>
      <c r="G20" s="22">
        <v>9.6324699999999996</v>
      </c>
      <c r="H20" s="22">
        <v>11.692399999999999</v>
      </c>
      <c r="I20" s="22">
        <v>0</v>
      </c>
      <c r="J20" s="22">
        <v>-5.75</v>
      </c>
    </row>
    <row r="21" spans="1:10" x14ac:dyDescent="0.25">
      <c r="A21" s="22">
        <v>2038</v>
      </c>
      <c r="B21" s="22">
        <v>1.25578E-3</v>
      </c>
      <c r="C21" s="22">
        <v>1.7403</v>
      </c>
      <c r="D21" s="22">
        <v>2.38754</v>
      </c>
      <c r="E21" s="22">
        <v>4.7788399999999998</v>
      </c>
      <c r="F21" s="22">
        <v>16.593499999999999</v>
      </c>
      <c r="G21" s="22">
        <v>9.7560400000000005</v>
      </c>
      <c r="H21" s="22">
        <v>11.8848</v>
      </c>
      <c r="I21" s="22">
        <v>0</v>
      </c>
      <c r="J21" s="22">
        <v>-5.75</v>
      </c>
    </row>
    <row r="22" spans="1:10" x14ac:dyDescent="0.25">
      <c r="A22" s="22">
        <v>2039</v>
      </c>
      <c r="B22" s="22">
        <v>1.49198E-3</v>
      </c>
      <c r="C22" s="22">
        <v>1.7580899999999999</v>
      </c>
      <c r="D22" s="22">
        <v>2.3902100000000002</v>
      </c>
      <c r="E22" s="22">
        <v>4.8092300000000003</v>
      </c>
      <c r="F22" s="22">
        <v>16.518899999999999</v>
      </c>
      <c r="G22" s="22">
        <v>9.8449000000000009</v>
      </c>
      <c r="H22" s="22">
        <v>12.0746</v>
      </c>
      <c r="I22" s="22">
        <v>0</v>
      </c>
      <c r="J22" s="22">
        <v>-5.75</v>
      </c>
    </row>
    <row r="23" spans="1:10" x14ac:dyDescent="0.25">
      <c r="A23" s="22">
        <v>2040</v>
      </c>
      <c r="B23" s="22">
        <v>1.7563800000000001E-3</v>
      </c>
      <c r="C23" s="22">
        <v>1.7768600000000001</v>
      </c>
      <c r="D23" s="22">
        <v>2.3939300000000001</v>
      </c>
      <c r="E23" s="22">
        <v>4.8410799999999998</v>
      </c>
      <c r="F23" s="22">
        <v>16.4498</v>
      </c>
      <c r="G23" s="22">
        <v>9.9754000000000005</v>
      </c>
      <c r="H23" s="22">
        <v>12.2774</v>
      </c>
      <c r="I23" s="22">
        <v>0</v>
      </c>
      <c r="J23" s="22">
        <v>-5.75</v>
      </c>
    </row>
    <row r="24" spans="1:10" x14ac:dyDescent="0.25">
      <c r="A24" s="22">
        <v>2041</v>
      </c>
      <c r="B24" s="22">
        <v>2.0174500000000001E-3</v>
      </c>
      <c r="C24" s="22">
        <v>1.7946500000000001</v>
      </c>
      <c r="D24" s="22">
        <v>2.39412</v>
      </c>
      <c r="E24" s="22">
        <v>4.8653700000000004</v>
      </c>
      <c r="F24" s="22">
        <v>16.394300000000001</v>
      </c>
      <c r="G24" s="22">
        <v>10.075100000000001</v>
      </c>
      <c r="H24" s="22">
        <v>12.4733</v>
      </c>
      <c r="I24" s="22">
        <v>0</v>
      </c>
      <c r="J24" s="22">
        <v>-5.75</v>
      </c>
    </row>
    <row r="25" spans="1:10" x14ac:dyDescent="0.25">
      <c r="A25" s="22">
        <v>2042</v>
      </c>
      <c r="B25" s="22">
        <v>2.3151999999999999E-3</v>
      </c>
      <c r="C25" s="22">
        <v>1.8134300000000001</v>
      </c>
      <c r="D25" s="22">
        <v>2.3952900000000001</v>
      </c>
      <c r="E25" s="22">
        <v>4.8911300000000004</v>
      </c>
      <c r="F25" s="22">
        <v>16.37</v>
      </c>
      <c r="G25" s="22">
        <v>10.172800000000001</v>
      </c>
      <c r="H25" s="22">
        <v>12.676</v>
      </c>
      <c r="I25" s="22">
        <v>0</v>
      </c>
      <c r="J25" s="22">
        <v>-5.75</v>
      </c>
    </row>
    <row r="26" spans="1:10" x14ac:dyDescent="0.25">
      <c r="A26" s="22">
        <v>2043</v>
      </c>
      <c r="B26" s="22">
        <v>2.6148899999999999E-3</v>
      </c>
      <c r="C26" s="22">
        <v>1.8322099999999999</v>
      </c>
      <c r="D26" s="22">
        <v>2.39554</v>
      </c>
      <c r="E26" s="22">
        <v>4.9173200000000001</v>
      </c>
      <c r="F26" s="22">
        <v>16.3688</v>
      </c>
      <c r="G26" s="22">
        <v>10.256</v>
      </c>
      <c r="H26" s="22">
        <v>12.8782</v>
      </c>
      <c r="I26" s="22">
        <v>0</v>
      </c>
      <c r="J26" s="22">
        <v>-5.75</v>
      </c>
    </row>
    <row r="27" spans="1:10" x14ac:dyDescent="0.25">
      <c r="A27" s="22">
        <v>2044</v>
      </c>
      <c r="B27" s="22">
        <v>2.94554E-3</v>
      </c>
      <c r="C27" s="22">
        <v>1.8509800000000001</v>
      </c>
      <c r="D27" s="22">
        <v>2.3969399999999998</v>
      </c>
      <c r="E27" s="22">
        <v>4.9446899999999996</v>
      </c>
      <c r="F27" s="22">
        <v>16.400700000000001</v>
      </c>
      <c r="G27" s="22">
        <v>10.367699999999999</v>
      </c>
      <c r="H27" s="22">
        <v>13.0875</v>
      </c>
      <c r="I27" s="22">
        <v>0</v>
      </c>
      <c r="J27" s="22">
        <v>-5.75</v>
      </c>
    </row>
    <row r="28" spans="1:10" x14ac:dyDescent="0.25">
      <c r="A28" s="22">
        <v>2045</v>
      </c>
      <c r="B28" s="22">
        <v>3.2791000000000001E-3</v>
      </c>
      <c r="C28" s="22">
        <v>1.8697600000000001</v>
      </c>
      <c r="D28" s="22">
        <v>2.3973200000000001</v>
      </c>
      <c r="E28" s="22">
        <v>4.9722799999999996</v>
      </c>
      <c r="F28" s="22">
        <v>16.450399999999998</v>
      </c>
      <c r="G28" s="22">
        <v>10.4421</v>
      </c>
      <c r="H28" s="22">
        <v>13.300700000000001</v>
      </c>
      <c r="I28" s="22">
        <v>0</v>
      </c>
      <c r="J28" s="22">
        <v>-5.75</v>
      </c>
    </row>
    <row r="29" spans="1:10" x14ac:dyDescent="0.25">
      <c r="A29" s="22">
        <v>2046</v>
      </c>
      <c r="B29" s="22">
        <v>3.6112000000000002E-3</v>
      </c>
      <c r="C29" s="22">
        <v>1.8875500000000001</v>
      </c>
      <c r="D29" s="22">
        <v>2.3976099999999998</v>
      </c>
      <c r="E29" s="22">
        <v>5.00068</v>
      </c>
      <c r="F29" s="22">
        <v>16.522099999999998</v>
      </c>
      <c r="G29" s="22">
        <v>10.523400000000001</v>
      </c>
      <c r="H29" s="22">
        <v>13.5115</v>
      </c>
      <c r="I29" s="22">
        <v>0</v>
      </c>
      <c r="J29" s="22">
        <v>-5.75</v>
      </c>
    </row>
    <row r="30" spans="1:10" x14ac:dyDescent="0.25">
      <c r="A30" s="22">
        <v>2047</v>
      </c>
      <c r="B30" s="22">
        <v>3.9411400000000001E-3</v>
      </c>
      <c r="C30" s="22">
        <v>1.90632</v>
      </c>
      <c r="D30" s="22">
        <v>2.39683</v>
      </c>
      <c r="E30" s="22">
        <v>5.0291300000000003</v>
      </c>
      <c r="F30" s="22">
        <v>16.6143</v>
      </c>
      <c r="G30" s="22">
        <v>10.610099999999999</v>
      </c>
      <c r="H30" s="22">
        <v>13.7309</v>
      </c>
      <c r="I30" s="22">
        <v>0</v>
      </c>
      <c r="J30" s="22">
        <v>-5.75</v>
      </c>
    </row>
    <row r="31" spans="1:10" x14ac:dyDescent="0.25">
      <c r="A31" s="22">
        <v>2048</v>
      </c>
      <c r="B31" s="22">
        <v>4.2833000000000003E-3</v>
      </c>
      <c r="C31" s="22">
        <v>1.9251</v>
      </c>
      <c r="D31" s="22">
        <v>2.39717</v>
      </c>
      <c r="E31" s="22">
        <v>5.0583200000000001</v>
      </c>
      <c r="F31" s="22">
        <v>16.709399999999999</v>
      </c>
      <c r="G31" s="22">
        <v>10.6737</v>
      </c>
      <c r="H31" s="22">
        <v>13.943300000000001</v>
      </c>
      <c r="I31" s="22">
        <v>0</v>
      </c>
      <c r="J31" s="22">
        <v>-5.75</v>
      </c>
    </row>
    <row r="32" spans="1:10" x14ac:dyDescent="0.25">
      <c r="A32" s="22">
        <v>2049</v>
      </c>
      <c r="B32" s="22">
        <v>4.6213399999999998E-3</v>
      </c>
      <c r="C32" s="22">
        <v>1.9438800000000001</v>
      </c>
      <c r="D32" s="22">
        <v>2.3975499999999998</v>
      </c>
      <c r="E32" s="22">
        <v>5.08786</v>
      </c>
      <c r="F32" s="22">
        <v>16.810600000000001</v>
      </c>
      <c r="G32" s="22">
        <v>10.7919</v>
      </c>
      <c r="H32" s="22">
        <v>14.1577</v>
      </c>
      <c r="I32" s="22">
        <v>0</v>
      </c>
      <c r="J32" s="22">
        <v>-5.75</v>
      </c>
    </row>
    <row r="33" spans="1:10" x14ac:dyDescent="0.25">
      <c r="A33" s="22">
        <v>2050</v>
      </c>
      <c r="B33" s="22">
        <v>4.9674999999999997E-3</v>
      </c>
      <c r="C33" s="22">
        <v>1.96265</v>
      </c>
      <c r="D33" s="22">
        <v>2.39697</v>
      </c>
      <c r="E33" s="22">
        <v>5.1178900000000001</v>
      </c>
      <c r="F33" s="22">
        <v>16.9346</v>
      </c>
      <c r="G33" s="22">
        <v>10.873100000000001</v>
      </c>
      <c r="H33" s="22">
        <v>14.3569</v>
      </c>
      <c r="I33" s="22">
        <v>0</v>
      </c>
      <c r="J33" s="22">
        <v>-5.75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x14ac:dyDescent="0.25"/>
  <cols>
    <col min="1" max="1" width="24.85546875" style="109" customWidth="1"/>
    <col min="2" max="2" width="10.85546875" style="109"/>
    <col min="3" max="3" width="16.28515625" style="109" customWidth="1"/>
    <col min="4" max="6" width="10.85546875" style="109" customWidth="1"/>
    <col min="7" max="7" width="10.85546875" style="109"/>
    <col min="8" max="8" width="21.140625" style="109" customWidth="1"/>
    <col min="9" max="9" width="17.42578125" style="109" customWidth="1"/>
    <col min="10" max="16384" width="10.85546875" style="109"/>
  </cols>
  <sheetData>
    <row r="1" spans="1:11" x14ac:dyDescent="0.25">
      <c r="A1" s="109" t="s">
        <v>1647</v>
      </c>
      <c r="B1" s="109" t="s">
        <v>1446</v>
      </c>
      <c r="C1" s="110" t="s">
        <v>1648</v>
      </c>
      <c r="F1" s="110" t="s">
        <v>1649</v>
      </c>
    </row>
    <row r="2" spans="1:11" x14ac:dyDescent="0.25">
      <c r="A2" s="111" t="s">
        <v>1650</v>
      </c>
      <c r="B2" s="109" t="s">
        <v>1651</v>
      </c>
      <c r="C2" s="109" t="s">
        <v>1652</v>
      </c>
      <c r="F2" s="109">
        <v>-54.651095819949695</v>
      </c>
      <c r="I2" s="112"/>
      <c r="J2" s="112"/>
      <c r="K2" s="112"/>
    </row>
    <row r="3" spans="1:11" x14ac:dyDescent="0.25">
      <c r="A3" s="111" t="s">
        <v>1653</v>
      </c>
      <c r="B3" s="109" t="s">
        <v>1654</v>
      </c>
      <c r="C3" s="109" t="s">
        <v>1652</v>
      </c>
      <c r="F3" s="109">
        <v>-5.9427464922921054</v>
      </c>
      <c r="I3" s="112"/>
      <c r="J3" s="112"/>
      <c r="K3" s="112"/>
    </row>
    <row r="4" spans="1:11" x14ac:dyDescent="0.25">
      <c r="A4" s="111" t="s">
        <v>1655</v>
      </c>
      <c r="B4" s="109" t="s">
        <v>1449</v>
      </c>
      <c r="C4" s="109" t="s">
        <v>1652</v>
      </c>
      <c r="F4" s="109">
        <v>14.110681388807681</v>
      </c>
      <c r="I4" s="113" t="s">
        <v>1656</v>
      </c>
      <c r="J4" s="112" t="s">
        <v>1657</v>
      </c>
      <c r="K4" s="112"/>
    </row>
    <row r="5" spans="1:11" x14ac:dyDescent="0.25">
      <c r="A5" s="111" t="s">
        <v>1658</v>
      </c>
      <c r="B5" s="109" t="s">
        <v>1659</v>
      </c>
      <c r="C5" s="109" t="s">
        <v>1652</v>
      </c>
      <c r="F5" s="109">
        <v>-32.560941459691399</v>
      </c>
      <c r="H5" s="30" t="s">
        <v>1620</v>
      </c>
      <c r="I5" s="112" t="s">
        <v>766</v>
      </c>
      <c r="J5" s="112">
        <f>SUMIFS(F:F,A:A,$J$4,C:C,I5)</f>
        <v>4.8990297379396592</v>
      </c>
      <c r="K5" s="112"/>
    </row>
    <row r="6" spans="1:11" x14ac:dyDescent="0.25">
      <c r="A6" s="111" t="s">
        <v>1660</v>
      </c>
      <c r="B6" s="109" t="s">
        <v>1661</v>
      </c>
      <c r="C6" s="109" t="s">
        <v>1652</v>
      </c>
      <c r="F6" s="109">
        <v>-47.127535558012717</v>
      </c>
      <c r="H6" s="30" t="s">
        <v>55</v>
      </c>
      <c r="I6" s="112" t="s">
        <v>99</v>
      </c>
      <c r="J6" s="112">
        <f>SUMIFS(F:F,A:A,$J$4,C:C,I6)</f>
        <v>27.019983316051693</v>
      </c>
      <c r="K6" s="112"/>
    </row>
    <row r="7" spans="1:11" x14ac:dyDescent="0.25">
      <c r="A7" s="111" t="s">
        <v>1662</v>
      </c>
      <c r="B7" s="109" t="s">
        <v>532</v>
      </c>
      <c r="C7" s="109" t="s">
        <v>1652</v>
      </c>
      <c r="F7" s="109">
        <v>-2.6907445136881849</v>
      </c>
      <c r="H7" s="30" t="s">
        <v>1621</v>
      </c>
      <c r="I7" s="112" t="s">
        <v>9</v>
      </c>
      <c r="J7" s="112">
        <f t="shared" ref="J7:J8" si="0">SUMIFS(F:F,A:A,$J$4,C:C,I7)</f>
        <v>6.5877001926754373</v>
      </c>
      <c r="K7" s="112"/>
    </row>
    <row r="8" spans="1:11" x14ac:dyDescent="0.25">
      <c r="A8" s="111" t="s">
        <v>1663</v>
      </c>
      <c r="B8" s="109" t="s">
        <v>1664</v>
      </c>
      <c r="C8" s="109" t="s">
        <v>1652</v>
      </c>
      <c r="F8" s="109">
        <v>-1.0180997139831849</v>
      </c>
      <c r="H8" s="30" t="s">
        <v>1622</v>
      </c>
      <c r="I8" s="112" t="s">
        <v>4</v>
      </c>
      <c r="J8" s="112">
        <f t="shared" si="0"/>
        <v>17.76549472208708</v>
      </c>
      <c r="K8" s="112"/>
    </row>
    <row r="9" spans="1:11" x14ac:dyDescent="0.25">
      <c r="A9" s="111" t="s">
        <v>1665</v>
      </c>
      <c r="B9" s="109" t="s">
        <v>1666</v>
      </c>
      <c r="C9" s="109" t="s">
        <v>1652</v>
      </c>
      <c r="F9" s="109">
        <v>-1.0812503370343296</v>
      </c>
      <c r="H9" s="30" t="s">
        <v>146</v>
      </c>
      <c r="I9" s="112" t="s">
        <v>148</v>
      </c>
      <c r="J9" s="112">
        <f>SUMIFS(F:F,A:A,$J$4,C:C,I9)</f>
        <v>1.9160229338549362</v>
      </c>
      <c r="K9" s="112"/>
    </row>
    <row r="10" spans="1:11" x14ac:dyDescent="0.25">
      <c r="A10" s="111" t="s">
        <v>1667</v>
      </c>
      <c r="B10" s="109" t="s">
        <v>1666</v>
      </c>
      <c r="C10" s="109" t="s">
        <v>1652</v>
      </c>
      <c r="F10" s="109">
        <v>-7.642627077964137E-2</v>
      </c>
      <c r="H10" s="30" t="s">
        <v>1668</v>
      </c>
      <c r="I10" s="112" t="s">
        <v>1652</v>
      </c>
      <c r="J10" s="112">
        <f>SUMIFS(F:F,A:A,$J$4,C:C,I10)</f>
        <v>1.2108036145684946</v>
      </c>
      <c r="K10" s="112"/>
    </row>
    <row r="11" spans="1:11" x14ac:dyDescent="0.25">
      <c r="A11" s="111" t="s">
        <v>1669</v>
      </c>
      <c r="B11" s="109" t="s">
        <v>1453</v>
      </c>
      <c r="C11" s="109" t="s">
        <v>1652</v>
      </c>
      <c r="F11" s="109">
        <v>-28.801510842298832</v>
      </c>
      <c r="H11" s="30" t="s">
        <v>1624</v>
      </c>
      <c r="I11" s="112" t="s">
        <v>1670</v>
      </c>
      <c r="J11" s="112">
        <f>SUMIFS(F:F,A:A,$J$4,C:C,I11)</f>
        <v>1.8198807264733488</v>
      </c>
      <c r="K11" s="112" t="s">
        <v>1671</v>
      </c>
    </row>
    <row r="12" spans="1:11" x14ac:dyDescent="0.25">
      <c r="A12" s="111" t="s">
        <v>1672</v>
      </c>
      <c r="B12" s="109" t="s">
        <v>1673</v>
      </c>
      <c r="C12" s="109" t="s">
        <v>1652</v>
      </c>
      <c r="F12" s="109">
        <v>-46.216384074634021</v>
      </c>
      <c r="H12" s="30" t="s">
        <v>1625</v>
      </c>
      <c r="I12" s="112" t="s">
        <v>1674</v>
      </c>
      <c r="J12" s="112">
        <f>SUM(J5:J11)</f>
        <v>61.218915243650656</v>
      </c>
      <c r="K12" s="112"/>
    </row>
    <row r="13" spans="1:11" x14ac:dyDescent="0.25">
      <c r="A13" s="111" t="s">
        <v>1675</v>
      </c>
      <c r="B13" s="109" t="s">
        <v>1676</v>
      </c>
      <c r="C13" s="109" t="s">
        <v>1652</v>
      </c>
      <c r="F13" s="109">
        <v>-0.26087033101173585</v>
      </c>
      <c r="H13" s="30" t="s">
        <v>1626</v>
      </c>
      <c r="I13" s="112" t="s">
        <v>1677</v>
      </c>
      <c r="J13" s="112">
        <f>SUM(J5:J11)-J10</f>
        <v>60.008111629082158</v>
      </c>
      <c r="K13" s="112"/>
    </row>
    <row r="14" spans="1:11" x14ac:dyDescent="0.25">
      <c r="A14" s="111" t="s">
        <v>1678</v>
      </c>
      <c r="B14" s="109" t="s">
        <v>1679</v>
      </c>
      <c r="C14" s="109" t="s">
        <v>1652</v>
      </c>
      <c r="F14" s="109">
        <v>-6.7326554268061942</v>
      </c>
      <c r="H14" s="109" t="s">
        <v>1680</v>
      </c>
      <c r="I14" s="112"/>
      <c r="J14" s="112"/>
      <c r="K14" s="112"/>
    </row>
    <row r="15" spans="1:11" x14ac:dyDescent="0.25">
      <c r="A15" s="111" t="s">
        <v>1681</v>
      </c>
      <c r="B15" s="109" t="s">
        <v>1455</v>
      </c>
      <c r="C15" s="109" t="s">
        <v>1652</v>
      </c>
      <c r="F15" s="109">
        <v>-27.900813631021062</v>
      </c>
      <c r="I15" s="112"/>
      <c r="J15" s="112"/>
      <c r="K15" s="112"/>
    </row>
    <row r="16" spans="1:11" x14ac:dyDescent="0.25">
      <c r="A16" s="111" t="s">
        <v>1682</v>
      </c>
      <c r="B16" s="109" t="s">
        <v>1456</v>
      </c>
      <c r="C16" s="109" t="s">
        <v>1652</v>
      </c>
      <c r="F16" s="109">
        <v>-18.781436361783499</v>
      </c>
      <c r="I16" s="114" t="s">
        <v>1450</v>
      </c>
      <c r="J16" s="115">
        <f>28/25</f>
        <v>1.1200000000000001</v>
      </c>
      <c r="K16" s="112"/>
    </row>
    <row r="17" spans="1:11" x14ac:dyDescent="0.25">
      <c r="A17" s="111" t="s">
        <v>1683</v>
      </c>
      <c r="B17" s="109" t="s">
        <v>1454</v>
      </c>
      <c r="C17" s="109" t="s">
        <v>1652</v>
      </c>
      <c r="F17" s="109">
        <v>-20.063061590964892</v>
      </c>
      <c r="I17" s="116" t="s">
        <v>1451</v>
      </c>
      <c r="J17" s="117">
        <f>265/298</f>
        <v>0.88926174496644295</v>
      </c>
      <c r="K17" s="112"/>
    </row>
    <row r="18" spans="1:11" x14ac:dyDescent="0.25">
      <c r="A18" s="111" t="s">
        <v>1684</v>
      </c>
      <c r="B18" s="109" t="s">
        <v>1685</v>
      </c>
      <c r="C18" s="109" t="s">
        <v>1652</v>
      </c>
      <c r="F18" s="109">
        <v>-16.486996944707148</v>
      </c>
      <c r="I18" s="112"/>
      <c r="J18" s="112"/>
      <c r="K18" s="112"/>
    </row>
    <row r="19" spans="1:11" x14ac:dyDescent="0.25">
      <c r="A19" s="111" t="s">
        <v>1686</v>
      </c>
      <c r="B19" s="109" t="s">
        <v>1687</v>
      </c>
      <c r="C19" s="109" t="s">
        <v>1652</v>
      </c>
      <c r="F19" s="109">
        <v>-25.111501978196998</v>
      </c>
      <c r="I19" s="112"/>
      <c r="J19" s="112"/>
      <c r="K19" s="112"/>
    </row>
    <row r="20" spans="1:11" x14ac:dyDescent="0.25">
      <c r="A20" s="111" t="s">
        <v>1688</v>
      </c>
      <c r="B20" s="109" t="s">
        <v>1689</v>
      </c>
      <c r="C20" s="109" t="s">
        <v>1652</v>
      </c>
      <c r="F20" s="109">
        <v>-37.349535280838843</v>
      </c>
      <c r="I20" s="112"/>
      <c r="J20" s="112"/>
      <c r="K20" s="112"/>
    </row>
    <row r="21" spans="1:11" x14ac:dyDescent="0.25">
      <c r="A21" s="111" t="s">
        <v>1690</v>
      </c>
      <c r="B21" s="109" t="s">
        <v>1458</v>
      </c>
      <c r="C21" s="109" t="s">
        <v>1652</v>
      </c>
      <c r="F21" s="109">
        <v>-7.3855560879097961</v>
      </c>
      <c r="I21" s="112"/>
      <c r="J21" s="112"/>
      <c r="K21" s="112"/>
    </row>
    <row r="22" spans="1:11" x14ac:dyDescent="0.25">
      <c r="A22" s="111" t="s">
        <v>1691</v>
      </c>
      <c r="B22" s="109" t="s">
        <v>1457</v>
      </c>
      <c r="C22" s="109" t="s">
        <v>1652</v>
      </c>
      <c r="F22" s="109">
        <v>-6.5303935010815559</v>
      </c>
      <c r="I22" s="112"/>
      <c r="J22" s="112"/>
      <c r="K22" s="112"/>
    </row>
    <row r="23" spans="1:11" x14ac:dyDescent="0.25">
      <c r="A23" s="111" t="s">
        <v>1692</v>
      </c>
      <c r="B23" s="109" t="s">
        <v>1693</v>
      </c>
      <c r="C23" s="109" t="s">
        <v>1652</v>
      </c>
      <c r="F23" s="109">
        <v>-8.4989830142117846</v>
      </c>
      <c r="I23" s="112"/>
      <c r="J23" s="112"/>
      <c r="K23" s="112"/>
    </row>
    <row r="24" spans="1:11" x14ac:dyDescent="0.25">
      <c r="A24" s="111" t="s">
        <v>1694</v>
      </c>
      <c r="B24" s="109" t="s">
        <v>1459</v>
      </c>
      <c r="C24" s="109" t="s">
        <v>1652</v>
      </c>
      <c r="F24" s="109">
        <v>-56.70289430803291</v>
      </c>
      <c r="I24" s="112"/>
      <c r="J24" s="112"/>
      <c r="K24" s="112"/>
    </row>
    <row r="25" spans="1:11" x14ac:dyDescent="0.25">
      <c r="A25" s="111" t="s">
        <v>1695</v>
      </c>
      <c r="B25" s="109" t="s">
        <v>1460</v>
      </c>
      <c r="C25" s="109" t="s">
        <v>1652</v>
      </c>
      <c r="F25" s="109">
        <v>-49.028525742820364</v>
      </c>
      <c r="I25" s="112"/>
      <c r="J25" s="112"/>
      <c r="K25" s="112"/>
    </row>
    <row r="26" spans="1:11" x14ac:dyDescent="0.25">
      <c r="A26" s="111" t="s">
        <v>1696</v>
      </c>
      <c r="B26" s="109" t="s">
        <v>1697</v>
      </c>
      <c r="C26" s="109" t="s">
        <v>1652</v>
      </c>
      <c r="F26" s="109">
        <v>-55.486154452498113</v>
      </c>
      <c r="I26" s="112"/>
      <c r="J26" s="112"/>
      <c r="K26" s="112"/>
    </row>
    <row r="27" spans="1:11" x14ac:dyDescent="0.25">
      <c r="A27" s="111" t="s">
        <v>1698</v>
      </c>
      <c r="B27" s="109" t="s">
        <v>1699</v>
      </c>
      <c r="C27" s="109" t="s">
        <v>1652</v>
      </c>
      <c r="F27" s="109">
        <v>-53.379403038433814</v>
      </c>
      <c r="I27" s="112"/>
      <c r="J27" s="112"/>
      <c r="K27" s="112"/>
    </row>
    <row r="28" spans="1:11" x14ac:dyDescent="0.25">
      <c r="A28" s="111" t="s">
        <v>1700</v>
      </c>
      <c r="B28" s="109" t="s">
        <v>1701</v>
      </c>
      <c r="C28" s="109" t="s">
        <v>1652</v>
      </c>
      <c r="F28" s="109">
        <v>-23.903308552550214</v>
      </c>
      <c r="I28" s="112"/>
      <c r="J28" s="112"/>
      <c r="K28" s="112"/>
    </row>
    <row r="29" spans="1:11" x14ac:dyDescent="0.25">
      <c r="A29" s="111" t="s">
        <v>1702</v>
      </c>
      <c r="B29" s="109" t="s">
        <v>533</v>
      </c>
      <c r="C29" s="109" t="s">
        <v>1652</v>
      </c>
      <c r="F29" s="109">
        <v>-10.834429612762822</v>
      </c>
      <c r="I29" s="112"/>
      <c r="J29" s="112"/>
      <c r="K29" s="112"/>
    </row>
    <row r="30" spans="1:11" x14ac:dyDescent="0.25">
      <c r="A30" s="111" t="s">
        <v>1657</v>
      </c>
      <c r="B30" s="109" t="s">
        <v>1464</v>
      </c>
      <c r="C30" s="109" t="s">
        <v>1652</v>
      </c>
      <c r="F30" s="109">
        <v>1.2108036145684946</v>
      </c>
      <c r="I30" s="112"/>
      <c r="J30" s="112"/>
      <c r="K30" s="112"/>
    </row>
    <row r="31" spans="1:11" x14ac:dyDescent="0.25">
      <c r="A31" s="111" t="s">
        <v>1703</v>
      </c>
      <c r="B31" s="109" t="s">
        <v>1704</v>
      </c>
      <c r="C31" s="109" t="s">
        <v>1652</v>
      </c>
      <c r="F31" s="109">
        <v>-7.7674235575247339</v>
      </c>
      <c r="I31" s="112"/>
      <c r="J31" s="112"/>
      <c r="K31" s="112"/>
    </row>
    <row r="32" spans="1:11" x14ac:dyDescent="0.25">
      <c r="A32" s="111" t="s">
        <v>1705</v>
      </c>
      <c r="B32" s="109" t="s">
        <v>1462</v>
      </c>
      <c r="C32" s="109" t="s">
        <v>1652</v>
      </c>
      <c r="F32" s="109">
        <v>-5.804732152172404</v>
      </c>
      <c r="I32" s="112"/>
      <c r="J32" s="112"/>
      <c r="K32" s="112"/>
    </row>
    <row r="33" spans="1:11" x14ac:dyDescent="0.25">
      <c r="A33" s="111" t="s">
        <v>1706</v>
      </c>
      <c r="B33" s="109" t="s">
        <v>1463</v>
      </c>
      <c r="C33" s="109" t="s">
        <v>1652</v>
      </c>
      <c r="F33" s="109">
        <v>4.7124774749117764</v>
      </c>
      <c r="I33" s="112"/>
      <c r="J33" s="112"/>
      <c r="K33" s="112"/>
    </row>
    <row r="34" spans="1:11" x14ac:dyDescent="0.25">
      <c r="A34" s="111" t="s">
        <v>1707</v>
      </c>
      <c r="B34" s="109" t="s">
        <v>1708</v>
      </c>
      <c r="C34" s="109" t="s">
        <v>1652</v>
      </c>
      <c r="F34" s="109">
        <v>-35.075700183663436</v>
      </c>
      <c r="I34" s="112"/>
      <c r="J34" s="112"/>
      <c r="K34" s="112"/>
    </row>
    <row r="35" spans="1:11" x14ac:dyDescent="0.25">
      <c r="A35" s="111" t="s">
        <v>1709</v>
      </c>
      <c r="B35" s="109" t="s">
        <v>1461</v>
      </c>
      <c r="C35" s="109" t="s">
        <v>1652</v>
      </c>
      <c r="F35" s="109">
        <v>-31.785830777054354</v>
      </c>
      <c r="I35" s="112"/>
      <c r="J35" s="112"/>
      <c r="K35" s="112"/>
    </row>
    <row r="36" spans="1:11" x14ac:dyDescent="0.25">
      <c r="A36" s="111" t="s">
        <v>1710</v>
      </c>
      <c r="B36" s="109" t="s">
        <v>1711</v>
      </c>
      <c r="C36" s="109" t="s">
        <v>1652</v>
      </c>
      <c r="F36" s="109">
        <v>-3.5034355364398513</v>
      </c>
      <c r="I36" s="112"/>
      <c r="J36" s="112"/>
      <c r="K36" s="112"/>
    </row>
    <row r="37" spans="1:11" x14ac:dyDescent="0.25">
      <c r="A37" s="111" t="s">
        <v>1712</v>
      </c>
      <c r="B37" s="109" t="s">
        <v>1465</v>
      </c>
      <c r="C37" s="109" t="s">
        <v>1652</v>
      </c>
      <c r="F37" s="109">
        <v>-24.94604556045255</v>
      </c>
      <c r="I37" s="112"/>
      <c r="J37" s="112"/>
      <c r="K37" s="112"/>
    </row>
    <row r="38" spans="1:11" x14ac:dyDescent="0.25">
      <c r="A38" s="111" t="s">
        <v>1713</v>
      </c>
      <c r="B38" s="109" t="s">
        <v>1714</v>
      </c>
      <c r="C38" s="109" t="s">
        <v>1652</v>
      </c>
      <c r="F38" s="109">
        <v>-11.0495049974502</v>
      </c>
      <c r="I38" s="112"/>
      <c r="J38" s="112"/>
      <c r="K38" s="112"/>
    </row>
    <row r="39" spans="1:11" x14ac:dyDescent="0.25">
      <c r="A39" s="111" t="s">
        <v>1715</v>
      </c>
      <c r="B39" s="109" t="s">
        <v>1466</v>
      </c>
      <c r="C39" s="109" t="s">
        <v>1652</v>
      </c>
      <c r="F39" s="109">
        <v>-1.9247945673542708</v>
      </c>
      <c r="I39" s="112"/>
      <c r="J39" s="112"/>
      <c r="K39" s="112"/>
    </row>
    <row r="40" spans="1:11" x14ac:dyDescent="0.25">
      <c r="A40" s="111" t="s">
        <v>1716</v>
      </c>
      <c r="B40" s="109" t="s">
        <v>1467</v>
      </c>
      <c r="C40" s="109" t="s">
        <v>1652</v>
      </c>
      <c r="F40" s="109">
        <v>-34.910378078828131</v>
      </c>
      <c r="I40" s="112"/>
      <c r="J40" s="112"/>
      <c r="K40" s="112"/>
    </row>
    <row r="41" spans="1:11" x14ac:dyDescent="0.25">
      <c r="A41" s="111" t="s">
        <v>1717</v>
      </c>
      <c r="B41" s="109" t="s">
        <v>1718</v>
      </c>
      <c r="C41" s="109" t="s">
        <v>1652</v>
      </c>
      <c r="F41" s="109">
        <v>-1.1039440581407975</v>
      </c>
      <c r="I41" s="112"/>
      <c r="J41" s="112"/>
      <c r="K41" s="112"/>
    </row>
    <row r="42" spans="1:11" x14ac:dyDescent="0.25">
      <c r="A42" s="111" t="s">
        <v>1719</v>
      </c>
      <c r="B42" s="109" t="s">
        <v>1720</v>
      </c>
      <c r="C42" s="109" t="s">
        <v>1652</v>
      </c>
      <c r="F42" s="109">
        <v>-37.742136268725602</v>
      </c>
      <c r="I42" s="112"/>
      <c r="J42" s="112"/>
      <c r="K42" s="112"/>
    </row>
    <row r="43" spans="1:11" x14ac:dyDescent="0.25">
      <c r="A43" s="111" t="s">
        <v>1721</v>
      </c>
      <c r="B43" s="109" t="s">
        <v>1722</v>
      </c>
      <c r="C43" s="109" t="s">
        <v>1652</v>
      </c>
      <c r="F43" s="109">
        <v>-6.6822163373437879</v>
      </c>
      <c r="I43" s="112"/>
      <c r="J43" s="112"/>
      <c r="K43" s="112"/>
    </row>
    <row r="44" spans="1:11" x14ac:dyDescent="0.25">
      <c r="A44" s="111" t="s">
        <v>1723</v>
      </c>
      <c r="B44" s="109" t="s">
        <v>1724</v>
      </c>
      <c r="C44" s="109" t="s">
        <v>1652</v>
      </c>
      <c r="F44" s="109">
        <v>-29.682095892093724</v>
      </c>
      <c r="I44" s="112"/>
      <c r="J44" s="112"/>
      <c r="K44" s="112"/>
    </row>
    <row r="45" spans="1:11" x14ac:dyDescent="0.25">
      <c r="A45" s="111" t="s">
        <v>1725</v>
      </c>
      <c r="B45" s="109" t="s">
        <v>1468</v>
      </c>
      <c r="C45" s="109" t="s">
        <v>1652</v>
      </c>
      <c r="F45" s="109">
        <v>-36.10534957119485</v>
      </c>
      <c r="I45" s="112"/>
      <c r="J45" s="112"/>
      <c r="K45" s="112"/>
    </row>
    <row r="46" spans="1:11" x14ac:dyDescent="0.25">
      <c r="A46" s="111" t="s">
        <v>1726</v>
      </c>
      <c r="B46" s="109" t="s">
        <v>1727</v>
      </c>
      <c r="C46" s="109" t="s">
        <v>1652</v>
      </c>
      <c r="F46" s="109">
        <v>-2.84145008544307</v>
      </c>
      <c r="I46" s="112"/>
      <c r="J46" s="112"/>
      <c r="K46" s="112"/>
    </row>
    <row r="47" spans="1:11" x14ac:dyDescent="0.25">
      <c r="A47" s="111" t="s">
        <v>1728</v>
      </c>
      <c r="B47" s="109" t="s">
        <v>1729</v>
      </c>
      <c r="C47" s="109" t="s">
        <v>1652</v>
      </c>
      <c r="F47" s="109">
        <v>-3.9111105022045773</v>
      </c>
      <c r="I47" s="112"/>
      <c r="J47" s="112"/>
      <c r="K47" s="112"/>
    </row>
    <row r="48" spans="1:11" x14ac:dyDescent="0.25">
      <c r="A48" s="111" t="s">
        <v>1730</v>
      </c>
      <c r="B48" s="109" t="s">
        <v>1452</v>
      </c>
      <c r="C48" s="109" t="s">
        <v>1652</v>
      </c>
      <c r="F48" s="109">
        <v>-33.373670736872697</v>
      </c>
      <c r="I48" s="112"/>
      <c r="J48" s="112"/>
      <c r="K48" s="112"/>
    </row>
    <row r="49" spans="1:11" x14ac:dyDescent="0.25">
      <c r="A49" s="111" t="s">
        <v>1731</v>
      </c>
      <c r="B49" s="109" t="s">
        <v>1732</v>
      </c>
      <c r="C49" s="109" t="s">
        <v>1652</v>
      </c>
      <c r="F49" s="109">
        <v>-35.75729607062145</v>
      </c>
      <c r="I49" s="112"/>
      <c r="J49" s="112"/>
      <c r="K49" s="112"/>
    </row>
    <row r="50" spans="1:11" x14ac:dyDescent="0.25">
      <c r="A50" s="111" t="s">
        <v>1733</v>
      </c>
      <c r="B50" s="109" t="s">
        <v>1734</v>
      </c>
      <c r="C50" s="109" t="s">
        <v>1652</v>
      </c>
      <c r="F50" s="109">
        <v>-32.799968592237171</v>
      </c>
      <c r="I50" s="112"/>
      <c r="J50" s="112"/>
      <c r="K50" s="112"/>
    </row>
    <row r="51" spans="1:11" x14ac:dyDescent="0.25">
      <c r="A51" s="111" t="s">
        <v>1735</v>
      </c>
      <c r="B51" s="109" t="s">
        <v>1469</v>
      </c>
      <c r="C51" s="109" t="s">
        <v>1652</v>
      </c>
      <c r="F51" s="109">
        <v>-54.633842204065907</v>
      </c>
      <c r="I51" s="112"/>
      <c r="J51" s="112"/>
      <c r="K51" s="112"/>
    </row>
    <row r="52" spans="1:11" x14ac:dyDescent="0.25">
      <c r="A52" s="111" t="s">
        <v>1736</v>
      </c>
      <c r="B52" s="109" t="s">
        <v>1737</v>
      </c>
      <c r="C52" s="109" t="s">
        <v>1652</v>
      </c>
      <c r="F52" s="109">
        <v>20.200073916406961</v>
      </c>
    </row>
    <row r="53" spans="1:11" x14ac:dyDescent="0.25">
      <c r="A53" s="111" t="s">
        <v>1650</v>
      </c>
      <c r="B53" s="109" t="s">
        <v>1651</v>
      </c>
      <c r="C53" s="109" t="s">
        <v>1670</v>
      </c>
      <c r="F53" s="109">
        <v>5.2008180013742411</v>
      </c>
    </row>
    <row r="54" spans="1:11" x14ac:dyDescent="0.25">
      <c r="A54" s="111" t="s">
        <v>1653</v>
      </c>
      <c r="B54" s="109" t="s">
        <v>1654</v>
      </c>
      <c r="C54" s="109" t="s">
        <v>1670</v>
      </c>
      <c r="F54" s="109">
        <v>0.6328789577415137</v>
      </c>
    </row>
    <row r="55" spans="1:11" x14ac:dyDescent="0.25">
      <c r="A55" s="111" t="s">
        <v>1655</v>
      </c>
      <c r="B55" s="109" t="s">
        <v>1449</v>
      </c>
      <c r="C55" s="109" t="s">
        <v>1670</v>
      </c>
      <c r="F55" s="109">
        <v>2.7580660261091943</v>
      </c>
    </row>
    <row r="56" spans="1:11" x14ac:dyDescent="0.25">
      <c r="A56" s="111" t="s">
        <v>1658</v>
      </c>
      <c r="B56" s="109" t="s">
        <v>1659</v>
      </c>
      <c r="C56" s="109" t="s">
        <v>1670</v>
      </c>
      <c r="F56" s="109">
        <v>2.1091321704415291</v>
      </c>
    </row>
    <row r="57" spans="1:11" x14ac:dyDescent="0.25">
      <c r="A57" s="111" t="s">
        <v>1660</v>
      </c>
      <c r="B57" s="109" t="s">
        <v>1661</v>
      </c>
      <c r="C57" s="109" t="s">
        <v>1670</v>
      </c>
      <c r="F57" s="109">
        <v>17.946700622194555</v>
      </c>
    </row>
    <row r="58" spans="1:11" x14ac:dyDescent="0.25">
      <c r="A58" s="111" t="s">
        <v>1662</v>
      </c>
      <c r="B58" s="109" t="s">
        <v>532</v>
      </c>
      <c r="C58" s="109" t="s">
        <v>1670</v>
      </c>
      <c r="F58" s="109">
        <v>2.9640601206629897</v>
      </c>
    </row>
    <row r="59" spans="1:11" x14ac:dyDescent="0.25">
      <c r="A59" s="111" t="s">
        <v>1663</v>
      </c>
      <c r="B59" s="109" t="s">
        <v>1664</v>
      </c>
      <c r="C59" s="109" t="s">
        <v>1670</v>
      </c>
      <c r="F59" s="109">
        <v>2.5849577210723842</v>
      </c>
    </row>
    <row r="60" spans="1:11" x14ac:dyDescent="0.25">
      <c r="A60" s="111" t="s">
        <v>1665</v>
      </c>
      <c r="B60" s="109" t="s">
        <v>1666</v>
      </c>
      <c r="C60" s="109" t="s">
        <v>1670</v>
      </c>
      <c r="F60" s="109">
        <v>0.30260757417010287</v>
      </c>
    </row>
    <row r="61" spans="1:11" x14ac:dyDescent="0.25">
      <c r="A61" s="111" t="s">
        <v>1667</v>
      </c>
      <c r="B61" s="109" t="s">
        <v>1666</v>
      </c>
      <c r="C61" s="109" t="s">
        <v>1670</v>
      </c>
      <c r="F61" s="109">
        <v>6.7943009351264433E-2</v>
      </c>
    </row>
    <row r="62" spans="1:11" x14ac:dyDescent="0.25">
      <c r="A62" s="111" t="s">
        <v>1669</v>
      </c>
      <c r="B62" s="109" t="s">
        <v>1453</v>
      </c>
      <c r="C62" s="109" t="s">
        <v>1670</v>
      </c>
      <c r="F62" s="109">
        <v>14.439305994878847</v>
      </c>
    </row>
    <row r="63" spans="1:11" x14ac:dyDescent="0.25">
      <c r="A63" s="111" t="s">
        <v>1672</v>
      </c>
      <c r="B63" s="109" t="s">
        <v>1673</v>
      </c>
      <c r="C63" s="109" t="s">
        <v>1670</v>
      </c>
      <c r="F63" s="109">
        <v>6.5240301625524797</v>
      </c>
    </row>
    <row r="64" spans="1:11" x14ac:dyDescent="0.25">
      <c r="A64" s="111" t="s">
        <v>1675</v>
      </c>
      <c r="B64" s="109" t="s">
        <v>1676</v>
      </c>
      <c r="C64" s="109" t="s">
        <v>1670</v>
      </c>
      <c r="F64" s="109">
        <v>1.4701335135613653</v>
      </c>
    </row>
    <row r="65" spans="1:6" x14ac:dyDescent="0.25">
      <c r="A65" s="111" t="s">
        <v>1678</v>
      </c>
      <c r="B65" s="109" t="s">
        <v>1679</v>
      </c>
      <c r="C65" s="109" t="s">
        <v>1670</v>
      </c>
      <c r="F65" s="109">
        <v>0.66657946908537102</v>
      </c>
    </row>
    <row r="66" spans="1:6" x14ac:dyDescent="0.25">
      <c r="A66" s="111" t="s">
        <v>1681</v>
      </c>
      <c r="B66" s="109" t="s">
        <v>1455</v>
      </c>
      <c r="C66" s="109" t="s">
        <v>1670</v>
      </c>
      <c r="F66" s="109">
        <v>10.130164839970606</v>
      </c>
    </row>
    <row r="67" spans="1:6" x14ac:dyDescent="0.25">
      <c r="A67" s="111" t="s">
        <v>1682</v>
      </c>
      <c r="B67" s="109" t="s">
        <v>1456</v>
      </c>
      <c r="C67" s="109" t="s">
        <v>1670</v>
      </c>
      <c r="F67" s="109">
        <v>5.8264303160598896</v>
      </c>
    </row>
    <row r="68" spans="1:6" x14ac:dyDescent="0.25">
      <c r="A68" s="111" t="s">
        <v>1683</v>
      </c>
      <c r="B68" s="109" t="s">
        <v>1454</v>
      </c>
      <c r="C68" s="109" t="s">
        <v>1670</v>
      </c>
      <c r="F68" s="109">
        <v>2.939352039286903</v>
      </c>
    </row>
    <row r="69" spans="1:6" x14ac:dyDescent="0.25">
      <c r="A69" s="111" t="s">
        <v>1684</v>
      </c>
      <c r="B69" s="109" t="s">
        <v>1685</v>
      </c>
      <c r="C69" s="109" t="s">
        <v>1670</v>
      </c>
      <c r="F69" s="109">
        <v>3.0939893467968829</v>
      </c>
    </row>
    <row r="70" spans="1:6" x14ac:dyDescent="0.25">
      <c r="A70" s="111" t="s">
        <v>1686</v>
      </c>
      <c r="B70" s="109" t="s">
        <v>1687</v>
      </c>
      <c r="C70" s="109" t="s">
        <v>1670</v>
      </c>
      <c r="F70" s="109">
        <v>4.8395685471114378</v>
      </c>
    </row>
    <row r="71" spans="1:6" x14ac:dyDescent="0.25">
      <c r="A71" s="111" t="s">
        <v>1688</v>
      </c>
      <c r="B71" s="109" t="s">
        <v>1689</v>
      </c>
      <c r="C71" s="109" t="s">
        <v>1670</v>
      </c>
      <c r="F71" s="109">
        <v>3.8008074147584487</v>
      </c>
    </row>
    <row r="72" spans="1:6" x14ac:dyDescent="0.25">
      <c r="A72" s="111" t="s">
        <v>1690</v>
      </c>
      <c r="B72" s="109" t="s">
        <v>1458</v>
      </c>
      <c r="C72" s="109" t="s">
        <v>1670</v>
      </c>
      <c r="F72" s="109">
        <v>0.60554749065435198</v>
      </c>
    </row>
    <row r="73" spans="1:6" x14ac:dyDescent="0.25">
      <c r="A73" s="111" t="s">
        <v>1691</v>
      </c>
      <c r="B73" s="109" t="s">
        <v>1457</v>
      </c>
      <c r="C73" s="109" t="s">
        <v>1670</v>
      </c>
      <c r="F73" s="109">
        <v>5.2152830624009434</v>
      </c>
    </row>
    <row r="74" spans="1:6" x14ac:dyDescent="0.25">
      <c r="A74" s="111" t="s">
        <v>1692</v>
      </c>
      <c r="B74" s="109" t="s">
        <v>1693</v>
      </c>
      <c r="C74" s="109" t="s">
        <v>1670</v>
      </c>
      <c r="F74" s="109">
        <v>4.0453988612728908</v>
      </c>
    </row>
    <row r="75" spans="1:6" x14ac:dyDescent="0.25">
      <c r="A75" s="111" t="s">
        <v>1694</v>
      </c>
      <c r="B75" s="109" t="s">
        <v>1459</v>
      </c>
      <c r="C75" s="109" t="s">
        <v>1670</v>
      </c>
      <c r="F75" s="109">
        <v>9.3754617640042408</v>
      </c>
    </row>
    <row r="76" spans="1:6" x14ac:dyDescent="0.25">
      <c r="A76" s="111" t="s">
        <v>1695</v>
      </c>
      <c r="B76" s="109" t="s">
        <v>1460</v>
      </c>
      <c r="C76" s="109" t="s">
        <v>1670</v>
      </c>
      <c r="F76" s="109">
        <v>2.3464141456829308</v>
      </c>
    </row>
    <row r="77" spans="1:6" x14ac:dyDescent="0.25">
      <c r="A77" s="111" t="s">
        <v>1696</v>
      </c>
      <c r="B77" s="109" t="s">
        <v>1697</v>
      </c>
      <c r="C77" s="109" t="s">
        <v>1670</v>
      </c>
      <c r="F77" s="109">
        <v>2.6841045544812623</v>
      </c>
    </row>
    <row r="78" spans="1:6" x14ac:dyDescent="0.25">
      <c r="A78" s="111" t="s">
        <v>1698</v>
      </c>
      <c r="B78" s="109" t="s">
        <v>1699</v>
      </c>
      <c r="C78" s="109" t="s">
        <v>1670</v>
      </c>
      <c r="F78" s="109">
        <v>6.3000654739569519</v>
      </c>
    </row>
    <row r="79" spans="1:6" x14ac:dyDescent="0.25">
      <c r="A79" s="111" t="s">
        <v>1700</v>
      </c>
      <c r="B79" s="109" t="s">
        <v>1701</v>
      </c>
      <c r="C79" s="109" t="s">
        <v>1670</v>
      </c>
      <c r="F79" s="109">
        <v>0.60666007392788868</v>
      </c>
    </row>
    <row r="80" spans="1:6" x14ac:dyDescent="0.25">
      <c r="A80" s="111" t="s">
        <v>1702</v>
      </c>
      <c r="B80" s="109" t="s">
        <v>533</v>
      </c>
      <c r="C80" s="109" t="s">
        <v>1670</v>
      </c>
      <c r="F80" s="109">
        <v>1.6227547817201033</v>
      </c>
    </row>
    <row r="81" spans="1:6" x14ac:dyDescent="0.25">
      <c r="A81" s="111" t="s">
        <v>1657</v>
      </c>
      <c r="B81" s="109" t="s">
        <v>1464</v>
      </c>
      <c r="C81" s="109" t="s">
        <v>1670</v>
      </c>
      <c r="F81" s="109">
        <v>1.8198807264733488</v>
      </c>
    </row>
    <row r="82" spans="1:6" x14ac:dyDescent="0.25">
      <c r="A82" s="111" t="s">
        <v>1703</v>
      </c>
      <c r="B82" s="109" t="s">
        <v>1704</v>
      </c>
      <c r="C82" s="109" t="s">
        <v>1670</v>
      </c>
      <c r="F82" s="109">
        <v>0.47721577053519176</v>
      </c>
    </row>
    <row r="83" spans="1:6" x14ac:dyDescent="0.25">
      <c r="A83" s="111" t="s">
        <v>1705</v>
      </c>
      <c r="B83" s="109" t="s">
        <v>1462</v>
      </c>
      <c r="C83" s="109" t="s">
        <v>1670</v>
      </c>
      <c r="F83" s="109">
        <v>4.607864068231283</v>
      </c>
    </row>
    <row r="84" spans="1:6" x14ac:dyDescent="0.25">
      <c r="A84" s="111" t="s">
        <v>1706</v>
      </c>
      <c r="B84" s="109" t="s">
        <v>1463</v>
      </c>
      <c r="C84" s="109" t="s">
        <v>1670</v>
      </c>
      <c r="F84" s="109">
        <v>1.5819243221093804</v>
      </c>
    </row>
    <row r="85" spans="1:6" x14ac:dyDescent="0.25">
      <c r="A85" s="111" t="s">
        <v>1707</v>
      </c>
      <c r="B85" s="109" t="s">
        <v>1708</v>
      </c>
      <c r="C85" s="109" t="s">
        <v>1670</v>
      </c>
      <c r="F85" s="109">
        <v>20.085159730983829</v>
      </c>
    </row>
    <row r="86" spans="1:6" x14ac:dyDescent="0.25">
      <c r="A86" s="111" t="s">
        <v>1709</v>
      </c>
      <c r="B86" s="109" t="s">
        <v>1461</v>
      </c>
      <c r="C86" s="109" t="s">
        <v>1670</v>
      </c>
      <c r="F86" s="109">
        <v>7.1722213404621709</v>
      </c>
    </row>
    <row r="87" spans="1:6" x14ac:dyDescent="0.25">
      <c r="A87" s="111" t="s">
        <v>1710</v>
      </c>
      <c r="B87" s="109" t="s">
        <v>1711</v>
      </c>
      <c r="C87" s="109" t="s">
        <v>1670</v>
      </c>
      <c r="F87" s="109">
        <v>0.4261605140062793</v>
      </c>
    </row>
    <row r="88" spans="1:6" x14ac:dyDescent="0.25">
      <c r="A88" s="111" t="s">
        <v>1712</v>
      </c>
      <c r="B88" s="109" t="s">
        <v>1465</v>
      </c>
      <c r="C88" s="109" t="s">
        <v>1670</v>
      </c>
      <c r="F88" s="109">
        <v>10.253090538509772</v>
      </c>
    </row>
    <row r="89" spans="1:6" x14ac:dyDescent="0.25">
      <c r="A89" s="111" t="s">
        <v>1713</v>
      </c>
      <c r="B89" s="109" t="s">
        <v>1714</v>
      </c>
      <c r="C89" s="109" t="s">
        <v>1670</v>
      </c>
      <c r="F89" s="109">
        <v>4.1247065545534278</v>
      </c>
    </row>
    <row r="90" spans="1:6" x14ac:dyDescent="0.25">
      <c r="A90" s="111" t="s">
        <v>1715</v>
      </c>
      <c r="B90" s="109" t="s">
        <v>1466</v>
      </c>
      <c r="C90" s="109" t="s">
        <v>1670</v>
      </c>
      <c r="F90" s="109">
        <v>2.4144168013148564</v>
      </c>
    </row>
    <row r="91" spans="1:6" x14ac:dyDescent="0.25">
      <c r="A91" s="111" t="s">
        <v>1716</v>
      </c>
      <c r="B91" s="109" t="s">
        <v>1467</v>
      </c>
      <c r="C91" s="109" t="s">
        <v>1670</v>
      </c>
      <c r="F91" s="109">
        <v>4.859659728010298</v>
      </c>
    </row>
    <row r="92" spans="1:6" x14ac:dyDescent="0.25">
      <c r="A92" s="111" t="s">
        <v>1717</v>
      </c>
      <c r="B92" s="109" t="s">
        <v>1718</v>
      </c>
      <c r="C92" s="109" t="s">
        <v>1670</v>
      </c>
      <c r="F92" s="109">
        <v>0.1966129758619389</v>
      </c>
    </row>
    <row r="93" spans="1:6" x14ac:dyDescent="0.25">
      <c r="A93" s="111" t="s">
        <v>1719</v>
      </c>
      <c r="B93" s="109" t="s">
        <v>1720</v>
      </c>
      <c r="C93" s="109" t="s">
        <v>1670</v>
      </c>
      <c r="F93" s="109">
        <v>4.2522465468662585</v>
      </c>
    </row>
    <row r="94" spans="1:6" x14ac:dyDescent="0.25">
      <c r="A94" s="111" t="s">
        <v>1721</v>
      </c>
      <c r="B94" s="109" t="s">
        <v>1722</v>
      </c>
      <c r="C94" s="109" t="s">
        <v>1670</v>
      </c>
      <c r="F94" s="109">
        <v>0.61400939308951641</v>
      </c>
    </row>
    <row r="95" spans="1:6" x14ac:dyDescent="0.25">
      <c r="A95" s="111" t="s">
        <v>1723</v>
      </c>
      <c r="B95" s="109" t="s">
        <v>1724</v>
      </c>
      <c r="C95" s="109" t="s">
        <v>1670</v>
      </c>
      <c r="F95" s="109">
        <v>4.0286596256362603</v>
      </c>
    </row>
    <row r="96" spans="1:6" x14ac:dyDescent="0.25">
      <c r="A96" s="111" t="s">
        <v>1725</v>
      </c>
      <c r="B96" s="109" t="s">
        <v>1468</v>
      </c>
      <c r="C96" s="109" t="s">
        <v>1670</v>
      </c>
      <c r="F96" s="109">
        <v>22.392963891641529</v>
      </c>
    </row>
    <row r="97" spans="1:6" x14ac:dyDescent="0.25">
      <c r="A97" s="111" t="s">
        <v>1726</v>
      </c>
      <c r="B97" s="109" t="s">
        <v>1727</v>
      </c>
      <c r="C97" s="109" t="s">
        <v>1670</v>
      </c>
      <c r="F97" s="109">
        <v>1.1659774672426744</v>
      </c>
    </row>
    <row r="98" spans="1:6" x14ac:dyDescent="0.25">
      <c r="A98" s="111" t="s">
        <v>1728</v>
      </c>
      <c r="B98" s="109" t="s">
        <v>1729</v>
      </c>
      <c r="C98" s="109" t="s">
        <v>1670</v>
      </c>
      <c r="F98" s="109">
        <v>0.20969392566326076</v>
      </c>
    </row>
    <row r="99" spans="1:6" x14ac:dyDescent="0.25">
      <c r="A99" s="111" t="s">
        <v>1730</v>
      </c>
      <c r="B99" s="109" t="s">
        <v>1452</v>
      </c>
      <c r="C99" s="109" t="s">
        <v>1670</v>
      </c>
      <c r="F99" s="109">
        <v>5.7600924654091932</v>
      </c>
    </row>
    <row r="100" spans="1:6" x14ac:dyDescent="0.25">
      <c r="A100" s="111" t="s">
        <v>1731</v>
      </c>
      <c r="B100" s="109" t="s">
        <v>1732</v>
      </c>
      <c r="C100" s="109" t="s">
        <v>1670</v>
      </c>
      <c r="F100" s="109">
        <v>2.8562106710962132</v>
      </c>
    </row>
    <row r="101" spans="1:6" x14ac:dyDescent="0.25">
      <c r="A101" s="111" t="s">
        <v>1733</v>
      </c>
      <c r="B101" s="109" t="s">
        <v>1734</v>
      </c>
      <c r="C101" s="109" t="s">
        <v>1670</v>
      </c>
      <c r="F101" s="109">
        <v>1.9997411985456937</v>
      </c>
    </row>
    <row r="102" spans="1:6" x14ac:dyDescent="0.25">
      <c r="A102" s="111" t="s">
        <v>1735</v>
      </c>
      <c r="B102" s="109" t="s">
        <v>1469</v>
      </c>
      <c r="C102" s="109" t="s">
        <v>1670</v>
      </c>
      <c r="F102" s="109">
        <v>2.8099739843118821</v>
      </c>
    </row>
    <row r="103" spans="1:6" x14ac:dyDescent="0.25">
      <c r="A103" s="111" t="s">
        <v>1736</v>
      </c>
      <c r="B103" s="109" t="s">
        <v>1737</v>
      </c>
      <c r="C103" s="109" t="s">
        <v>1670</v>
      </c>
      <c r="F103" s="109">
        <v>0.39526820183314498</v>
      </c>
    </row>
    <row r="104" spans="1:6" x14ac:dyDescent="0.25">
      <c r="A104" s="111" t="s">
        <v>1650</v>
      </c>
      <c r="B104" s="109" t="s">
        <v>1651</v>
      </c>
      <c r="C104" s="109" t="s">
        <v>148</v>
      </c>
      <c r="F104" s="109">
        <v>6.0785186757677598</v>
      </c>
    </row>
    <row r="105" spans="1:6" x14ac:dyDescent="0.25">
      <c r="A105" s="111" t="s">
        <v>1653</v>
      </c>
      <c r="B105" s="109" t="s">
        <v>1654</v>
      </c>
      <c r="C105" s="109" t="s">
        <v>148</v>
      </c>
      <c r="F105" s="109">
        <v>7.8678964407874058E-2</v>
      </c>
    </row>
    <row r="106" spans="1:6" x14ac:dyDescent="0.25">
      <c r="A106" s="111" t="s">
        <v>1655</v>
      </c>
      <c r="B106" s="109" t="s">
        <v>1449</v>
      </c>
      <c r="C106" s="109" t="s">
        <v>148</v>
      </c>
      <c r="F106" s="109">
        <v>5.4553256563434553</v>
      </c>
    </row>
    <row r="107" spans="1:6" x14ac:dyDescent="0.25">
      <c r="A107" s="111" t="s">
        <v>1658</v>
      </c>
      <c r="B107" s="109" t="s">
        <v>1659</v>
      </c>
      <c r="C107" s="109" t="s">
        <v>148</v>
      </c>
      <c r="F107" s="109">
        <v>14.931089141135962</v>
      </c>
    </row>
    <row r="108" spans="1:6" x14ac:dyDescent="0.25">
      <c r="A108" s="111" t="s">
        <v>1660</v>
      </c>
      <c r="B108" s="109" t="s">
        <v>1661</v>
      </c>
      <c r="C108" s="109" t="s">
        <v>148</v>
      </c>
      <c r="F108" s="109">
        <v>34.273494787472899</v>
      </c>
    </row>
    <row r="109" spans="1:6" x14ac:dyDescent="0.25">
      <c r="A109" s="111" t="s">
        <v>1662</v>
      </c>
      <c r="B109" s="109" t="s">
        <v>532</v>
      </c>
      <c r="C109" s="109" t="s">
        <v>148</v>
      </c>
      <c r="F109" s="109">
        <v>11.420256865280981</v>
      </c>
    </row>
    <row r="110" spans="1:6" x14ac:dyDescent="0.25">
      <c r="A110" s="111" t="s">
        <v>1663</v>
      </c>
      <c r="B110" s="109" t="s">
        <v>1664</v>
      </c>
      <c r="C110" s="109" t="s">
        <v>148</v>
      </c>
      <c r="F110" s="109">
        <v>0.38204183167039457</v>
      </c>
    </row>
    <row r="111" spans="1:6" x14ac:dyDescent="0.25">
      <c r="A111" s="111" t="s">
        <v>1665</v>
      </c>
      <c r="B111" s="109" t="s">
        <v>1666</v>
      </c>
      <c r="C111" s="109" t="s">
        <v>148</v>
      </c>
      <c r="F111" s="109">
        <v>0.49594104199421107</v>
      </c>
    </row>
    <row r="112" spans="1:6" x14ac:dyDescent="0.25">
      <c r="A112" s="111" t="s">
        <v>1667</v>
      </c>
      <c r="B112" s="109" t="s">
        <v>1666</v>
      </c>
      <c r="C112" s="109" t="s">
        <v>148</v>
      </c>
      <c r="F112" s="109">
        <v>0</v>
      </c>
    </row>
    <row r="113" spans="1:6" x14ac:dyDescent="0.25">
      <c r="A113" s="111" t="s">
        <v>1669</v>
      </c>
      <c r="B113" s="109" t="s">
        <v>1453</v>
      </c>
      <c r="C113" s="109" t="s">
        <v>148</v>
      </c>
      <c r="F113" s="109">
        <v>8.014372658002511</v>
      </c>
    </row>
    <row r="114" spans="1:6" x14ac:dyDescent="0.25">
      <c r="A114" s="111" t="s">
        <v>1672</v>
      </c>
      <c r="B114" s="109" t="s">
        <v>1673</v>
      </c>
      <c r="C114" s="109" t="s">
        <v>148</v>
      </c>
      <c r="F114" s="109">
        <v>7.078259139086895</v>
      </c>
    </row>
    <row r="115" spans="1:6" x14ac:dyDescent="0.25">
      <c r="A115" s="111" t="s">
        <v>1675</v>
      </c>
      <c r="B115" s="109" t="s">
        <v>1676</v>
      </c>
      <c r="C115" s="109" t="s">
        <v>148</v>
      </c>
      <c r="F115" s="109">
        <v>0.57837849165936361</v>
      </c>
    </row>
    <row r="116" spans="1:6" x14ac:dyDescent="0.25">
      <c r="A116" s="111" t="s">
        <v>1678</v>
      </c>
      <c r="B116" s="109" t="s">
        <v>1679</v>
      </c>
      <c r="C116" s="109" t="s">
        <v>148</v>
      </c>
      <c r="F116" s="109">
        <v>11.515133764034053</v>
      </c>
    </row>
    <row r="117" spans="1:6" x14ac:dyDescent="0.25">
      <c r="A117" s="111" t="s">
        <v>1681</v>
      </c>
      <c r="B117" s="109" t="s">
        <v>1455</v>
      </c>
      <c r="C117" s="109" t="s">
        <v>148</v>
      </c>
      <c r="F117" s="109">
        <v>18.448807091381003</v>
      </c>
    </row>
    <row r="118" spans="1:6" x14ac:dyDescent="0.25">
      <c r="A118" s="111" t="s">
        <v>1682</v>
      </c>
      <c r="B118" s="109" t="s">
        <v>1456</v>
      </c>
      <c r="C118" s="109" t="s">
        <v>148</v>
      </c>
      <c r="F118" s="109">
        <v>12.301707161489311</v>
      </c>
    </row>
    <row r="119" spans="1:6" x14ac:dyDescent="0.25">
      <c r="A119" s="111" t="s">
        <v>1683</v>
      </c>
      <c r="B119" s="109" t="s">
        <v>1454</v>
      </c>
      <c r="C119" s="109" t="s">
        <v>148</v>
      </c>
      <c r="F119" s="109">
        <v>33.715469481214086</v>
      </c>
    </row>
    <row r="120" spans="1:6" x14ac:dyDescent="0.25">
      <c r="A120" s="111" t="s">
        <v>1684</v>
      </c>
      <c r="B120" s="109" t="s">
        <v>1685</v>
      </c>
      <c r="C120" s="109" t="s">
        <v>148</v>
      </c>
      <c r="F120" s="109">
        <v>29.441177029568401</v>
      </c>
    </row>
    <row r="121" spans="1:6" x14ac:dyDescent="0.25">
      <c r="A121" s="111" t="s">
        <v>1686</v>
      </c>
      <c r="B121" s="109" t="s">
        <v>1687</v>
      </c>
      <c r="C121" s="109" t="s">
        <v>148</v>
      </c>
      <c r="F121" s="109">
        <v>9.5819015499978999</v>
      </c>
    </row>
    <row r="122" spans="1:6" x14ac:dyDescent="0.25">
      <c r="A122" s="111" t="s">
        <v>1688</v>
      </c>
      <c r="B122" s="109" t="s">
        <v>1689</v>
      </c>
      <c r="C122" s="109" t="s">
        <v>148</v>
      </c>
      <c r="F122" s="109">
        <v>7.4822620999226395</v>
      </c>
    </row>
    <row r="123" spans="1:6" x14ac:dyDescent="0.25">
      <c r="A123" s="111" t="s">
        <v>1690</v>
      </c>
      <c r="B123" s="109" t="s">
        <v>1458</v>
      </c>
      <c r="C123" s="109" t="s">
        <v>148</v>
      </c>
      <c r="F123" s="109">
        <v>0.57020245785021695</v>
      </c>
    </row>
    <row r="124" spans="1:6" x14ac:dyDescent="0.25">
      <c r="A124" s="111" t="s">
        <v>1691</v>
      </c>
      <c r="B124" s="109" t="s">
        <v>1457</v>
      </c>
      <c r="C124" s="109" t="s">
        <v>148</v>
      </c>
      <c r="F124" s="109">
        <v>1.7979386529397108</v>
      </c>
    </row>
    <row r="125" spans="1:6" x14ac:dyDescent="0.25">
      <c r="A125" s="111" t="s">
        <v>1692</v>
      </c>
      <c r="B125" s="109" t="s">
        <v>1693</v>
      </c>
      <c r="C125" s="109" t="s">
        <v>148</v>
      </c>
      <c r="F125" s="109">
        <v>0.31952172800242601</v>
      </c>
    </row>
    <row r="126" spans="1:6" x14ac:dyDescent="0.25">
      <c r="A126" s="111" t="s">
        <v>1694</v>
      </c>
      <c r="B126" s="109" t="s">
        <v>1459</v>
      </c>
      <c r="C126" s="109" t="s">
        <v>148</v>
      </c>
      <c r="F126" s="109">
        <v>7.9167757605942288</v>
      </c>
    </row>
    <row r="127" spans="1:6" x14ac:dyDescent="0.25">
      <c r="A127" s="111" t="s">
        <v>1695</v>
      </c>
      <c r="B127" s="109" t="s">
        <v>1460</v>
      </c>
      <c r="C127" s="109" t="s">
        <v>148</v>
      </c>
      <c r="F127" s="109">
        <v>19.667080798560153</v>
      </c>
    </row>
    <row r="128" spans="1:6" x14ac:dyDescent="0.25">
      <c r="A128" s="111" t="s">
        <v>1696</v>
      </c>
      <c r="B128" s="109" t="s">
        <v>1697</v>
      </c>
      <c r="C128" s="109" t="s">
        <v>148</v>
      </c>
      <c r="F128" s="109">
        <v>6.9276871862912008</v>
      </c>
    </row>
    <row r="129" spans="1:6" x14ac:dyDescent="0.25">
      <c r="A129" s="111" t="s">
        <v>1698</v>
      </c>
      <c r="B129" s="109" t="s">
        <v>1699</v>
      </c>
      <c r="C129" s="109" t="s">
        <v>148</v>
      </c>
      <c r="F129" s="109">
        <v>20.541175245149184</v>
      </c>
    </row>
    <row r="130" spans="1:6" x14ac:dyDescent="0.25">
      <c r="A130" s="111" t="s">
        <v>1700</v>
      </c>
      <c r="B130" s="109" t="s">
        <v>1701</v>
      </c>
      <c r="C130" s="109" t="s">
        <v>148</v>
      </c>
      <c r="F130" s="109">
        <v>9.7836916467677728</v>
      </c>
    </row>
    <row r="131" spans="1:6" x14ac:dyDescent="0.25">
      <c r="A131" s="111" t="s">
        <v>1702</v>
      </c>
      <c r="B131" s="109" t="s">
        <v>533</v>
      </c>
      <c r="C131" s="109" t="s">
        <v>148</v>
      </c>
      <c r="F131" s="109">
        <v>32.14581761399684</v>
      </c>
    </row>
    <row r="132" spans="1:6" x14ac:dyDescent="0.25">
      <c r="A132" s="111" t="s">
        <v>1657</v>
      </c>
      <c r="B132" s="109" t="s">
        <v>1464</v>
      </c>
      <c r="C132" s="109" t="s">
        <v>148</v>
      </c>
      <c r="F132" s="109">
        <v>1.9160229338549362</v>
      </c>
    </row>
    <row r="133" spans="1:6" x14ac:dyDescent="0.25">
      <c r="A133" s="111" t="s">
        <v>1703</v>
      </c>
      <c r="B133" s="109" t="s">
        <v>1704</v>
      </c>
      <c r="C133" s="109" t="s">
        <v>148</v>
      </c>
      <c r="F133" s="109">
        <v>0.20038224117163483</v>
      </c>
    </row>
    <row r="134" spans="1:6" x14ac:dyDescent="0.25">
      <c r="A134" s="111" t="s">
        <v>1705</v>
      </c>
      <c r="B134" s="109" t="s">
        <v>1462</v>
      </c>
      <c r="C134" s="109" t="s">
        <v>148</v>
      </c>
      <c r="F134" s="109">
        <v>0.39596992400695857</v>
      </c>
    </row>
    <row r="135" spans="1:6" x14ac:dyDescent="0.25">
      <c r="A135" s="111" t="s">
        <v>1706</v>
      </c>
      <c r="B135" s="109" t="s">
        <v>1463</v>
      </c>
      <c r="C135" s="109" t="s">
        <v>148</v>
      </c>
      <c r="F135" s="109">
        <v>7.3467290162071155</v>
      </c>
    </row>
    <row r="136" spans="1:6" x14ac:dyDescent="0.25">
      <c r="A136" s="111" t="s">
        <v>1707</v>
      </c>
      <c r="B136" s="109" t="s">
        <v>1708</v>
      </c>
      <c r="C136" s="109" t="s">
        <v>148</v>
      </c>
      <c r="F136" s="109">
        <v>6.744180358536453</v>
      </c>
    </row>
    <row r="137" spans="1:6" x14ac:dyDescent="0.25">
      <c r="A137" s="111" t="s">
        <v>1709</v>
      </c>
      <c r="B137" s="109" t="s">
        <v>1461</v>
      </c>
      <c r="C137" s="109" t="s">
        <v>148</v>
      </c>
      <c r="F137" s="109">
        <v>11.929893585805136</v>
      </c>
    </row>
    <row r="138" spans="1:6" x14ac:dyDescent="0.25">
      <c r="A138" s="111" t="s">
        <v>1710</v>
      </c>
      <c r="B138" s="109" t="s">
        <v>1711</v>
      </c>
      <c r="C138" s="109" t="s">
        <v>148</v>
      </c>
      <c r="F138" s="109">
        <v>11.550352380744108</v>
      </c>
    </row>
    <row r="139" spans="1:6" x14ac:dyDescent="0.25">
      <c r="A139" s="111" t="s">
        <v>1712</v>
      </c>
      <c r="B139" s="109" t="s">
        <v>1465</v>
      </c>
      <c r="C139" s="109" t="s">
        <v>148</v>
      </c>
      <c r="F139" s="109">
        <v>11.05247786920294</v>
      </c>
    </row>
    <row r="140" spans="1:6" x14ac:dyDescent="0.25">
      <c r="A140" s="111" t="s">
        <v>1713</v>
      </c>
      <c r="B140" s="109" t="s">
        <v>1714</v>
      </c>
      <c r="C140" s="109" t="s">
        <v>148</v>
      </c>
      <c r="F140" s="109">
        <v>19.90656619203752</v>
      </c>
    </row>
    <row r="141" spans="1:6" x14ac:dyDescent="0.25">
      <c r="A141" s="111" t="s">
        <v>1715</v>
      </c>
      <c r="B141" s="109" t="s">
        <v>1466</v>
      </c>
      <c r="C141" s="109" t="s">
        <v>148</v>
      </c>
      <c r="F141" s="109">
        <v>6.5643605396284324</v>
      </c>
    </row>
    <row r="142" spans="1:6" x14ac:dyDescent="0.25">
      <c r="A142" s="111" t="s">
        <v>1716</v>
      </c>
      <c r="B142" s="109" t="s">
        <v>1467</v>
      </c>
      <c r="C142" s="109" t="s">
        <v>148</v>
      </c>
      <c r="F142" s="109">
        <v>7.7049237356988876</v>
      </c>
    </row>
    <row r="143" spans="1:6" x14ac:dyDescent="0.25">
      <c r="A143" s="111" t="s">
        <v>1717</v>
      </c>
      <c r="B143" s="109" t="s">
        <v>1718</v>
      </c>
      <c r="C143" s="109" t="s">
        <v>148</v>
      </c>
      <c r="F143" s="109">
        <v>6.9835194983714849E-2</v>
      </c>
    </row>
    <row r="144" spans="1:6" x14ac:dyDescent="0.25">
      <c r="A144" s="111" t="s">
        <v>1719</v>
      </c>
      <c r="B144" s="109" t="s">
        <v>1720</v>
      </c>
      <c r="C144" s="109" t="s">
        <v>148</v>
      </c>
      <c r="F144" s="109">
        <v>2.5452355345988806</v>
      </c>
    </row>
    <row r="145" spans="1:13" x14ac:dyDescent="0.25">
      <c r="A145" s="111" t="s">
        <v>1721</v>
      </c>
      <c r="B145" s="109" t="s">
        <v>1722</v>
      </c>
      <c r="C145" s="109" t="s">
        <v>148</v>
      </c>
      <c r="F145" s="109">
        <v>18.553762894672349</v>
      </c>
    </row>
    <row r="146" spans="1:13" x14ac:dyDescent="0.25">
      <c r="A146" s="111" t="s">
        <v>1723</v>
      </c>
      <c r="B146" s="109" t="s">
        <v>1724</v>
      </c>
      <c r="C146" s="109" t="s">
        <v>148</v>
      </c>
      <c r="F146" s="109">
        <v>8.3853602960643485</v>
      </c>
    </row>
    <row r="147" spans="1:13" x14ac:dyDescent="0.25">
      <c r="A147" s="111" t="s">
        <v>1725</v>
      </c>
      <c r="B147" s="109" t="s">
        <v>1468</v>
      </c>
      <c r="C147" s="109" t="s">
        <v>148</v>
      </c>
      <c r="F147" s="109">
        <v>54.673320341150038</v>
      </c>
    </row>
    <row r="148" spans="1:13" x14ac:dyDescent="0.25">
      <c r="A148" s="111" t="s">
        <v>1726</v>
      </c>
      <c r="B148" s="109" t="s">
        <v>1727</v>
      </c>
      <c r="C148" s="109" t="s">
        <v>148</v>
      </c>
      <c r="F148" s="109">
        <v>3.9241596840212427</v>
      </c>
    </row>
    <row r="149" spans="1:13" x14ac:dyDescent="0.25">
      <c r="A149" s="111" t="s">
        <v>1728</v>
      </c>
      <c r="B149" s="109" t="s">
        <v>1729</v>
      </c>
      <c r="C149" s="109" t="s">
        <v>148</v>
      </c>
      <c r="F149" s="109">
        <v>1.2331066120161771</v>
      </c>
    </row>
    <row r="150" spans="1:13" x14ac:dyDescent="0.25">
      <c r="A150" s="111" t="s">
        <v>1730</v>
      </c>
      <c r="B150" s="109" t="s">
        <v>1452</v>
      </c>
      <c r="C150" s="109" t="s">
        <v>148</v>
      </c>
      <c r="F150" s="109">
        <v>6.5586726442117129</v>
      </c>
    </row>
    <row r="151" spans="1:13" x14ac:dyDescent="0.25">
      <c r="A151" s="111" t="s">
        <v>1731</v>
      </c>
      <c r="B151" s="109" t="s">
        <v>1732</v>
      </c>
      <c r="C151" s="109" t="s">
        <v>148</v>
      </c>
      <c r="F151" s="109">
        <v>6.739083818486761</v>
      </c>
    </row>
    <row r="152" spans="1:13" x14ac:dyDescent="0.25">
      <c r="A152" s="111" t="s">
        <v>1733</v>
      </c>
      <c r="B152" s="109" t="s">
        <v>1734</v>
      </c>
      <c r="C152" s="109" t="s">
        <v>148</v>
      </c>
      <c r="F152" s="109">
        <v>1.6493492375157905</v>
      </c>
    </row>
    <row r="153" spans="1:13" x14ac:dyDescent="0.25">
      <c r="A153" s="111" t="s">
        <v>1735</v>
      </c>
      <c r="B153" s="109" t="s">
        <v>1469</v>
      </c>
      <c r="C153" s="109" t="s">
        <v>148</v>
      </c>
      <c r="F153" s="109">
        <v>16.410265028440243</v>
      </c>
    </row>
    <row r="154" spans="1:13" x14ac:dyDescent="0.25">
      <c r="A154" s="111" t="s">
        <v>1736</v>
      </c>
      <c r="B154" s="109" t="s">
        <v>1737</v>
      </c>
      <c r="C154" s="109" t="s">
        <v>148</v>
      </c>
      <c r="F154" s="109">
        <v>5.2864294409061161</v>
      </c>
    </row>
    <row r="157" spans="1:13" x14ac:dyDescent="0.25">
      <c r="E157" s="118" t="s">
        <v>1447</v>
      </c>
      <c r="F157" s="118" t="s">
        <v>1448</v>
      </c>
    </row>
    <row r="158" spans="1:13" x14ac:dyDescent="0.25">
      <c r="A158" s="109" t="s">
        <v>1655</v>
      </c>
      <c r="B158" s="69" t="s">
        <v>1449</v>
      </c>
      <c r="C158" s="109" t="s">
        <v>99</v>
      </c>
      <c r="D158" s="109" t="s">
        <v>537</v>
      </c>
      <c r="E158" s="70">
        <v>50.360372685285455</v>
      </c>
      <c r="F158" s="119">
        <f>IF(D158="CO2",E158,IF(D158="CH4",E158*'State 2005 Data'!$J$16,IF(D158="N2O",'State 2005 Data'!$J$17,IF(D158="Other",E158))))</f>
        <v>50.360372685285455</v>
      </c>
      <c r="H158" s="69"/>
      <c r="I158" s="69"/>
      <c r="J158" s="22"/>
      <c r="K158" s="22"/>
      <c r="L158" s="22"/>
      <c r="M158" s="70"/>
    </row>
    <row r="159" spans="1:13" x14ac:dyDescent="0.25">
      <c r="A159" s="109" t="s">
        <v>1655</v>
      </c>
      <c r="B159" s="69" t="s">
        <v>1449</v>
      </c>
      <c r="C159" s="109" t="s">
        <v>99</v>
      </c>
      <c r="D159" s="109" t="s">
        <v>545</v>
      </c>
      <c r="E159" s="70">
        <v>1.5843389499999999E-2</v>
      </c>
      <c r="F159" s="119">
        <f>IF(D159="CO2",E159,IF(D159="CH4",E159*'State 2005 Data'!$J$16,IF(D159="N2O",'State 2005 Data'!$J$17,IF(D159="Other",E159))))</f>
        <v>1.774459624E-2</v>
      </c>
      <c r="H159" s="69"/>
      <c r="I159" s="69"/>
      <c r="J159" s="22"/>
      <c r="K159" s="22"/>
      <c r="L159" s="22"/>
      <c r="M159" s="70"/>
    </row>
    <row r="160" spans="1:13" x14ac:dyDescent="0.25">
      <c r="A160" s="109" t="s">
        <v>1655</v>
      </c>
      <c r="B160" s="69" t="s">
        <v>1449</v>
      </c>
      <c r="C160" s="109" t="s">
        <v>99</v>
      </c>
      <c r="D160" s="109" t="s">
        <v>546</v>
      </c>
      <c r="E160" s="70">
        <v>0.19076809123999997</v>
      </c>
      <c r="F160" s="119">
        <f>IF(D160="CO2",E160,IF(D160="CH4",E160*'State 2005 Data'!$J$16,IF(D160="N2O",'State 2005 Data'!$J$17,IF(D160="Other",E160))))</f>
        <v>0.88926174496644295</v>
      </c>
      <c r="H160" s="69"/>
      <c r="I160" s="69"/>
      <c r="J160" s="22"/>
      <c r="K160" s="22"/>
      <c r="L160" s="22"/>
      <c r="M160" s="70"/>
    </row>
    <row r="161" spans="1:13" x14ac:dyDescent="0.25">
      <c r="A161" s="109" t="s">
        <v>1655</v>
      </c>
      <c r="B161" s="69" t="s">
        <v>1449</v>
      </c>
      <c r="C161" s="109" t="s">
        <v>99</v>
      </c>
      <c r="D161" s="120" t="s">
        <v>534</v>
      </c>
      <c r="E161" s="70"/>
      <c r="F161" s="119">
        <f>IF(D161="CO2",E161,IF(D161="CH4",E161*'State 2005 Data'!$J$16,IF(D161="N2O",'State 2005 Data'!$J$17,IF(D161="Other",E161))))</f>
        <v>0</v>
      </c>
      <c r="H161" s="69"/>
      <c r="I161" s="69"/>
      <c r="J161" s="22"/>
      <c r="K161" s="22"/>
      <c r="L161" s="22"/>
      <c r="M161" s="70"/>
    </row>
    <row r="162" spans="1:13" x14ac:dyDescent="0.25">
      <c r="A162" s="109" t="s">
        <v>1655</v>
      </c>
      <c r="B162" s="69" t="s">
        <v>1449</v>
      </c>
      <c r="C162" s="109" t="s">
        <v>766</v>
      </c>
      <c r="D162" s="109" t="s">
        <v>537</v>
      </c>
      <c r="E162" s="70">
        <v>4.1342231629645863</v>
      </c>
      <c r="F162" s="119">
        <f>IF(D162="CO2",E162,IF(D162="CH4",E162*'State 2005 Data'!$J$16,IF(D162="N2O",'State 2005 Data'!$J$17,IF(D162="Other",E162))))</f>
        <v>4.1342231629645863</v>
      </c>
      <c r="H162" s="69"/>
      <c r="I162" s="69"/>
      <c r="J162" s="22"/>
      <c r="K162" s="22"/>
      <c r="L162" s="22"/>
      <c r="M162" s="70"/>
    </row>
    <row r="163" spans="1:13" x14ac:dyDescent="0.25">
      <c r="A163" s="109" t="s">
        <v>1655</v>
      </c>
      <c r="B163" s="69" t="s">
        <v>1449</v>
      </c>
      <c r="C163" s="109" t="s">
        <v>766</v>
      </c>
      <c r="D163" s="109" t="s">
        <v>545</v>
      </c>
      <c r="E163" s="70">
        <v>7.8895044999999997E-2</v>
      </c>
      <c r="F163" s="119">
        <f>IF(D163="CO2",E163,IF(D163="CH4",E163*'State 2005 Data'!$J$16,IF(D163="N2O",'State 2005 Data'!$J$17,IF(D163="Other",E163))))</f>
        <v>8.8362450400000001E-2</v>
      </c>
      <c r="H163" s="69"/>
      <c r="I163" s="69"/>
      <c r="J163" s="22"/>
      <c r="K163" s="22"/>
      <c r="L163" s="22"/>
      <c r="M163" s="70"/>
    </row>
    <row r="164" spans="1:13" x14ac:dyDescent="0.25">
      <c r="A164" s="109" t="s">
        <v>1655</v>
      </c>
      <c r="B164" s="69" t="s">
        <v>1449</v>
      </c>
      <c r="C164" s="109" t="s">
        <v>766</v>
      </c>
      <c r="D164" s="109" t="s">
        <v>546</v>
      </c>
      <c r="E164" s="70">
        <v>1.4053459479999995E-2</v>
      </c>
      <c r="F164" s="119">
        <f>IF(D164="CO2",E164,IF(D164="CH4",E164*'State 2005 Data'!$J$16,IF(D164="N2O",'State 2005 Data'!$J$17,IF(D164="Other",E164))))</f>
        <v>0.88926174496644295</v>
      </c>
      <c r="H164" s="69"/>
      <c r="I164" s="69"/>
      <c r="J164" s="22"/>
      <c r="K164" s="22"/>
      <c r="L164" s="22"/>
      <c r="M164" s="70"/>
    </row>
    <row r="165" spans="1:13" x14ac:dyDescent="0.25">
      <c r="A165" s="109" t="s">
        <v>1655</v>
      </c>
      <c r="B165" s="69" t="s">
        <v>1449</v>
      </c>
      <c r="C165" s="109" t="s">
        <v>766</v>
      </c>
      <c r="D165" s="120" t="s">
        <v>534</v>
      </c>
      <c r="E165" s="70"/>
      <c r="F165" s="119">
        <f>IF(D165="CO2",E165,IF(D165="CH4",E165*'State 2005 Data'!$J$16,IF(D165="N2O",'State 2005 Data'!$J$17,IF(D165="Other",E165))))</f>
        <v>0</v>
      </c>
      <c r="H165" s="69"/>
      <c r="I165" s="69"/>
      <c r="J165" s="22"/>
      <c r="K165" s="22"/>
      <c r="L165" s="22"/>
      <c r="M165" s="70"/>
    </row>
    <row r="166" spans="1:13" x14ac:dyDescent="0.25">
      <c r="A166" s="109" t="s">
        <v>1655</v>
      </c>
      <c r="B166" s="69" t="s">
        <v>1449</v>
      </c>
      <c r="C166" s="109" t="s">
        <v>4</v>
      </c>
      <c r="D166" s="109" t="s">
        <v>537</v>
      </c>
      <c r="E166" s="70">
        <v>36.892906379155242</v>
      </c>
      <c r="F166" s="119">
        <f>IF(D166="CO2",E166,IF(D166="CH4",E166*'State 2005 Data'!$J$16,IF(D166="N2O",'State 2005 Data'!$J$17,IF(D166="Other",E166))))</f>
        <v>36.892906379155242</v>
      </c>
      <c r="H166" s="69"/>
      <c r="I166" s="69"/>
      <c r="J166" s="22"/>
      <c r="K166" s="22"/>
      <c r="L166" s="22"/>
      <c r="M166" s="70"/>
    </row>
    <row r="167" spans="1:13" x14ac:dyDescent="0.25">
      <c r="A167" s="109" t="s">
        <v>1655</v>
      </c>
      <c r="B167" s="69" t="s">
        <v>1449</v>
      </c>
      <c r="C167" s="109" t="s">
        <v>4</v>
      </c>
      <c r="D167" s="109" t="s">
        <v>545</v>
      </c>
      <c r="E167" s="70">
        <v>8.2130164830722538E-2</v>
      </c>
      <c r="F167" s="119">
        <f>IF(D167="CO2",E167,IF(D167="CH4",E167*'State 2005 Data'!$J$16,IF(D167="N2O",'State 2005 Data'!$J$17,IF(D167="Other",E167))))</f>
        <v>9.1985784610409252E-2</v>
      </c>
      <c r="H167" s="69"/>
      <c r="I167" s="69"/>
      <c r="J167" s="22"/>
      <c r="K167" s="22"/>
      <c r="L167" s="22"/>
      <c r="M167" s="70"/>
    </row>
    <row r="168" spans="1:13" x14ac:dyDescent="0.25">
      <c r="A168" s="109" t="s">
        <v>1655</v>
      </c>
      <c r="B168" s="69" t="s">
        <v>1449</v>
      </c>
      <c r="C168" s="109" t="s">
        <v>4</v>
      </c>
      <c r="D168" s="109" t="s">
        <v>546</v>
      </c>
      <c r="E168" s="70">
        <v>1.0667549093099755</v>
      </c>
      <c r="F168" s="119">
        <f>IF(D168="CO2",E168,IF(D168="CH4",E168*'State 2005 Data'!$J$16,IF(D168="N2O",'State 2005 Data'!$J$17,IF(D168="Other",E168))))</f>
        <v>0.88926174496644295</v>
      </c>
      <c r="H168" s="69"/>
      <c r="I168" s="69"/>
      <c r="J168" s="22"/>
      <c r="K168" s="22"/>
      <c r="L168" s="22"/>
      <c r="M168" s="70"/>
    </row>
    <row r="169" spans="1:13" x14ac:dyDescent="0.25">
      <c r="A169" s="109" t="s">
        <v>1655</v>
      </c>
      <c r="B169" s="69" t="s">
        <v>1449</v>
      </c>
      <c r="C169" s="109" t="s">
        <v>4</v>
      </c>
      <c r="D169" s="120" t="s">
        <v>534</v>
      </c>
      <c r="E169" s="70"/>
      <c r="F169" s="119">
        <f>IF(D169="CO2",E169,IF(D169="CH4",E169*'State 2005 Data'!$J$16,IF(D169="N2O",'State 2005 Data'!$J$17,IF(D169="Other",E169))))</f>
        <v>0</v>
      </c>
      <c r="H169" s="69"/>
      <c r="I169" s="69"/>
      <c r="J169" s="22"/>
      <c r="K169" s="22"/>
      <c r="L169" s="22"/>
      <c r="M169" s="70"/>
    </row>
    <row r="170" spans="1:13" x14ac:dyDescent="0.25">
      <c r="A170" s="109" t="s">
        <v>1655</v>
      </c>
      <c r="B170" s="69" t="s">
        <v>1449</v>
      </c>
      <c r="C170" s="109" t="s">
        <v>9</v>
      </c>
      <c r="D170" s="109" t="s">
        <v>537</v>
      </c>
      <c r="E170" s="71">
        <v>6.4484197003645596</v>
      </c>
      <c r="F170" s="119">
        <f>IF(D170="CO2",E170,IF(D170="CH4",E170*'State 2005 Data'!$J$16,IF(D170="N2O",'State 2005 Data'!$J$17,IF(D170="Other",E170))))</f>
        <v>6.4484197003645596</v>
      </c>
      <c r="H170" s="69"/>
      <c r="I170" s="69"/>
      <c r="J170" s="22"/>
      <c r="K170" s="22"/>
      <c r="L170" s="22"/>
      <c r="M170" s="71"/>
    </row>
    <row r="171" spans="1:13" x14ac:dyDescent="0.25">
      <c r="A171" s="109" t="s">
        <v>1655</v>
      </c>
      <c r="B171" s="69" t="s">
        <v>1449</v>
      </c>
      <c r="C171" s="109" t="s">
        <v>9</v>
      </c>
      <c r="D171" s="109" t="s">
        <v>545</v>
      </c>
      <c r="E171" s="70">
        <v>1.3291550095109854</v>
      </c>
      <c r="F171" s="119">
        <f>IF(D171="CO2",E171,IF(D171="CH4",E171*'State 2005 Data'!$J$16,IF(D171="N2O",'State 2005 Data'!$J$17,IF(D171="Other",E171))))</f>
        <v>1.4886536106523038</v>
      </c>
      <c r="H171" s="69"/>
      <c r="I171" s="69"/>
      <c r="J171" s="22"/>
      <c r="K171" s="22"/>
      <c r="L171" s="22"/>
      <c r="M171" s="70"/>
    </row>
    <row r="172" spans="1:13" x14ac:dyDescent="0.25">
      <c r="A172" s="109" t="s">
        <v>1655</v>
      </c>
      <c r="B172" s="69" t="s">
        <v>1449</v>
      </c>
      <c r="C172" s="109" t="s">
        <v>9</v>
      </c>
      <c r="D172" s="109" t="s">
        <v>546</v>
      </c>
      <c r="E172" s="70">
        <v>1.4466876015225205E-2</v>
      </c>
      <c r="F172" s="119">
        <f>IF(D172="CO2",E172,IF(D172="CH4",E172*'State 2005 Data'!$J$16,IF(D172="N2O",'State 2005 Data'!$J$17,IF(D172="Other",E172))))</f>
        <v>0.88926174496644295</v>
      </c>
      <c r="H172" s="69"/>
      <c r="I172" s="69"/>
      <c r="J172" s="22"/>
      <c r="K172" s="22"/>
      <c r="L172" s="22"/>
      <c r="M172" s="70"/>
    </row>
    <row r="173" spans="1:13" x14ac:dyDescent="0.25">
      <c r="A173" s="109" t="s">
        <v>1655</v>
      </c>
      <c r="B173" s="69" t="s">
        <v>1449</v>
      </c>
      <c r="C173" s="109" t="s">
        <v>9</v>
      </c>
      <c r="D173" s="109" t="s">
        <v>534</v>
      </c>
      <c r="E173" s="70">
        <v>2.782833380710616</v>
      </c>
      <c r="F173" s="119">
        <f>IF(D173="CO2",E173,IF(D173="CH4",E173*'State 2005 Data'!$J$16,IF(D173="N2O",'State 2005 Data'!$J$17,IF(D173="Other",E173))))</f>
        <v>2.782833380710616</v>
      </c>
      <c r="H173" s="69"/>
      <c r="I173" s="69"/>
      <c r="J173" s="22"/>
      <c r="K173" s="22"/>
      <c r="L173" s="22"/>
      <c r="M173" s="70"/>
    </row>
    <row r="174" spans="1:13" x14ac:dyDescent="0.25">
      <c r="A174" s="109" t="s">
        <v>1662</v>
      </c>
      <c r="B174" s="69" t="s">
        <v>532</v>
      </c>
      <c r="C174" s="109" t="s">
        <v>99</v>
      </c>
      <c r="D174" s="109" t="s">
        <v>537</v>
      </c>
      <c r="E174" s="70">
        <v>40.107797868594993</v>
      </c>
      <c r="F174" s="119">
        <f>IF(D174="CO2",E174,IF(D174="CH4",E174*'State 2005 Data'!$J$16,IF(D174="N2O",'State 2005 Data'!$J$17,IF(D174="Other",E174))))</f>
        <v>40.107797868594993</v>
      </c>
      <c r="H174" s="69"/>
      <c r="I174" s="69"/>
      <c r="J174" s="22"/>
      <c r="K174" s="22"/>
      <c r="L174" s="22"/>
      <c r="M174" s="70"/>
    </row>
    <row r="175" spans="1:13" x14ac:dyDescent="0.25">
      <c r="A175" s="109" t="s">
        <v>1662</v>
      </c>
      <c r="B175" s="69" t="s">
        <v>532</v>
      </c>
      <c r="C175" s="109" t="s">
        <v>99</v>
      </c>
      <c r="D175" s="109" t="s">
        <v>545</v>
      </c>
      <c r="E175" s="70">
        <v>1.1720753249999999E-2</v>
      </c>
      <c r="F175" s="119">
        <f>IF(D175="CO2",E175,IF(D175="CH4",E175*'State 2005 Data'!$J$16,IF(D175="N2O",'State 2005 Data'!$J$17,IF(D175="Other",E175))))</f>
        <v>1.3127243639999999E-2</v>
      </c>
      <c r="H175" s="69"/>
      <c r="I175" s="69"/>
      <c r="J175" s="22"/>
      <c r="K175" s="22"/>
      <c r="L175" s="22"/>
      <c r="M175" s="70"/>
    </row>
    <row r="176" spans="1:13" x14ac:dyDescent="0.25">
      <c r="A176" s="109" t="s">
        <v>1662</v>
      </c>
      <c r="B176" s="69" t="s">
        <v>532</v>
      </c>
      <c r="C176" s="109" t="s">
        <v>99</v>
      </c>
      <c r="D176" s="109" t="s">
        <v>546</v>
      </c>
      <c r="E176" s="70">
        <v>0.17104304211999999</v>
      </c>
      <c r="F176" s="119">
        <f>IF(D176="CO2",E176,IF(D176="CH4",E176*'State 2005 Data'!$J$16,IF(D176="N2O",'State 2005 Data'!$J$17,IF(D176="Other",E176))))</f>
        <v>0.88926174496644295</v>
      </c>
      <c r="H176" s="69"/>
      <c r="I176" s="69"/>
      <c r="J176" s="22"/>
      <c r="K176" s="22"/>
      <c r="L176" s="22"/>
      <c r="M176" s="70"/>
    </row>
    <row r="177" spans="1:13" x14ac:dyDescent="0.25">
      <c r="A177" s="109" t="s">
        <v>1662</v>
      </c>
      <c r="B177" s="69" t="s">
        <v>532</v>
      </c>
      <c r="C177" s="109" t="s">
        <v>99</v>
      </c>
      <c r="D177" s="120" t="s">
        <v>534</v>
      </c>
      <c r="E177" s="70"/>
      <c r="F177" s="119">
        <f>IF(D177="CO2",E177,IF(D177="CH4",E177*'State 2005 Data'!$J$16,IF(D177="N2O",'State 2005 Data'!$J$17,IF(D177="Other",E177))))</f>
        <v>0</v>
      </c>
      <c r="H177" s="69"/>
      <c r="I177" s="69"/>
      <c r="J177" s="22"/>
      <c r="K177" s="22"/>
      <c r="L177" s="22"/>
      <c r="M177" s="70"/>
    </row>
    <row r="178" spans="1:13" x14ac:dyDescent="0.25">
      <c r="A178" s="109" t="s">
        <v>1662</v>
      </c>
      <c r="B178" s="69" t="s">
        <v>532</v>
      </c>
      <c r="C178" s="109" t="s">
        <v>766</v>
      </c>
      <c r="D178" s="109" t="s">
        <v>537</v>
      </c>
      <c r="E178" s="70">
        <v>11.706353540059519</v>
      </c>
      <c r="F178" s="119">
        <f>IF(D178="CO2",E178,IF(D178="CH4",E178*'State 2005 Data'!$J$16,IF(D178="N2O",'State 2005 Data'!$J$17,IF(D178="Other",E178))))</f>
        <v>11.706353540059519</v>
      </c>
      <c r="H178" s="69"/>
      <c r="I178" s="69"/>
      <c r="J178" s="22"/>
      <c r="K178" s="22"/>
      <c r="L178" s="22"/>
      <c r="M178" s="70"/>
    </row>
    <row r="179" spans="1:13" x14ac:dyDescent="0.25">
      <c r="A179" s="109" t="s">
        <v>1662</v>
      </c>
      <c r="B179" s="69" t="s">
        <v>532</v>
      </c>
      <c r="C179" s="109" t="s">
        <v>766</v>
      </c>
      <c r="D179" s="109" t="s">
        <v>545</v>
      </c>
      <c r="E179" s="70">
        <v>8.6610018750000003E-2</v>
      </c>
      <c r="F179" s="119">
        <f>IF(D179="CO2",E179,IF(D179="CH4",E179*'State 2005 Data'!$J$16,IF(D179="N2O",'State 2005 Data'!$J$17,IF(D179="Other",E179))))</f>
        <v>9.7003221000000014E-2</v>
      </c>
      <c r="H179" s="69"/>
      <c r="I179" s="69"/>
      <c r="J179" s="22"/>
      <c r="K179" s="22"/>
      <c r="L179" s="22"/>
      <c r="M179" s="70"/>
    </row>
    <row r="180" spans="1:13" x14ac:dyDescent="0.25">
      <c r="A180" s="109" t="s">
        <v>1662</v>
      </c>
      <c r="B180" s="69" t="s">
        <v>532</v>
      </c>
      <c r="C180" s="109" t="s">
        <v>766</v>
      </c>
      <c r="D180" s="109" t="s">
        <v>546</v>
      </c>
      <c r="E180" s="70">
        <v>1.8966043120000001E-2</v>
      </c>
      <c r="F180" s="119">
        <f>IF(D180="CO2",E180,IF(D180="CH4",E180*'State 2005 Data'!$J$16,IF(D180="N2O",'State 2005 Data'!$J$17,IF(D180="Other",E180))))</f>
        <v>0.88926174496644295</v>
      </c>
      <c r="H180" s="69"/>
      <c r="I180" s="69"/>
      <c r="J180" s="22"/>
      <c r="K180" s="22"/>
      <c r="L180" s="22"/>
      <c r="M180" s="70"/>
    </row>
    <row r="181" spans="1:13" x14ac:dyDescent="0.25">
      <c r="A181" s="109" t="s">
        <v>1662</v>
      </c>
      <c r="B181" s="69" t="s">
        <v>532</v>
      </c>
      <c r="C181" s="109" t="s">
        <v>766</v>
      </c>
      <c r="D181" s="120" t="s">
        <v>534</v>
      </c>
      <c r="E181" s="70"/>
      <c r="F181" s="119">
        <f>IF(D181="CO2",E181,IF(D181="CH4",E181*'State 2005 Data'!$J$16,IF(D181="N2O",'State 2005 Data'!$J$17,IF(D181="Other",E181))))</f>
        <v>0</v>
      </c>
      <c r="H181" s="69"/>
      <c r="I181" s="69"/>
      <c r="J181" s="22"/>
      <c r="K181" s="22"/>
      <c r="L181" s="22"/>
      <c r="M181" s="70"/>
    </row>
    <row r="182" spans="1:13" x14ac:dyDescent="0.25">
      <c r="A182" s="109" t="s">
        <v>1662</v>
      </c>
      <c r="B182" s="69" t="s">
        <v>532</v>
      </c>
      <c r="C182" s="109" t="s">
        <v>4</v>
      </c>
      <c r="D182" s="109" t="s">
        <v>537</v>
      </c>
      <c r="E182" s="70">
        <v>29.812638670788473</v>
      </c>
      <c r="F182" s="119">
        <f>IF(D182="CO2",E182,IF(D182="CH4",E182*'State 2005 Data'!$J$16,IF(D182="N2O",'State 2005 Data'!$J$17,IF(D182="Other",E182))))</f>
        <v>29.812638670788473</v>
      </c>
      <c r="H182" s="69"/>
      <c r="I182" s="69"/>
      <c r="J182" s="22"/>
      <c r="K182" s="22"/>
      <c r="L182" s="22"/>
      <c r="M182" s="70"/>
    </row>
    <row r="183" spans="1:13" x14ac:dyDescent="0.25">
      <c r="A183" s="109" t="s">
        <v>1662</v>
      </c>
      <c r="B183" s="69" t="s">
        <v>532</v>
      </c>
      <c r="C183" s="109" t="s">
        <v>4</v>
      </c>
      <c r="D183" s="109" t="s">
        <v>545</v>
      </c>
      <c r="E183" s="70">
        <v>8.2130164830722538E-2</v>
      </c>
      <c r="F183" s="119">
        <f>IF(D183="CO2",E183,IF(D183="CH4",E183*'State 2005 Data'!$J$16,IF(D183="N2O",'State 2005 Data'!$J$17,IF(D183="Other",E183))))</f>
        <v>9.1985784610409252E-2</v>
      </c>
      <c r="H183" s="69"/>
      <c r="I183" s="69"/>
      <c r="J183" s="22"/>
      <c r="K183" s="22"/>
      <c r="L183" s="22"/>
      <c r="M183" s="70"/>
    </row>
    <row r="184" spans="1:13" x14ac:dyDescent="0.25">
      <c r="A184" s="109" t="s">
        <v>1662</v>
      </c>
      <c r="B184" s="69" t="s">
        <v>532</v>
      </c>
      <c r="C184" s="109" t="s">
        <v>4</v>
      </c>
      <c r="D184" s="109" t="s">
        <v>546</v>
      </c>
      <c r="E184" s="70">
        <v>1.0667549093099755</v>
      </c>
      <c r="F184" s="119">
        <f>IF(D184="CO2",E184,IF(D184="CH4",E184*'State 2005 Data'!$J$16,IF(D184="N2O",'State 2005 Data'!$J$17,IF(D184="Other",E184))))</f>
        <v>0.88926174496644295</v>
      </c>
      <c r="H184" s="69"/>
      <c r="I184" s="69"/>
      <c r="J184" s="22"/>
      <c r="K184" s="22"/>
      <c r="L184" s="22"/>
      <c r="M184" s="70"/>
    </row>
    <row r="185" spans="1:13" x14ac:dyDescent="0.25">
      <c r="A185" s="109" t="s">
        <v>1662</v>
      </c>
      <c r="B185" s="69" t="s">
        <v>532</v>
      </c>
      <c r="C185" s="109" t="s">
        <v>4</v>
      </c>
      <c r="D185" s="120" t="s">
        <v>534</v>
      </c>
      <c r="E185" s="70"/>
      <c r="F185" s="119">
        <f>IF(D185="CO2",E185,IF(D185="CH4",E185*'State 2005 Data'!$J$16,IF(D185="N2O",'State 2005 Data'!$J$17,IF(D185="Other",E185))))</f>
        <v>0</v>
      </c>
      <c r="H185" s="69"/>
      <c r="I185" s="69"/>
      <c r="J185" s="22"/>
      <c r="K185" s="22"/>
      <c r="L185" s="22"/>
      <c r="M185" s="70"/>
    </row>
    <row r="186" spans="1:13" x14ac:dyDescent="0.25">
      <c r="A186" s="109" t="s">
        <v>1662</v>
      </c>
      <c r="B186" s="69" t="s">
        <v>532</v>
      </c>
      <c r="C186" s="109" t="s">
        <v>9</v>
      </c>
      <c r="D186" s="109" t="s">
        <v>537</v>
      </c>
      <c r="E186" s="71">
        <v>14.137695541094423</v>
      </c>
      <c r="F186" s="119">
        <f>IF(D186="CO2",E186,IF(D186="CH4",E186*'State 2005 Data'!$J$16,IF(D186="N2O",'State 2005 Data'!$J$17,IF(D186="Other",E186))))</f>
        <v>14.137695541094423</v>
      </c>
      <c r="H186" s="69"/>
      <c r="I186" s="69"/>
      <c r="J186" s="22"/>
      <c r="K186" s="22"/>
      <c r="L186" s="22"/>
      <c r="M186" s="71"/>
    </row>
    <row r="187" spans="1:13" x14ac:dyDescent="0.25">
      <c r="A187" s="109" t="s">
        <v>1662</v>
      </c>
      <c r="B187" s="69" t="s">
        <v>532</v>
      </c>
      <c r="C187" s="109" t="s">
        <v>9</v>
      </c>
      <c r="D187" s="109" t="s">
        <v>545</v>
      </c>
      <c r="E187" s="70">
        <v>14.130555994425798</v>
      </c>
      <c r="F187" s="119">
        <f>IF(D187="CO2",E187,IF(D187="CH4",E187*'State 2005 Data'!$J$16,IF(D187="N2O",'State 2005 Data'!$J$17,IF(D187="Other",E187))))</f>
        <v>15.826222713756895</v>
      </c>
      <c r="H187" s="69"/>
      <c r="I187" s="69"/>
      <c r="J187" s="22"/>
      <c r="K187" s="22"/>
      <c r="L187" s="22"/>
      <c r="M187" s="70"/>
    </row>
    <row r="188" spans="1:13" x14ac:dyDescent="0.25">
      <c r="A188" s="109" t="s">
        <v>1662</v>
      </c>
      <c r="B188" s="69" t="s">
        <v>532</v>
      </c>
      <c r="C188" s="109" t="s">
        <v>9</v>
      </c>
      <c r="D188" s="109" t="s">
        <v>546</v>
      </c>
      <c r="E188" s="70">
        <v>1.26924525690083E-2</v>
      </c>
      <c r="F188" s="119">
        <f>IF(D188="CO2",E188,IF(D188="CH4",E188*'State 2005 Data'!$J$16,IF(D188="N2O",'State 2005 Data'!$J$17,IF(D188="Other",E188))))</f>
        <v>0.88926174496644295</v>
      </c>
      <c r="H188" s="69"/>
      <c r="I188" s="69"/>
      <c r="J188" s="22"/>
      <c r="K188" s="22"/>
      <c r="L188" s="22"/>
      <c r="M188" s="70"/>
    </row>
    <row r="189" spans="1:13" x14ac:dyDescent="0.25">
      <c r="A189" s="109" t="s">
        <v>1662</v>
      </c>
      <c r="B189" s="69" t="s">
        <v>532</v>
      </c>
      <c r="C189" s="109" t="s">
        <v>9</v>
      </c>
      <c r="D189" s="109" t="s">
        <v>534</v>
      </c>
      <c r="E189" s="70">
        <v>1.8576129918061826</v>
      </c>
      <c r="F189" s="119">
        <f>IF(D189="CO2",E189,IF(D189="CH4",E189*'State 2005 Data'!$J$16,IF(D189="N2O",'State 2005 Data'!$J$17,IF(D189="Other",E189))))</f>
        <v>1.8576129918061826</v>
      </c>
      <c r="H189" s="69"/>
      <c r="I189" s="69"/>
      <c r="J189" s="22"/>
      <c r="K189" s="22"/>
      <c r="L189" s="22"/>
      <c r="M189" s="70"/>
    </row>
    <row r="190" spans="1:13" x14ac:dyDescent="0.25">
      <c r="A190" s="109" t="s">
        <v>1669</v>
      </c>
      <c r="B190" s="69" t="s">
        <v>1453</v>
      </c>
      <c r="C190" s="109" t="s">
        <v>99</v>
      </c>
      <c r="D190" s="109" t="s">
        <v>537</v>
      </c>
      <c r="E190" s="70">
        <v>124.34854050073351</v>
      </c>
      <c r="F190" s="119">
        <f>IF(D190="CO2",E190,IF(D190="CH4",E190*'State 2005 Data'!$J$16,IF(D190="N2O",'State 2005 Data'!$J$17,IF(D190="Other",E190))))</f>
        <v>124.34854050073351</v>
      </c>
      <c r="H190" s="69"/>
      <c r="I190" s="69"/>
      <c r="J190" s="22"/>
      <c r="K190" s="22"/>
      <c r="L190" s="22"/>
      <c r="M190" s="70"/>
    </row>
    <row r="191" spans="1:13" x14ac:dyDescent="0.25">
      <c r="A191" s="109" t="s">
        <v>1669</v>
      </c>
      <c r="B191" s="69" t="s">
        <v>1453</v>
      </c>
      <c r="C191" s="109" t="s">
        <v>99</v>
      </c>
      <c r="D191" s="109" t="s">
        <v>545</v>
      </c>
      <c r="E191" s="70">
        <v>6.7666522749999999E-2</v>
      </c>
      <c r="F191" s="119">
        <f>IF(D191="CO2",E191,IF(D191="CH4",E191*'State 2005 Data'!$J$16,IF(D191="N2O",'State 2005 Data'!$J$17,IF(D191="Other",E191))))</f>
        <v>7.5786505480000002E-2</v>
      </c>
      <c r="H191" s="69"/>
      <c r="I191" s="69"/>
      <c r="J191" s="22"/>
      <c r="K191" s="22"/>
      <c r="L191" s="22"/>
      <c r="M191" s="70"/>
    </row>
    <row r="192" spans="1:13" x14ac:dyDescent="0.25">
      <c r="A192" s="109" t="s">
        <v>1669</v>
      </c>
      <c r="B192" s="69" t="s">
        <v>1453</v>
      </c>
      <c r="C192" s="109" t="s">
        <v>99</v>
      </c>
      <c r="D192" s="109" t="s">
        <v>546</v>
      </c>
      <c r="E192" s="70">
        <v>0.38522212361999997</v>
      </c>
      <c r="F192" s="119">
        <f>IF(D192="CO2",E192,IF(D192="CH4",E192*'State 2005 Data'!$J$16,IF(D192="N2O",'State 2005 Data'!$J$17,IF(D192="Other",E192))))</f>
        <v>0.88926174496644295</v>
      </c>
      <c r="H192" s="69"/>
      <c r="I192" s="69"/>
      <c r="J192" s="22"/>
      <c r="K192" s="22"/>
      <c r="L192" s="22"/>
      <c r="M192" s="70"/>
    </row>
    <row r="193" spans="1:13" x14ac:dyDescent="0.25">
      <c r="A193" s="109" t="s">
        <v>1669</v>
      </c>
      <c r="B193" s="69" t="s">
        <v>1453</v>
      </c>
      <c r="C193" s="109" t="s">
        <v>99</v>
      </c>
      <c r="D193" s="120" t="s">
        <v>534</v>
      </c>
      <c r="E193" s="70"/>
      <c r="F193" s="119">
        <f>IF(D193="CO2",E193,IF(D193="CH4",E193*'State 2005 Data'!$J$16,IF(D193="N2O",'State 2005 Data'!$J$17,IF(D193="Other",E193))))</f>
        <v>0</v>
      </c>
      <c r="H193" s="69"/>
      <c r="I193" s="69"/>
      <c r="J193" s="22"/>
      <c r="K193" s="22"/>
      <c r="L193" s="22"/>
      <c r="M193" s="70"/>
    </row>
    <row r="194" spans="1:13" x14ac:dyDescent="0.25">
      <c r="A194" s="109" t="s">
        <v>1669</v>
      </c>
      <c r="B194" s="69" t="s">
        <v>1453</v>
      </c>
      <c r="C194" s="109" t="s">
        <v>766</v>
      </c>
      <c r="D194" s="109" t="s">
        <v>537</v>
      </c>
      <c r="E194" s="70">
        <v>7.1471620544010257</v>
      </c>
      <c r="F194" s="119">
        <f>IF(D194="CO2",E194,IF(D194="CH4",E194*'State 2005 Data'!$J$16,IF(D194="N2O",'State 2005 Data'!$J$17,IF(D194="Other",E194))))</f>
        <v>7.1471620544010257</v>
      </c>
      <c r="H194" s="69"/>
      <c r="I194" s="69"/>
      <c r="J194" s="22"/>
      <c r="K194" s="22"/>
      <c r="L194" s="22"/>
      <c r="M194" s="70"/>
    </row>
    <row r="195" spans="1:13" x14ac:dyDescent="0.25">
      <c r="A195" s="109" t="s">
        <v>1669</v>
      </c>
      <c r="B195" s="69" t="s">
        <v>1453</v>
      </c>
      <c r="C195" s="109" t="s">
        <v>766</v>
      </c>
      <c r="D195" s="109" t="s">
        <v>545</v>
      </c>
      <c r="E195" s="70">
        <v>3.8571613749999983E-2</v>
      </c>
      <c r="F195" s="119">
        <f>IF(D195="CO2",E195,IF(D195="CH4",E195*'State 2005 Data'!$J$16,IF(D195="N2O",'State 2005 Data'!$J$17,IF(D195="Other",E195))))</f>
        <v>4.3200207399999989E-2</v>
      </c>
      <c r="H195" s="69"/>
      <c r="I195" s="69"/>
      <c r="J195" s="22"/>
      <c r="K195" s="22"/>
      <c r="L195" s="22"/>
      <c r="M195" s="70"/>
    </row>
    <row r="196" spans="1:13" x14ac:dyDescent="0.25">
      <c r="A196" s="109" t="s">
        <v>1669</v>
      </c>
      <c r="B196" s="69" t="s">
        <v>1453</v>
      </c>
      <c r="C196" s="109" t="s">
        <v>766</v>
      </c>
      <c r="D196" s="109" t="s">
        <v>546</v>
      </c>
      <c r="E196" s="70">
        <v>1.2971853579999998E-2</v>
      </c>
      <c r="F196" s="119">
        <f>IF(D196="CO2",E196,IF(D196="CH4",E196*'State 2005 Data'!$J$16,IF(D196="N2O",'State 2005 Data'!$J$17,IF(D196="Other",E196))))</f>
        <v>0.88926174496644295</v>
      </c>
      <c r="H196" s="69"/>
      <c r="I196" s="69"/>
      <c r="J196" s="22"/>
      <c r="K196" s="22"/>
      <c r="L196" s="22"/>
      <c r="M196" s="70"/>
    </row>
    <row r="197" spans="1:13" x14ac:dyDescent="0.25">
      <c r="A197" s="109" t="s">
        <v>1669</v>
      </c>
      <c r="B197" s="69" t="s">
        <v>1453</v>
      </c>
      <c r="C197" s="109" t="s">
        <v>766</v>
      </c>
      <c r="D197" s="120" t="s">
        <v>534</v>
      </c>
      <c r="E197" s="70"/>
      <c r="F197" s="119">
        <f>IF(D197="CO2",E197,IF(D197="CH4",E197*'State 2005 Data'!$J$16,IF(D197="N2O",'State 2005 Data'!$J$17,IF(D197="Other",E197))))</f>
        <v>0</v>
      </c>
      <c r="H197" s="69"/>
      <c r="I197" s="69"/>
      <c r="J197" s="22"/>
      <c r="K197" s="22"/>
      <c r="L197" s="22"/>
      <c r="M197" s="70"/>
    </row>
    <row r="198" spans="1:13" x14ac:dyDescent="0.25">
      <c r="A198" s="109" t="s">
        <v>1669</v>
      </c>
      <c r="B198" s="69" t="s">
        <v>1453</v>
      </c>
      <c r="C198" s="109" t="s">
        <v>4</v>
      </c>
      <c r="D198" s="109" t="s">
        <v>537</v>
      </c>
      <c r="E198" s="70">
        <v>113.61701908194927</v>
      </c>
      <c r="F198" s="119">
        <f>IF(D198="CO2",E198,IF(D198="CH4",E198*'State 2005 Data'!$J$16,IF(D198="N2O",'State 2005 Data'!$J$17,IF(D198="Other",E198))))</f>
        <v>113.61701908194927</v>
      </c>
      <c r="H198" s="69"/>
      <c r="I198" s="69"/>
      <c r="J198" s="22"/>
      <c r="K198" s="22"/>
      <c r="L198" s="22"/>
      <c r="M198" s="70"/>
    </row>
    <row r="199" spans="1:13" x14ac:dyDescent="0.25">
      <c r="A199" s="109" t="s">
        <v>1669</v>
      </c>
      <c r="B199" s="69" t="s">
        <v>1453</v>
      </c>
      <c r="C199" s="109" t="s">
        <v>4</v>
      </c>
      <c r="D199" s="109" t="s">
        <v>545</v>
      </c>
      <c r="E199" s="70">
        <v>8.2130164830722538E-2</v>
      </c>
      <c r="F199" s="119">
        <f>IF(D199="CO2",E199,IF(D199="CH4",E199*'State 2005 Data'!$J$16,IF(D199="N2O",'State 2005 Data'!$J$17,IF(D199="Other",E199))))</f>
        <v>9.1985784610409252E-2</v>
      </c>
      <c r="H199" s="69"/>
      <c r="I199" s="69"/>
      <c r="J199" s="22"/>
      <c r="K199" s="22"/>
      <c r="L199" s="22"/>
      <c r="M199" s="70"/>
    </row>
    <row r="200" spans="1:13" x14ac:dyDescent="0.25">
      <c r="A200" s="109" t="s">
        <v>1669</v>
      </c>
      <c r="B200" s="69" t="s">
        <v>1453</v>
      </c>
      <c r="C200" s="109" t="s">
        <v>4</v>
      </c>
      <c r="D200" s="109" t="s">
        <v>546</v>
      </c>
      <c r="E200" s="70">
        <v>1.0667549093099755</v>
      </c>
      <c r="F200" s="119">
        <f>IF(D200="CO2",E200,IF(D200="CH4",E200*'State 2005 Data'!$J$16,IF(D200="N2O",'State 2005 Data'!$J$17,IF(D200="Other",E200))))</f>
        <v>0.88926174496644295</v>
      </c>
      <c r="H200" s="69"/>
      <c r="I200" s="69"/>
      <c r="J200" s="22"/>
      <c r="K200" s="22"/>
      <c r="L200" s="22"/>
      <c r="M200" s="70"/>
    </row>
    <row r="201" spans="1:13" x14ac:dyDescent="0.25">
      <c r="A201" s="109" t="s">
        <v>1669</v>
      </c>
      <c r="B201" s="69" t="s">
        <v>1453</v>
      </c>
      <c r="C201" s="109" t="s">
        <v>4</v>
      </c>
      <c r="D201" s="120" t="s">
        <v>534</v>
      </c>
      <c r="E201" s="70"/>
      <c r="F201" s="119">
        <f>IF(D201="CO2",E201,IF(D201="CH4",E201*'State 2005 Data'!$J$16,IF(D201="N2O",'State 2005 Data'!$J$17,IF(D201="Other",E201))))</f>
        <v>0</v>
      </c>
      <c r="H201" s="69"/>
      <c r="I201" s="69"/>
      <c r="J201" s="22"/>
      <c r="K201" s="22"/>
      <c r="L201" s="22"/>
      <c r="M201" s="70"/>
    </row>
    <row r="202" spans="1:13" x14ac:dyDescent="0.25">
      <c r="A202" s="109" t="s">
        <v>1669</v>
      </c>
      <c r="B202" s="69" t="s">
        <v>1453</v>
      </c>
      <c r="C202" s="109" t="s">
        <v>9</v>
      </c>
      <c r="D202" s="109" t="s">
        <v>537</v>
      </c>
      <c r="E202" s="71">
        <v>17.307304834425619</v>
      </c>
      <c r="F202" s="119">
        <f>IF(D202="CO2",E202,IF(D202="CH4",E202*'State 2005 Data'!$J$16,IF(D202="N2O",'State 2005 Data'!$J$17,IF(D202="Other",E202))))</f>
        <v>17.307304834425619</v>
      </c>
      <c r="H202" s="69"/>
      <c r="I202" s="69"/>
      <c r="J202" s="22"/>
      <c r="K202" s="22"/>
      <c r="L202" s="22"/>
      <c r="M202" s="71"/>
    </row>
    <row r="203" spans="1:13" x14ac:dyDescent="0.25">
      <c r="A203" s="109" t="s">
        <v>1669</v>
      </c>
      <c r="B203" s="69" t="s">
        <v>1453</v>
      </c>
      <c r="C203" s="109" t="s">
        <v>9</v>
      </c>
      <c r="D203" s="109" t="s">
        <v>545</v>
      </c>
      <c r="E203" s="70">
        <v>5.4055024195238595</v>
      </c>
      <c r="F203" s="119">
        <f>IF(D203="CO2",E203,IF(D203="CH4",E203*'State 2005 Data'!$J$16,IF(D203="N2O",'State 2005 Data'!$J$17,IF(D203="Other",E203))))</f>
        <v>6.0541627098667234</v>
      </c>
      <c r="H203" s="69"/>
      <c r="I203" s="69"/>
      <c r="J203" s="22"/>
      <c r="K203" s="22"/>
      <c r="L203" s="22"/>
      <c r="M203" s="70"/>
    </row>
    <row r="204" spans="1:13" x14ac:dyDescent="0.25">
      <c r="A204" s="109" t="s">
        <v>1669</v>
      </c>
      <c r="B204" s="69" t="s">
        <v>1453</v>
      </c>
      <c r="C204" s="109" t="s">
        <v>9</v>
      </c>
      <c r="D204" s="109" t="s">
        <v>546</v>
      </c>
      <c r="E204" s="70">
        <v>0.11919287496658588</v>
      </c>
      <c r="F204" s="119">
        <f>IF(D204="CO2",E204,IF(D204="CH4",E204*'State 2005 Data'!$J$16,IF(D204="N2O",'State 2005 Data'!$J$17,IF(D204="Other",E204))))</f>
        <v>0.88926174496644295</v>
      </c>
      <c r="H204" s="69"/>
      <c r="I204" s="69"/>
      <c r="J204" s="22"/>
      <c r="K204" s="22"/>
      <c r="L204" s="22"/>
      <c r="M204" s="70"/>
    </row>
    <row r="205" spans="1:13" x14ac:dyDescent="0.25">
      <c r="A205" s="109" t="s">
        <v>1669</v>
      </c>
      <c r="B205" s="69" t="s">
        <v>1453</v>
      </c>
      <c r="C205" s="109" t="s">
        <v>9</v>
      </c>
      <c r="D205" s="109" t="s">
        <v>534</v>
      </c>
      <c r="E205" s="70">
        <v>6.6549254490800127</v>
      </c>
      <c r="F205" s="119">
        <f>IF(D205="CO2",E205,IF(D205="CH4",E205*'State 2005 Data'!$J$16,IF(D205="N2O",'State 2005 Data'!$J$17,IF(D205="Other",E205))))</f>
        <v>6.6549254490800127</v>
      </c>
      <c r="H205" s="69"/>
      <c r="I205" s="69"/>
      <c r="J205" s="22"/>
      <c r="K205" s="22"/>
      <c r="L205" s="22"/>
      <c r="M205" s="70"/>
    </row>
    <row r="206" spans="1:13" x14ac:dyDescent="0.25">
      <c r="A206" s="109" t="s">
        <v>1681</v>
      </c>
      <c r="B206" s="69" t="s">
        <v>1455</v>
      </c>
      <c r="C206" s="109" t="s">
        <v>99</v>
      </c>
      <c r="D206" s="109" t="s">
        <v>537</v>
      </c>
      <c r="E206" s="70">
        <v>91.32605566711716</v>
      </c>
      <c r="F206" s="119">
        <f>IF(D206="CO2",E206,IF(D206="CH4",E206*'State 2005 Data'!$J$16,IF(D206="N2O",'State 2005 Data'!$J$17,IF(D206="Other",E206))))</f>
        <v>91.32605566711716</v>
      </c>
      <c r="H206" s="69"/>
      <c r="I206" s="69"/>
      <c r="J206" s="22"/>
      <c r="K206" s="22"/>
      <c r="L206" s="22"/>
      <c r="M206" s="70"/>
    </row>
    <row r="207" spans="1:13" x14ac:dyDescent="0.25">
      <c r="A207" s="109" t="s">
        <v>1681</v>
      </c>
      <c r="B207" s="69" t="s">
        <v>1455</v>
      </c>
      <c r="C207" s="109" t="s">
        <v>99</v>
      </c>
      <c r="D207" s="109" t="s">
        <v>545</v>
      </c>
      <c r="E207" s="70">
        <v>2.5502911999999999E-2</v>
      </c>
      <c r="F207" s="119">
        <f>IF(D207="CO2",E207,IF(D207="CH4",E207*'State 2005 Data'!$J$16,IF(D207="N2O",'State 2005 Data'!$J$17,IF(D207="Other",E207))))</f>
        <v>2.8563261440000001E-2</v>
      </c>
      <c r="H207" s="69"/>
      <c r="I207" s="69"/>
      <c r="J207" s="22"/>
      <c r="K207" s="22"/>
      <c r="L207" s="22"/>
      <c r="M207" s="70"/>
    </row>
    <row r="208" spans="1:13" x14ac:dyDescent="0.25">
      <c r="A208" s="109" t="s">
        <v>1681</v>
      </c>
      <c r="B208" s="69" t="s">
        <v>1455</v>
      </c>
      <c r="C208" s="109" t="s">
        <v>99</v>
      </c>
      <c r="D208" s="109" t="s">
        <v>546</v>
      </c>
      <c r="E208" s="70">
        <v>0.42768784775999996</v>
      </c>
      <c r="F208" s="119">
        <f>IF(D208="CO2",E208,IF(D208="CH4",E208*'State 2005 Data'!$J$16,IF(D208="N2O",'State 2005 Data'!$J$17,IF(D208="Other",E208))))</f>
        <v>0.88926174496644295</v>
      </c>
      <c r="H208" s="69"/>
      <c r="I208" s="69"/>
      <c r="J208" s="22"/>
      <c r="K208" s="22"/>
      <c r="L208" s="22"/>
      <c r="M208" s="70"/>
    </row>
    <row r="209" spans="1:13" x14ac:dyDescent="0.25">
      <c r="A209" s="109" t="s">
        <v>1681</v>
      </c>
      <c r="B209" s="69" t="s">
        <v>1455</v>
      </c>
      <c r="C209" s="109" t="s">
        <v>99</v>
      </c>
      <c r="D209" s="120" t="s">
        <v>534</v>
      </c>
      <c r="E209" s="70"/>
      <c r="F209" s="119">
        <f>IF(D209="CO2",E209,IF(D209="CH4",E209*'State 2005 Data'!$J$16,IF(D209="N2O",'State 2005 Data'!$J$17,IF(D209="Other",E209))))</f>
        <v>0</v>
      </c>
      <c r="H209" s="69"/>
      <c r="I209" s="69"/>
      <c r="J209" s="22"/>
      <c r="K209" s="22"/>
      <c r="L209" s="22"/>
      <c r="M209" s="70"/>
    </row>
    <row r="210" spans="1:13" x14ac:dyDescent="0.25">
      <c r="A210" s="109" t="s">
        <v>1681</v>
      </c>
      <c r="B210" s="69" t="s">
        <v>1455</v>
      </c>
      <c r="C210" s="109" t="s">
        <v>766</v>
      </c>
      <c r="D210" s="109" t="s">
        <v>537</v>
      </c>
      <c r="E210" s="70">
        <v>36.592351012463155</v>
      </c>
      <c r="F210" s="119">
        <f>IF(D210="CO2",E210,IF(D210="CH4",E210*'State 2005 Data'!$J$16,IF(D210="N2O",'State 2005 Data'!$J$17,IF(D210="Other",E210))))</f>
        <v>36.592351012463155</v>
      </c>
      <c r="H210" s="69"/>
      <c r="I210" s="69"/>
      <c r="J210" s="22"/>
      <c r="K210" s="22"/>
      <c r="L210" s="22"/>
      <c r="M210" s="70"/>
    </row>
    <row r="211" spans="1:13" x14ac:dyDescent="0.25">
      <c r="A211" s="109" t="s">
        <v>1681</v>
      </c>
      <c r="B211" s="69" t="s">
        <v>1455</v>
      </c>
      <c r="C211" s="109" t="s">
        <v>766</v>
      </c>
      <c r="D211" s="109" t="s">
        <v>545</v>
      </c>
      <c r="E211" s="70">
        <v>0.1392324305</v>
      </c>
      <c r="F211" s="119">
        <f>IF(D211="CO2",E211,IF(D211="CH4",E211*'State 2005 Data'!$J$16,IF(D211="N2O",'State 2005 Data'!$J$17,IF(D211="Other",E211))))</f>
        <v>0.15594032216000001</v>
      </c>
      <c r="H211" s="69"/>
      <c r="I211" s="69"/>
      <c r="J211" s="22"/>
      <c r="K211" s="22"/>
      <c r="L211" s="22"/>
      <c r="M211" s="70"/>
    </row>
    <row r="212" spans="1:13" x14ac:dyDescent="0.25">
      <c r="A212" s="109" t="s">
        <v>1681</v>
      </c>
      <c r="B212" s="69" t="s">
        <v>1455</v>
      </c>
      <c r="C212" s="109" t="s">
        <v>766</v>
      </c>
      <c r="D212" s="109" t="s">
        <v>546</v>
      </c>
      <c r="E212" s="70">
        <v>3.2298506499999997E-2</v>
      </c>
      <c r="F212" s="119">
        <f>IF(D212="CO2",E212,IF(D212="CH4",E212*'State 2005 Data'!$J$16,IF(D212="N2O",'State 2005 Data'!$J$17,IF(D212="Other",E212))))</f>
        <v>0.88926174496644295</v>
      </c>
      <c r="H212" s="69"/>
      <c r="I212" s="69"/>
      <c r="J212" s="22"/>
      <c r="K212" s="22"/>
      <c r="L212" s="22"/>
      <c r="M212" s="70"/>
    </row>
    <row r="213" spans="1:13" x14ac:dyDescent="0.25">
      <c r="A213" s="109" t="s">
        <v>1681</v>
      </c>
      <c r="B213" s="69" t="s">
        <v>1455</v>
      </c>
      <c r="C213" s="109" t="s">
        <v>766</v>
      </c>
      <c r="D213" s="120" t="s">
        <v>534</v>
      </c>
      <c r="E213" s="70"/>
      <c r="F213" s="119">
        <f>IF(D213="CO2",E213,IF(D213="CH4",E213*'State 2005 Data'!$J$16,IF(D213="N2O",'State 2005 Data'!$J$17,IF(D213="Other",E213))))</f>
        <v>0</v>
      </c>
      <c r="H213" s="69"/>
      <c r="I213" s="69"/>
      <c r="J213" s="22"/>
      <c r="K213" s="22"/>
      <c r="L213" s="22"/>
      <c r="M213" s="70"/>
    </row>
    <row r="214" spans="1:13" x14ac:dyDescent="0.25">
      <c r="A214" s="109" t="s">
        <v>1681</v>
      </c>
      <c r="B214" s="69" t="s">
        <v>1455</v>
      </c>
      <c r="C214" s="109" t="s">
        <v>4</v>
      </c>
      <c r="D214" s="109" t="s">
        <v>537</v>
      </c>
      <c r="E214" s="70">
        <v>76.820478528891528</v>
      </c>
      <c r="F214" s="119">
        <f>IF(D214="CO2",E214,IF(D214="CH4",E214*'State 2005 Data'!$J$16,IF(D214="N2O",'State 2005 Data'!$J$17,IF(D214="Other",E214))))</f>
        <v>76.820478528891528</v>
      </c>
      <c r="H214" s="69"/>
      <c r="I214" s="69"/>
      <c r="J214" s="22"/>
      <c r="K214" s="22"/>
      <c r="L214" s="22"/>
      <c r="M214" s="70"/>
    </row>
    <row r="215" spans="1:13" x14ac:dyDescent="0.25">
      <c r="A215" s="109" t="s">
        <v>1681</v>
      </c>
      <c r="B215" s="69" t="s">
        <v>1455</v>
      </c>
      <c r="C215" s="109" t="s">
        <v>4</v>
      </c>
      <c r="D215" s="109" t="s">
        <v>545</v>
      </c>
      <c r="E215" s="70">
        <v>8.2130164830722538E-2</v>
      </c>
      <c r="F215" s="119">
        <f>IF(D215="CO2",E215,IF(D215="CH4",E215*'State 2005 Data'!$J$16,IF(D215="N2O",'State 2005 Data'!$J$17,IF(D215="Other",E215))))</f>
        <v>9.1985784610409252E-2</v>
      </c>
      <c r="H215" s="69"/>
      <c r="I215" s="69"/>
      <c r="J215" s="22"/>
      <c r="K215" s="22"/>
      <c r="L215" s="22"/>
      <c r="M215" s="70"/>
    </row>
    <row r="216" spans="1:13" x14ac:dyDescent="0.25">
      <c r="A216" s="109" t="s">
        <v>1681</v>
      </c>
      <c r="B216" s="69" t="s">
        <v>1455</v>
      </c>
      <c r="C216" s="109" t="s">
        <v>4</v>
      </c>
      <c r="D216" s="109" t="s">
        <v>546</v>
      </c>
      <c r="E216" s="70">
        <v>1.0667549093099755</v>
      </c>
      <c r="F216" s="119">
        <f>IF(D216="CO2",E216,IF(D216="CH4",E216*'State 2005 Data'!$J$16,IF(D216="N2O",'State 2005 Data'!$J$17,IF(D216="Other",E216))))</f>
        <v>0.88926174496644295</v>
      </c>
      <c r="H216" s="69"/>
      <c r="I216" s="69"/>
      <c r="J216" s="22"/>
      <c r="K216" s="22"/>
      <c r="L216" s="22"/>
      <c r="M216" s="70"/>
    </row>
    <row r="217" spans="1:13" x14ac:dyDescent="0.25">
      <c r="A217" s="109" t="s">
        <v>1681</v>
      </c>
      <c r="B217" s="69" t="s">
        <v>1455</v>
      </c>
      <c r="C217" s="109" t="s">
        <v>4</v>
      </c>
      <c r="D217" s="120" t="s">
        <v>534</v>
      </c>
      <c r="E217" s="70"/>
      <c r="F217" s="119">
        <f>IF(D217="CO2",E217,IF(D217="CH4",E217*'State 2005 Data'!$J$16,IF(D217="N2O",'State 2005 Data'!$J$17,IF(D217="Other",E217))))</f>
        <v>0</v>
      </c>
      <c r="H217" s="69"/>
      <c r="I217" s="69"/>
      <c r="J217" s="22"/>
      <c r="K217" s="22"/>
      <c r="L217" s="22"/>
      <c r="M217" s="70"/>
    </row>
    <row r="218" spans="1:13" x14ac:dyDescent="0.25">
      <c r="A218" s="109" t="s">
        <v>1681</v>
      </c>
      <c r="B218" s="69" t="s">
        <v>1455</v>
      </c>
      <c r="C218" s="109" t="s">
        <v>9</v>
      </c>
      <c r="D218" s="109" t="s">
        <v>537</v>
      </c>
      <c r="E218" s="71">
        <v>44.346810454061938</v>
      </c>
      <c r="F218" s="119">
        <f>IF(D218="CO2",E218,IF(D218="CH4",E218*'State 2005 Data'!$J$16,IF(D218="N2O",'State 2005 Data'!$J$17,IF(D218="Other",E218))))</f>
        <v>44.346810454061938</v>
      </c>
      <c r="H218" s="69"/>
      <c r="I218" s="69"/>
      <c r="J218" s="22"/>
      <c r="K218" s="22"/>
      <c r="L218" s="22"/>
      <c r="M218" s="71"/>
    </row>
    <row r="219" spans="1:13" x14ac:dyDescent="0.25">
      <c r="A219" s="109" t="s">
        <v>1681</v>
      </c>
      <c r="B219" s="69" t="s">
        <v>1455</v>
      </c>
      <c r="C219" s="109" t="s">
        <v>9</v>
      </c>
      <c r="D219" s="109" t="s">
        <v>545</v>
      </c>
      <c r="E219" s="70">
        <v>7.3419556746771004</v>
      </c>
      <c r="F219" s="119">
        <f>IF(D219="CO2",E219,IF(D219="CH4",E219*'State 2005 Data'!$J$16,IF(D219="N2O",'State 2005 Data'!$J$17,IF(D219="Other",E219))))</f>
        <v>8.2229903556383537</v>
      </c>
      <c r="H219" s="69"/>
      <c r="I219" s="69"/>
      <c r="J219" s="22"/>
      <c r="K219" s="22"/>
      <c r="L219" s="22"/>
      <c r="M219" s="70"/>
    </row>
    <row r="220" spans="1:13" x14ac:dyDescent="0.25">
      <c r="A220" s="109" t="s">
        <v>1681</v>
      </c>
      <c r="B220" s="69" t="s">
        <v>1455</v>
      </c>
      <c r="C220" s="109" t="s">
        <v>9</v>
      </c>
      <c r="D220" s="109" t="s">
        <v>546</v>
      </c>
      <c r="E220" s="70">
        <v>7.3166243436791858E-2</v>
      </c>
      <c r="F220" s="119">
        <f>IF(D220="CO2",E220,IF(D220="CH4",E220*'State 2005 Data'!$J$16,IF(D220="N2O",'State 2005 Data'!$J$17,IF(D220="Other",E220))))</f>
        <v>0.88926174496644295</v>
      </c>
      <c r="H220" s="69"/>
      <c r="I220" s="69"/>
      <c r="J220" s="22"/>
      <c r="K220" s="22"/>
      <c r="L220" s="22"/>
      <c r="M220" s="70"/>
    </row>
    <row r="221" spans="1:13" x14ac:dyDescent="0.25">
      <c r="A221" s="109" t="s">
        <v>1681</v>
      </c>
      <c r="B221" s="69" t="s">
        <v>1455</v>
      </c>
      <c r="C221" s="109" t="s">
        <v>9</v>
      </c>
      <c r="D221" s="109" t="s">
        <v>534</v>
      </c>
      <c r="E221" s="70">
        <v>4.7202127697351726</v>
      </c>
      <c r="F221" s="119">
        <f>IF(D221="CO2",E221,IF(D221="CH4",E221*'State 2005 Data'!$J$16,IF(D221="N2O",'State 2005 Data'!$J$17,IF(D221="Other",E221))))</f>
        <v>4.7202127697351726</v>
      </c>
      <c r="H221" s="69"/>
      <c r="I221" s="69"/>
      <c r="J221" s="22"/>
      <c r="K221" s="22"/>
      <c r="L221" s="22"/>
      <c r="M221" s="70"/>
    </row>
    <row r="222" spans="1:13" x14ac:dyDescent="0.25">
      <c r="A222" s="109" t="s">
        <v>1682</v>
      </c>
      <c r="B222" s="69" t="s">
        <v>1456</v>
      </c>
      <c r="C222" s="109" t="s">
        <v>99</v>
      </c>
      <c r="D222" s="109" t="s">
        <v>537</v>
      </c>
      <c r="E222" s="70">
        <v>118.84179018991334</v>
      </c>
      <c r="F222" s="119">
        <f>IF(D222="CO2",E222,IF(D222="CH4",E222*'State 2005 Data'!$J$16,IF(D222="N2O",'State 2005 Data'!$J$17,IF(D222="Other",E222))))</f>
        <v>118.84179018991334</v>
      </c>
      <c r="H222" s="69"/>
      <c r="I222" s="69"/>
      <c r="J222" s="22"/>
      <c r="K222" s="22"/>
      <c r="L222" s="22"/>
      <c r="M222" s="70"/>
    </row>
    <row r="223" spans="1:13" x14ac:dyDescent="0.25">
      <c r="A223" s="109" t="s">
        <v>1682</v>
      </c>
      <c r="B223" s="69" t="s">
        <v>1456</v>
      </c>
      <c r="C223" s="109" t="s">
        <v>99</v>
      </c>
      <c r="D223" s="109" t="s">
        <v>545</v>
      </c>
      <c r="E223" s="70">
        <v>3.2869988000000003E-2</v>
      </c>
      <c r="F223" s="119">
        <f>IF(D223="CO2",E223,IF(D223="CH4",E223*'State 2005 Data'!$J$16,IF(D223="N2O",'State 2005 Data'!$J$17,IF(D223="Other",E223))))</f>
        <v>3.6814386560000009E-2</v>
      </c>
      <c r="H223" s="69"/>
      <c r="I223" s="69"/>
      <c r="J223" s="22"/>
      <c r="K223" s="22"/>
      <c r="L223" s="22"/>
      <c r="M223" s="70"/>
    </row>
    <row r="224" spans="1:13" x14ac:dyDescent="0.25">
      <c r="A224" s="109" t="s">
        <v>1682</v>
      </c>
      <c r="B224" s="69" t="s">
        <v>1456</v>
      </c>
      <c r="C224" s="109" t="s">
        <v>99</v>
      </c>
      <c r="D224" s="109" t="s">
        <v>546</v>
      </c>
      <c r="E224" s="70">
        <v>0.56993080206000002</v>
      </c>
      <c r="F224" s="119">
        <f>IF(D224="CO2",E224,IF(D224="CH4",E224*'State 2005 Data'!$J$16,IF(D224="N2O",'State 2005 Data'!$J$17,IF(D224="Other",E224))))</f>
        <v>0.88926174496644295</v>
      </c>
      <c r="H224" s="69"/>
      <c r="I224" s="69"/>
      <c r="J224" s="22"/>
      <c r="K224" s="22"/>
      <c r="L224" s="22"/>
      <c r="M224" s="70"/>
    </row>
    <row r="225" spans="1:13" x14ac:dyDescent="0.25">
      <c r="A225" s="109" t="s">
        <v>1682</v>
      </c>
      <c r="B225" s="69" t="s">
        <v>1456</v>
      </c>
      <c r="C225" s="109" t="s">
        <v>99</v>
      </c>
      <c r="D225" s="120" t="s">
        <v>534</v>
      </c>
      <c r="E225" s="70"/>
      <c r="F225" s="119">
        <f>IF(D225="CO2",E225,IF(D225="CH4",E225*'State 2005 Data'!$J$16,IF(D225="N2O",'State 2005 Data'!$J$17,IF(D225="Other",E225))))</f>
        <v>0</v>
      </c>
      <c r="H225" s="69"/>
      <c r="I225" s="69"/>
      <c r="J225" s="22"/>
      <c r="K225" s="22"/>
      <c r="L225" s="22"/>
      <c r="M225" s="70"/>
    </row>
    <row r="226" spans="1:13" x14ac:dyDescent="0.25">
      <c r="A226" s="109" t="s">
        <v>1682</v>
      </c>
      <c r="B226" s="69" t="s">
        <v>1456</v>
      </c>
      <c r="C226" s="109" t="s">
        <v>766</v>
      </c>
      <c r="D226" s="109" t="s">
        <v>537</v>
      </c>
      <c r="E226" s="70">
        <v>14.945147394013535</v>
      </c>
      <c r="F226" s="119">
        <f>IF(D226="CO2",E226,IF(D226="CH4",E226*'State 2005 Data'!$J$16,IF(D226="N2O",'State 2005 Data'!$J$17,IF(D226="Other",E226))))</f>
        <v>14.945147394013535</v>
      </c>
      <c r="H226" s="69"/>
      <c r="I226" s="69"/>
      <c r="J226" s="22"/>
      <c r="K226" s="22"/>
      <c r="L226" s="22"/>
      <c r="M226" s="70"/>
    </row>
    <row r="227" spans="1:13" x14ac:dyDescent="0.25">
      <c r="A227" s="109" t="s">
        <v>1682</v>
      </c>
      <c r="B227" s="69" t="s">
        <v>1456</v>
      </c>
      <c r="C227" s="109" t="s">
        <v>766</v>
      </c>
      <c r="D227" s="109" t="s">
        <v>545</v>
      </c>
      <c r="E227" s="70">
        <v>0.14570402825000001</v>
      </c>
      <c r="F227" s="119">
        <f>IF(D227="CO2",E227,IF(D227="CH4",E227*'State 2005 Data'!$J$16,IF(D227="N2O",'State 2005 Data'!$J$17,IF(D227="Other",E227))))</f>
        <v>0.16318851164000003</v>
      </c>
      <c r="H227" s="69"/>
      <c r="I227" s="69"/>
      <c r="J227" s="22"/>
      <c r="K227" s="22"/>
      <c r="L227" s="22"/>
      <c r="M227" s="70"/>
    </row>
    <row r="228" spans="1:13" x14ac:dyDescent="0.25">
      <c r="A228" s="109" t="s">
        <v>1682</v>
      </c>
      <c r="B228" s="69" t="s">
        <v>1456</v>
      </c>
      <c r="C228" s="109" t="s">
        <v>766</v>
      </c>
      <c r="D228" s="109" t="s">
        <v>546</v>
      </c>
      <c r="E228" s="70">
        <v>3.1460560300000003E-2</v>
      </c>
      <c r="F228" s="119">
        <f>IF(D228="CO2",E228,IF(D228="CH4",E228*'State 2005 Data'!$J$16,IF(D228="N2O",'State 2005 Data'!$J$17,IF(D228="Other",E228))))</f>
        <v>0.88926174496644295</v>
      </c>
      <c r="H228" s="69"/>
      <c r="I228" s="69"/>
      <c r="J228" s="22"/>
      <c r="K228" s="22"/>
      <c r="L228" s="22"/>
      <c r="M228" s="70"/>
    </row>
    <row r="229" spans="1:13" x14ac:dyDescent="0.25">
      <c r="A229" s="109" t="s">
        <v>1682</v>
      </c>
      <c r="B229" s="69" t="s">
        <v>1456</v>
      </c>
      <c r="C229" s="109" t="s">
        <v>766</v>
      </c>
      <c r="D229" s="120" t="s">
        <v>534</v>
      </c>
      <c r="E229" s="70"/>
      <c r="F229" s="119">
        <f>IF(D229="CO2",E229,IF(D229="CH4",E229*'State 2005 Data'!$J$16,IF(D229="N2O",'State 2005 Data'!$J$17,IF(D229="Other",E229))))</f>
        <v>0</v>
      </c>
      <c r="H229" s="69"/>
      <c r="I229" s="69"/>
      <c r="J229" s="22"/>
      <c r="K229" s="22"/>
      <c r="L229" s="22"/>
      <c r="M229" s="70"/>
    </row>
    <row r="230" spans="1:13" x14ac:dyDescent="0.25">
      <c r="A230" s="109" t="s">
        <v>1682</v>
      </c>
      <c r="B230" s="69" t="s">
        <v>1456</v>
      </c>
      <c r="C230" s="109" t="s">
        <v>4</v>
      </c>
      <c r="D230" s="109" t="s">
        <v>537</v>
      </c>
      <c r="E230" s="70">
        <v>45.307164047810055</v>
      </c>
      <c r="F230" s="119">
        <f>IF(D230="CO2",E230,IF(D230="CH4",E230*'State 2005 Data'!$J$16,IF(D230="N2O",'State 2005 Data'!$J$17,IF(D230="Other",E230))))</f>
        <v>45.307164047810055</v>
      </c>
      <c r="H230" s="69"/>
      <c r="I230" s="69"/>
      <c r="J230" s="22"/>
      <c r="K230" s="22"/>
      <c r="L230" s="22"/>
      <c r="M230" s="70"/>
    </row>
    <row r="231" spans="1:13" x14ac:dyDescent="0.25">
      <c r="A231" s="109" t="s">
        <v>1682</v>
      </c>
      <c r="B231" s="69" t="s">
        <v>1456</v>
      </c>
      <c r="C231" s="109" t="s">
        <v>4</v>
      </c>
      <c r="D231" s="109" t="s">
        <v>545</v>
      </c>
      <c r="E231" s="70">
        <v>8.2130164830722538E-2</v>
      </c>
      <c r="F231" s="119">
        <f>IF(D231="CO2",E231,IF(D231="CH4",E231*'State 2005 Data'!$J$16,IF(D231="N2O",'State 2005 Data'!$J$17,IF(D231="Other",E231))))</f>
        <v>9.1985784610409252E-2</v>
      </c>
      <c r="H231" s="69"/>
      <c r="I231" s="69"/>
      <c r="J231" s="22"/>
      <c r="K231" s="22"/>
      <c r="L231" s="22"/>
      <c r="M231" s="70"/>
    </row>
    <row r="232" spans="1:13" x14ac:dyDescent="0.25">
      <c r="A232" s="109" t="s">
        <v>1682</v>
      </c>
      <c r="B232" s="69" t="s">
        <v>1456</v>
      </c>
      <c r="C232" s="109" t="s">
        <v>4</v>
      </c>
      <c r="D232" s="109" t="s">
        <v>546</v>
      </c>
      <c r="E232" s="70">
        <v>1.0667549093099755</v>
      </c>
      <c r="F232" s="119">
        <f>IF(D232="CO2",E232,IF(D232="CH4",E232*'State 2005 Data'!$J$16,IF(D232="N2O",'State 2005 Data'!$J$17,IF(D232="Other",E232))))</f>
        <v>0.88926174496644295</v>
      </c>
      <c r="H232" s="69"/>
      <c r="I232" s="69"/>
      <c r="J232" s="22"/>
      <c r="K232" s="22"/>
      <c r="L232" s="22"/>
      <c r="M232" s="70"/>
    </row>
    <row r="233" spans="1:13" x14ac:dyDescent="0.25">
      <c r="A233" s="109" t="s">
        <v>1682</v>
      </c>
      <c r="B233" s="69" t="s">
        <v>1456</v>
      </c>
      <c r="C233" s="109" t="s">
        <v>4</v>
      </c>
      <c r="D233" s="120" t="s">
        <v>534</v>
      </c>
      <c r="E233" s="70"/>
      <c r="F233" s="119">
        <f>IF(D233="CO2",E233,IF(D233="CH4",E233*'State 2005 Data'!$J$16,IF(D233="N2O",'State 2005 Data'!$J$17,IF(D233="Other",E233))))</f>
        <v>0</v>
      </c>
      <c r="H233" s="69"/>
      <c r="I233" s="69"/>
      <c r="J233" s="22"/>
      <c r="K233" s="22"/>
      <c r="L233" s="22"/>
      <c r="M233" s="70"/>
    </row>
    <row r="234" spans="1:13" x14ac:dyDescent="0.25">
      <c r="A234" s="109" t="s">
        <v>1682</v>
      </c>
      <c r="B234" s="69" t="s">
        <v>1456</v>
      </c>
      <c r="C234" s="109" t="s">
        <v>9</v>
      </c>
      <c r="D234" s="109" t="s">
        <v>537</v>
      </c>
      <c r="E234" s="71">
        <v>73.835147937354691</v>
      </c>
      <c r="F234" s="119">
        <f>IF(D234="CO2",E234,IF(D234="CH4",E234*'State 2005 Data'!$J$16,IF(D234="N2O",'State 2005 Data'!$J$17,IF(D234="Other",E234))))</f>
        <v>73.835147937354691</v>
      </c>
      <c r="H234" s="69"/>
      <c r="I234" s="69"/>
      <c r="J234" s="22"/>
      <c r="K234" s="22"/>
      <c r="L234" s="22"/>
      <c r="M234" s="71"/>
    </row>
    <row r="235" spans="1:13" x14ac:dyDescent="0.25">
      <c r="A235" s="109" t="s">
        <v>1682</v>
      </c>
      <c r="B235" s="69" t="s">
        <v>1456</v>
      </c>
      <c r="C235" s="109" t="s">
        <v>9</v>
      </c>
      <c r="D235" s="109" t="s">
        <v>545</v>
      </c>
      <c r="E235" s="70">
        <v>4.5960954520579351</v>
      </c>
      <c r="F235" s="119">
        <f>IF(D235="CO2",E235,IF(D235="CH4",E235*'State 2005 Data'!$J$16,IF(D235="N2O",'State 2005 Data'!$J$17,IF(D235="Other",E235))))</f>
        <v>5.1476269063048878</v>
      </c>
      <c r="H235" s="69"/>
      <c r="I235" s="69"/>
      <c r="J235" s="22"/>
      <c r="K235" s="22"/>
      <c r="L235" s="22"/>
      <c r="M235" s="70"/>
    </row>
    <row r="236" spans="1:13" x14ac:dyDescent="0.25">
      <c r="A236" s="109" t="s">
        <v>1682</v>
      </c>
      <c r="B236" s="69" t="s">
        <v>1456</v>
      </c>
      <c r="C236" s="109" t="s">
        <v>9</v>
      </c>
      <c r="D236" s="109" t="s">
        <v>546</v>
      </c>
      <c r="E236" s="70">
        <v>8.6851378995289677E-2</v>
      </c>
      <c r="F236" s="119">
        <f>IF(D236="CO2",E236,IF(D236="CH4",E236*'State 2005 Data'!$J$16,IF(D236="N2O",'State 2005 Data'!$J$17,IF(D236="Other",E236))))</f>
        <v>0.88926174496644295</v>
      </c>
      <c r="H236" s="69"/>
      <c r="I236" s="69"/>
      <c r="J236" s="22"/>
      <c r="K236" s="22"/>
      <c r="L236" s="22"/>
      <c r="M236" s="70"/>
    </row>
    <row r="237" spans="1:13" x14ac:dyDescent="0.25">
      <c r="A237" s="109" t="s">
        <v>1682</v>
      </c>
      <c r="B237" s="69" t="s">
        <v>1456</v>
      </c>
      <c r="C237" s="109" t="s">
        <v>9</v>
      </c>
      <c r="D237" s="109" t="s">
        <v>534</v>
      </c>
      <c r="E237" s="70">
        <v>2.7295367168902973</v>
      </c>
      <c r="F237" s="119">
        <f>IF(D237="CO2",E237,IF(D237="CH4",E237*'State 2005 Data'!$J$16,IF(D237="N2O",'State 2005 Data'!$J$17,IF(D237="Other",E237))))</f>
        <v>2.7295367168902973</v>
      </c>
      <c r="H237" s="69"/>
      <c r="I237" s="69"/>
      <c r="J237" s="22"/>
      <c r="K237" s="22"/>
      <c r="L237" s="22"/>
      <c r="M237" s="70"/>
    </row>
    <row r="238" spans="1:13" x14ac:dyDescent="0.25">
      <c r="A238" s="109" t="s">
        <v>1683</v>
      </c>
      <c r="B238" s="69" t="s">
        <v>1454</v>
      </c>
      <c r="C238" s="109" t="s">
        <v>99</v>
      </c>
      <c r="D238" s="109" t="s">
        <v>537</v>
      </c>
      <c r="E238" s="70">
        <v>35.197852706175141</v>
      </c>
      <c r="F238" s="119">
        <f>IF(D238="CO2",E238,IF(D238="CH4",E238*'State 2005 Data'!$J$16,IF(D238="N2O",'State 2005 Data'!$J$17,IF(D238="Other",E238))))</f>
        <v>35.197852706175141</v>
      </c>
      <c r="H238" s="69"/>
      <c r="I238" s="69"/>
      <c r="J238" s="22"/>
      <c r="K238" s="22"/>
      <c r="L238" s="22"/>
      <c r="M238" s="70"/>
    </row>
    <row r="239" spans="1:13" x14ac:dyDescent="0.25">
      <c r="A239" s="109" t="s">
        <v>1683</v>
      </c>
      <c r="B239" s="69" t="s">
        <v>1454</v>
      </c>
      <c r="C239" s="109" t="s">
        <v>99</v>
      </c>
      <c r="D239" s="109" t="s">
        <v>545</v>
      </c>
      <c r="E239" s="70">
        <v>9.7670457499999998E-3</v>
      </c>
      <c r="F239" s="119">
        <f>IF(D239="CO2",E239,IF(D239="CH4",E239*'State 2005 Data'!$J$16,IF(D239="N2O",'State 2005 Data'!$J$17,IF(D239="Other",E239))))</f>
        <v>1.0939091240000001E-2</v>
      </c>
      <c r="H239" s="69"/>
      <c r="I239" s="69"/>
      <c r="J239" s="22"/>
      <c r="K239" s="22"/>
      <c r="L239" s="22"/>
      <c r="M239" s="70"/>
    </row>
    <row r="240" spans="1:13" x14ac:dyDescent="0.25">
      <c r="A240" s="109" t="s">
        <v>1683</v>
      </c>
      <c r="B240" s="69" t="s">
        <v>1454</v>
      </c>
      <c r="C240" s="109" t="s">
        <v>99</v>
      </c>
      <c r="D240" s="109" t="s">
        <v>546</v>
      </c>
      <c r="E240" s="70">
        <v>0.16373188032</v>
      </c>
      <c r="F240" s="119">
        <f>IF(D240="CO2",E240,IF(D240="CH4",E240*'State 2005 Data'!$J$16,IF(D240="N2O",'State 2005 Data'!$J$17,IF(D240="Other",E240))))</f>
        <v>0.88926174496644295</v>
      </c>
      <c r="H240" s="69"/>
      <c r="I240" s="69"/>
      <c r="J240" s="22"/>
      <c r="K240" s="22"/>
      <c r="L240" s="22"/>
      <c r="M240" s="70"/>
    </row>
    <row r="241" spans="1:13" x14ac:dyDescent="0.25">
      <c r="A241" s="109" t="s">
        <v>1683</v>
      </c>
      <c r="B241" s="69" t="s">
        <v>1454</v>
      </c>
      <c r="C241" s="109" t="s">
        <v>99</v>
      </c>
      <c r="D241" s="120" t="s">
        <v>534</v>
      </c>
      <c r="E241" s="70"/>
      <c r="F241" s="119">
        <f>IF(D241="CO2",E241,IF(D241="CH4",E241*'State 2005 Data'!$J$16,IF(D241="N2O",'State 2005 Data'!$J$17,IF(D241="Other",E241))))</f>
        <v>0</v>
      </c>
      <c r="H241" s="69"/>
      <c r="I241" s="69"/>
      <c r="J241" s="22"/>
      <c r="K241" s="22"/>
      <c r="L241" s="22"/>
      <c r="M241" s="70"/>
    </row>
    <row r="242" spans="1:13" x14ac:dyDescent="0.25">
      <c r="A242" s="109" t="s">
        <v>1683</v>
      </c>
      <c r="B242" s="69" t="s">
        <v>1454</v>
      </c>
      <c r="C242" s="109" t="s">
        <v>766</v>
      </c>
      <c r="D242" s="109" t="s">
        <v>537</v>
      </c>
      <c r="E242" s="70">
        <v>8.3074301404111939</v>
      </c>
      <c r="F242" s="119">
        <f>IF(D242="CO2",E242,IF(D242="CH4",E242*'State 2005 Data'!$J$16,IF(D242="N2O",'State 2005 Data'!$J$17,IF(D242="Other",E242))))</f>
        <v>8.3074301404111939</v>
      </c>
      <c r="H242" s="69"/>
      <c r="I242" s="69"/>
      <c r="J242" s="22"/>
      <c r="K242" s="22"/>
      <c r="L242" s="22"/>
      <c r="M242" s="70"/>
    </row>
    <row r="243" spans="1:13" x14ac:dyDescent="0.25">
      <c r="A243" s="109" t="s">
        <v>1683</v>
      </c>
      <c r="B243" s="69" t="s">
        <v>1454</v>
      </c>
      <c r="C243" s="109" t="s">
        <v>766</v>
      </c>
      <c r="D243" s="109" t="s">
        <v>545</v>
      </c>
      <c r="E243" s="70">
        <v>6.1174107499999991E-2</v>
      </c>
      <c r="F243" s="119">
        <f>IF(D243="CO2",E243,IF(D243="CH4",E243*'State 2005 Data'!$J$16,IF(D243="N2O",'State 2005 Data'!$J$17,IF(D243="Other",E243))))</f>
        <v>6.8515000399999998E-2</v>
      </c>
      <c r="H243" s="69"/>
      <c r="I243" s="69"/>
      <c r="J243" s="22"/>
      <c r="K243" s="22"/>
      <c r="L243" s="22"/>
      <c r="M243" s="70"/>
    </row>
    <row r="244" spans="1:13" x14ac:dyDescent="0.25">
      <c r="A244" s="109" t="s">
        <v>1683</v>
      </c>
      <c r="B244" s="69" t="s">
        <v>1454</v>
      </c>
      <c r="C244" s="109" t="s">
        <v>766</v>
      </c>
      <c r="D244" s="109" t="s">
        <v>546</v>
      </c>
      <c r="E244" s="70">
        <v>1.6326922340000001E-2</v>
      </c>
      <c r="F244" s="119">
        <f>IF(D244="CO2",E244,IF(D244="CH4",E244*'State 2005 Data'!$J$16,IF(D244="N2O",'State 2005 Data'!$J$17,IF(D244="Other",E244))))</f>
        <v>0.88926174496644295</v>
      </c>
      <c r="H244" s="69"/>
      <c r="I244" s="69"/>
      <c r="J244" s="22"/>
      <c r="K244" s="22"/>
      <c r="L244" s="22"/>
      <c r="M244" s="70"/>
    </row>
    <row r="245" spans="1:13" x14ac:dyDescent="0.25">
      <c r="A245" s="109" t="s">
        <v>1683</v>
      </c>
      <c r="B245" s="69" t="s">
        <v>1454</v>
      </c>
      <c r="C245" s="109" t="s">
        <v>766</v>
      </c>
      <c r="D245" s="120" t="s">
        <v>534</v>
      </c>
      <c r="E245" s="70"/>
      <c r="F245" s="119">
        <f>IF(D245="CO2",E245,IF(D245="CH4",E245*'State 2005 Data'!$J$16,IF(D245="N2O",'State 2005 Data'!$J$17,IF(D245="Other",E245))))</f>
        <v>0</v>
      </c>
      <c r="H245" s="69"/>
      <c r="I245" s="69"/>
      <c r="J245" s="22"/>
      <c r="K245" s="22"/>
      <c r="L245" s="22"/>
      <c r="M245" s="70"/>
    </row>
    <row r="246" spans="1:13" x14ac:dyDescent="0.25">
      <c r="A246" s="109" t="s">
        <v>1683</v>
      </c>
      <c r="B246" s="69" t="s">
        <v>1454</v>
      </c>
      <c r="C246" s="109" t="s">
        <v>4</v>
      </c>
      <c r="D246" s="109" t="s">
        <v>537</v>
      </c>
      <c r="E246" s="70">
        <v>21.191823288749038</v>
      </c>
      <c r="F246" s="119">
        <f>IF(D246="CO2",E246,IF(D246="CH4",E246*'State 2005 Data'!$J$16,IF(D246="N2O",'State 2005 Data'!$J$17,IF(D246="Other",E246))))</f>
        <v>21.191823288749038</v>
      </c>
      <c r="H246" s="69"/>
      <c r="I246" s="69"/>
      <c r="J246" s="22"/>
      <c r="K246" s="22"/>
      <c r="L246" s="22"/>
      <c r="M246" s="70"/>
    </row>
    <row r="247" spans="1:13" x14ac:dyDescent="0.25">
      <c r="A247" s="109" t="s">
        <v>1683</v>
      </c>
      <c r="B247" s="69" t="s">
        <v>1454</v>
      </c>
      <c r="C247" s="109" t="s">
        <v>4</v>
      </c>
      <c r="D247" s="109" t="s">
        <v>545</v>
      </c>
      <c r="E247" s="70">
        <v>8.2130164830722538E-2</v>
      </c>
      <c r="F247" s="119">
        <f>IF(D247="CO2",E247,IF(D247="CH4",E247*'State 2005 Data'!$J$16,IF(D247="N2O",'State 2005 Data'!$J$17,IF(D247="Other",E247))))</f>
        <v>9.1985784610409252E-2</v>
      </c>
      <c r="H247" s="69"/>
      <c r="I247" s="69"/>
      <c r="J247" s="22"/>
      <c r="K247" s="22"/>
      <c r="L247" s="22"/>
      <c r="M247" s="70"/>
    </row>
    <row r="248" spans="1:13" x14ac:dyDescent="0.25">
      <c r="A248" s="109" t="s">
        <v>1683</v>
      </c>
      <c r="B248" s="69" t="s">
        <v>1454</v>
      </c>
      <c r="C248" s="109" t="s">
        <v>4</v>
      </c>
      <c r="D248" s="109" t="s">
        <v>546</v>
      </c>
      <c r="E248" s="70">
        <v>1.0667549093099755</v>
      </c>
      <c r="F248" s="119">
        <f>IF(D248="CO2",E248,IF(D248="CH4",E248*'State 2005 Data'!$J$16,IF(D248="N2O",'State 2005 Data'!$J$17,IF(D248="Other",E248))))</f>
        <v>0.88926174496644295</v>
      </c>
      <c r="H248" s="69"/>
      <c r="I248" s="69"/>
      <c r="J248" s="22"/>
      <c r="K248" s="22"/>
      <c r="L248" s="22"/>
      <c r="M248" s="70"/>
    </row>
    <row r="249" spans="1:13" x14ac:dyDescent="0.25">
      <c r="A249" s="109" t="s">
        <v>1683</v>
      </c>
      <c r="B249" s="69" t="s">
        <v>1454</v>
      </c>
      <c r="C249" s="109" t="s">
        <v>4</v>
      </c>
      <c r="D249" s="120" t="s">
        <v>534</v>
      </c>
      <c r="E249" s="70"/>
      <c r="F249" s="119">
        <f>IF(D249="CO2",E249,IF(D249="CH4",E249*'State 2005 Data'!$J$16,IF(D249="N2O",'State 2005 Data'!$J$17,IF(D249="Other",E249))))</f>
        <v>0</v>
      </c>
      <c r="H249" s="69"/>
      <c r="I249" s="69"/>
      <c r="J249" s="22"/>
      <c r="K249" s="22"/>
      <c r="L249" s="22"/>
      <c r="M249" s="70"/>
    </row>
    <row r="250" spans="1:13" x14ac:dyDescent="0.25">
      <c r="A250" s="109" t="s">
        <v>1683</v>
      </c>
      <c r="B250" s="69" t="s">
        <v>1454</v>
      </c>
      <c r="C250" s="109" t="s">
        <v>9</v>
      </c>
      <c r="D250" s="109" t="s">
        <v>537</v>
      </c>
      <c r="E250" s="71">
        <v>17.013229871744368</v>
      </c>
      <c r="F250" s="119">
        <f>IF(D250="CO2",E250,IF(D250="CH4",E250*'State 2005 Data'!$J$16,IF(D250="N2O",'State 2005 Data'!$J$17,IF(D250="Other",E250))))</f>
        <v>17.013229871744368</v>
      </c>
      <c r="H250" s="69"/>
      <c r="I250" s="69"/>
      <c r="J250" s="22"/>
      <c r="K250" s="22"/>
      <c r="L250" s="22"/>
      <c r="M250" s="71"/>
    </row>
    <row r="251" spans="1:13" x14ac:dyDescent="0.25">
      <c r="A251" s="109" t="s">
        <v>1683</v>
      </c>
      <c r="B251" s="69" t="s">
        <v>1454</v>
      </c>
      <c r="C251" s="109" t="s">
        <v>9</v>
      </c>
      <c r="D251" s="109" t="s">
        <v>545</v>
      </c>
      <c r="E251" s="70">
        <v>1.5032823171326355</v>
      </c>
      <c r="F251" s="119">
        <f>IF(D251="CO2",E251,IF(D251="CH4",E251*'State 2005 Data'!$J$16,IF(D251="N2O",'State 2005 Data'!$J$17,IF(D251="Other",E251))))</f>
        <v>1.6836761951885519</v>
      </c>
      <c r="H251" s="69"/>
      <c r="I251" s="69"/>
      <c r="J251" s="22"/>
      <c r="K251" s="22"/>
      <c r="L251" s="22"/>
      <c r="M251" s="70"/>
    </row>
    <row r="252" spans="1:13" x14ac:dyDescent="0.25">
      <c r="A252" s="109" t="s">
        <v>1683</v>
      </c>
      <c r="B252" s="69" t="s">
        <v>1454</v>
      </c>
      <c r="C252" s="109" t="s">
        <v>9</v>
      </c>
      <c r="D252" s="109" t="s">
        <v>546</v>
      </c>
      <c r="E252" s="70">
        <v>3.7586866480623066E-2</v>
      </c>
      <c r="F252" s="119">
        <f>IF(D252="CO2",E252,IF(D252="CH4",E252*'State 2005 Data'!$J$16,IF(D252="N2O",'State 2005 Data'!$J$17,IF(D252="Other",E252))))</f>
        <v>0.88926174496644295</v>
      </c>
      <c r="H252" s="69"/>
      <c r="I252" s="69"/>
      <c r="J252" s="22"/>
      <c r="K252" s="22"/>
      <c r="L252" s="22"/>
      <c r="M252" s="70"/>
    </row>
    <row r="253" spans="1:13" x14ac:dyDescent="0.25">
      <c r="A253" s="109" t="s">
        <v>1683</v>
      </c>
      <c r="B253" s="69" t="s">
        <v>1454</v>
      </c>
      <c r="C253" s="109" t="s">
        <v>9</v>
      </c>
      <c r="D253" s="109" t="s">
        <v>534</v>
      </c>
      <c r="E253" s="70">
        <v>1.1169514849478956</v>
      </c>
      <c r="F253" s="119">
        <f>IF(D253="CO2",E253,IF(D253="CH4",E253*'State 2005 Data'!$J$16,IF(D253="N2O",'State 2005 Data'!$J$17,IF(D253="Other",E253))))</f>
        <v>1.1169514849478956</v>
      </c>
      <c r="H253" s="69"/>
      <c r="I253" s="69"/>
      <c r="J253" s="22"/>
      <c r="K253" s="22"/>
      <c r="L253" s="22"/>
      <c r="M253" s="70"/>
    </row>
    <row r="254" spans="1:13" x14ac:dyDescent="0.25">
      <c r="A254" s="109" t="s">
        <v>1690</v>
      </c>
      <c r="B254" s="69" t="s">
        <v>1458</v>
      </c>
      <c r="C254" s="109" t="s">
        <v>99</v>
      </c>
      <c r="D254" s="109" t="s">
        <v>537</v>
      </c>
      <c r="E254" s="70">
        <v>3.7935504518224383</v>
      </c>
      <c r="F254" s="119">
        <f>IF(D254="CO2",E254,IF(D254="CH4",E254*'State 2005 Data'!$J$16,IF(D254="N2O",'State 2005 Data'!$J$17,IF(D254="Other",E254))))</f>
        <v>3.7935504518224383</v>
      </c>
      <c r="H254" s="69"/>
      <c r="I254" s="69"/>
      <c r="J254" s="22"/>
      <c r="K254" s="22"/>
      <c r="L254" s="22"/>
      <c r="M254" s="70"/>
    </row>
    <row r="255" spans="1:13" x14ac:dyDescent="0.25">
      <c r="A255" s="109" t="s">
        <v>1690</v>
      </c>
      <c r="B255" s="69" t="s">
        <v>1458</v>
      </c>
      <c r="C255" s="109" t="s">
        <v>99</v>
      </c>
      <c r="D255" s="109" t="s">
        <v>545</v>
      </c>
      <c r="E255" s="70">
        <v>3.030358524999999E-2</v>
      </c>
      <c r="F255" s="119">
        <f>IF(D255="CO2",E255,IF(D255="CH4",E255*'State 2005 Data'!$J$16,IF(D255="N2O",'State 2005 Data'!$J$17,IF(D255="Other",E255))))</f>
        <v>3.3940015479999995E-2</v>
      </c>
      <c r="H255" s="69"/>
      <c r="I255" s="69"/>
      <c r="J255" s="22"/>
      <c r="K255" s="22"/>
      <c r="L255" s="22"/>
      <c r="M255" s="70"/>
    </row>
    <row r="256" spans="1:13" x14ac:dyDescent="0.25">
      <c r="A256" s="109" t="s">
        <v>1690</v>
      </c>
      <c r="B256" s="69" t="s">
        <v>1458</v>
      </c>
      <c r="C256" s="109" t="s">
        <v>99</v>
      </c>
      <c r="D256" s="109" t="s">
        <v>546</v>
      </c>
      <c r="E256" s="70">
        <v>4.9726762340000001E-2</v>
      </c>
      <c r="F256" s="119">
        <f>IF(D256="CO2",E256,IF(D256="CH4",E256*'State 2005 Data'!$J$16,IF(D256="N2O",'State 2005 Data'!$J$17,IF(D256="Other",E256))))</f>
        <v>0.88926174496644295</v>
      </c>
      <c r="H256" s="69"/>
      <c r="I256" s="69"/>
      <c r="J256" s="22"/>
      <c r="K256" s="22"/>
      <c r="L256" s="22"/>
      <c r="M256" s="70"/>
    </row>
    <row r="257" spans="1:13" x14ac:dyDescent="0.25">
      <c r="A257" s="109" t="s">
        <v>1690</v>
      </c>
      <c r="B257" s="69" t="s">
        <v>1458</v>
      </c>
      <c r="C257" s="109" t="s">
        <v>99</v>
      </c>
      <c r="D257" s="120" t="s">
        <v>534</v>
      </c>
      <c r="E257" s="70"/>
      <c r="F257" s="119">
        <f>IF(D257="CO2",E257,IF(D257="CH4",E257*'State 2005 Data'!$J$16,IF(D257="N2O",'State 2005 Data'!$J$17,IF(D257="Other",E257))))</f>
        <v>0</v>
      </c>
      <c r="H257" s="69"/>
      <c r="I257" s="69"/>
      <c r="J257" s="22"/>
      <c r="K257" s="22"/>
      <c r="L257" s="22"/>
      <c r="M257" s="70"/>
    </row>
    <row r="258" spans="1:13" x14ac:dyDescent="0.25">
      <c r="A258" s="109" t="s">
        <v>1690</v>
      </c>
      <c r="B258" s="69" t="s">
        <v>1458</v>
      </c>
      <c r="C258" s="109" t="s">
        <v>766</v>
      </c>
      <c r="D258" s="109" t="s">
        <v>537</v>
      </c>
      <c r="E258" s="70">
        <v>6.7272215642933535</v>
      </c>
      <c r="F258" s="119">
        <f>IF(D258="CO2",E258,IF(D258="CH4",E258*'State 2005 Data'!$J$16,IF(D258="N2O",'State 2005 Data'!$J$17,IF(D258="Other",E258))))</f>
        <v>6.7272215642933535</v>
      </c>
      <c r="I258" s="69"/>
      <c r="J258" s="22"/>
      <c r="K258" s="22"/>
      <c r="L258" s="22"/>
      <c r="M258" s="70"/>
    </row>
    <row r="259" spans="1:13" x14ac:dyDescent="0.25">
      <c r="A259" s="109" t="s">
        <v>1690</v>
      </c>
      <c r="B259" s="69" t="s">
        <v>1458</v>
      </c>
      <c r="C259" s="109" t="s">
        <v>766</v>
      </c>
      <c r="D259" s="109" t="s">
        <v>545</v>
      </c>
      <c r="E259" s="70">
        <v>7.2678225749999992E-2</v>
      </c>
      <c r="F259" s="119">
        <f>IF(D259="CO2",E259,IF(D259="CH4",E259*'State 2005 Data'!$J$16,IF(D259="N2O",'State 2005 Data'!$J$17,IF(D259="Other",E259))))</f>
        <v>8.1399612839999996E-2</v>
      </c>
      <c r="I259" s="69"/>
      <c r="J259" s="22"/>
      <c r="K259" s="22"/>
      <c r="L259" s="22"/>
      <c r="M259" s="70"/>
    </row>
    <row r="260" spans="1:13" x14ac:dyDescent="0.25">
      <c r="A260" s="109" t="s">
        <v>1690</v>
      </c>
      <c r="B260" s="69" t="s">
        <v>1458</v>
      </c>
      <c r="C260" s="109" t="s">
        <v>766</v>
      </c>
      <c r="D260" s="109" t="s">
        <v>546</v>
      </c>
      <c r="E260" s="70">
        <v>2.3824346059999998E-2</v>
      </c>
      <c r="F260" s="119">
        <f>IF(D260="CO2",E260,IF(D260="CH4",E260*'State 2005 Data'!$J$16,IF(D260="N2O",'State 2005 Data'!$J$17,IF(D260="Other",E260))))</f>
        <v>0.88926174496644295</v>
      </c>
      <c r="I260" s="69"/>
      <c r="J260" s="22"/>
      <c r="K260" s="22"/>
      <c r="L260" s="22"/>
      <c r="M260" s="70"/>
    </row>
    <row r="261" spans="1:13" x14ac:dyDescent="0.25">
      <c r="A261" s="109" t="s">
        <v>1690</v>
      </c>
      <c r="B261" s="69" t="s">
        <v>1458</v>
      </c>
      <c r="C261" s="109" t="s">
        <v>766</v>
      </c>
      <c r="D261" s="120" t="s">
        <v>534</v>
      </c>
      <c r="E261" s="70"/>
      <c r="F261" s="119">
        <f>IF(D261="CO2",E261,IF(D261="CH4",E261*'State 2005 Data'!$J$16,IF(D261="N2O",'State 2005 Data'!$J$17,IF(D261="Other",E261))))</f>
        <v>0</v>
      </c>
      <c r="I261" s="69"/>
      <c r="J261" s="22"/>
      <c r="K261" s="22"/>
      <c r="L261" s="22"/>
      <c r="M261" s="70"/>
    </row>
    <row r="262" spans="1:13" x14ac:dyDescent="0.25">
      <c r="A262" s="109" t="s">
        <v>1690</v>
      </c>
      <c r="B262" s="69" t="s">
        <v>1458</v>
      </c>
      <c r="C262" s="109" t="s">
        <v>4</v>
      </c>
      <c r="D262" s="109" t="s">
        <v>537</v>
      </c>
      <c r="E262" s="70">
        <v>9.3515418329207129</v>
      </c>
      <c r="F262" s="119">
        <f>IF(D262="CO2",E262,IF(D262="CH4",E262*'State 2005 Data'!$J$16,IF(D262="N2O",'State 2005 Data'!$J$17,IF(D262="Other",E262))))</f>
        <v>9.3515418329207129</v>
      </c>
      <c r="I262" s="69"/>
      <c r="J262" s="22"/>
      <c r="K262" s="22"/>
      <c r="L262" s="22"/>
      <c r="M262" s="70"/>
    </row>
    <row r="263" spans="1:13" x14ac:dyDescent="0.25">
      <c r="A263" s="109" t="s">
        <v>1690</v>
      </c>
      <c r="B263" s="69" t="s">
        <v>1458</v>
      </c>
      <c r="C263" s="109" t="s">
        <v>4</v>
      </c>
      <c r="D263" s="109" t="s">
        <v>545</v>
      </c>
      <c r="E263" s="70">
        <v>8.2130164830722538E-2</v>
      </c>
      <c r="F263" s="119">
        <f>IF(D263="CO2",E263,IF(D263="CH4",E263*'State 2005 Data'!$J$16,IF(D263="N2O",'State 2005 Data'!$J$17,IF(D263="Other",E263))))</f>
        <v>9.1985784610409252E-2</v>
      </c>
      <c r="I263" s="69"/>
      <c r="J263" s="22"/>
      <c r="K263" s="22"/>
      <c r="L263" s="22"/>
      <c r="M263" s="70"/>
    </row>
    <row r="264" spans="1:13" x14ac:dyDescent="0.25">
      <c r="A264" s="109" t="s">
        <v>1690</v>
      </c>
      <c r="B264" s="69" t="s">
        <v>1458</v>
      </c>
      <c r="C264" s="109" t="s">
        <v>4</v>
      </c>
      <c r="D264" s="109" t="s">
        <v>546</v>
      </c>
      <c r="E264" s="70">
        <v>1.0667549093099755</v>
      </c>
      <c r="F264" s="119">
        <f>IF(D264="CO2",E264,IF(D264="CH4",E264*'State 2005 Data'!$J$16,IF(D264="N2O",'State 2005 Data'!$J$17,IF(D264="Other",E264))))</f>
        <v>0.88926174496644295</v>
      </c>
      <c r="I264" s="69"/>
      <c r="J264" s="22"/>
      <c r="K264" s="22"/>
      <c r="L264" s="22"/>
      <c r="M264" s="70"/>
    </row>
    <row r="265" spans="1:13" x14ac:dyDescent="0.25">
      <c r="A265" s="109" t="s">
        <v>1690</v>
      </c>
      <c r="B265" s="69" t="s">
        <v>1458</v>
      </c>
      <c r="C265" s="109" t="s">
        <v>4</v>
      </c>
      <c r="D265" s="120" t="s">
        <v>534</v>
      </c>
      <c r="E265" s="70"/>
      <c r="F265" s="119">
        <f>IF(D265="CO2",E265,IF(D265="CH4",E265*'State 2005 Data'!$J$16,IF(D265="N2O",'State 2005 Data'!$J$17,IF(D265="Other",E265))))</f>
        <v>0</v>
      </c>
      <c r="I265" s="69"/>
      <c r="J265" s="22"/>
      <c r="K265" s="22"/>
      <c r="L265" s="22"/>
      <c r="M265" s="70"/>
    </row>
    <row r="266" spans="1:13" x14ac:dyDescent="0.25">
      <c r="A266" s="109" t="s">
        <v>1690</v>
      </c>
      <c r="B266" s="69" t="s">
        <v>1458</v>
      </c>
      <c r="C266" s="109" t="s">
        <v>9</v>
      </c>
      <c r="D266" s="109" t="s">
        <v>537</v>
      </c>
      <c r="E266" s="71">
        <v>3.934310155889575</v>
      </c>
      <c r="F266" s="119">
        <f>IF(D266="CO2",E266,IF(D266="CH4",E266*'State 2005 Data'!$J$16,IF(D266="N2O",'State 2005 Data'!$J$17,IF(D266="Other",E266))))</f>
        <v>3.934310155889575</v>
      </c>
      <c r="I266" s="69"/>
      <c r="J266" s="22"/>
      <c r="K266" s="22"/>
      <c r="L266" s="22"/>
      <c r="M266" s="71"/>
    </row>
    <row r="267" spans="1:13" x14ac:dyDescent="0.25">
      <c r="A267" s="109" t="s">
        <v>1690</v>
      </c>
      <c r="B267" s="69" t="s">
        <v>1458</v>
      </c>
      <c r="C267" s="109" t="s">
        <v>9</v>
      </c>
      <c r="D267" s="109" t="s">
        <v>545</v>
      </c>
      <c r="E267" s="70">
        <v>0.23767575650850534</v>
      </c>
      <c r="F267" s="119">
        <f>IF(D267="CO2",E267,IF(D267="CH4",E267*'State 2005 Data'!$J$16,IF(D267="N2O",'State 2005 Data'!$J$17,IF(D267="Other",E267))))</f>
        <v>0.26619684728952603</v>
      </c>
      <c r="I267" s="69"/>
      <c r="J267" s="22"/>
      <c r="K267" s="22"/>
      <c r="L267" s="22"/>
      <c r="M267" s="70"/>
    </row>
    <row r="268" spans="1:13" x14ac:dyDescent="0.25">
      <c r="A268" s="109" t="s">
        <v>1690</v>
      </c>
      <c r="B268" s="69" t="s">
        <v>1458</v>
      </c>
      <c r="C268" s="109" t="s">
        <v>9</v>
      </c>
      <c r="D268" s="109" t="s">
        <v>546</v>
      </c>
      <c r="E268" s="70">
        <v>8.2453086900261194E-2</v>
      </c>
      <c r="F268" s="119">
        <f>IF(D268="CO2",E268,IF(D268="CH4",E268*'State 2005 Data'!$J$16,IF(D268="N2O",'State 2005 Data'!$J$17,IF(D268="Other",E268))))</f>
        <v>0.88926174496644295</v>
      </c>
      <c r="I268" s="69"/>
      <c r="J268" s="22"/>
      <c r="K268" s="22"/>
      <c r="L268" s="22"/>
      <c r="M268" s="70"/>
    </row>
    <row r="269" spans="1:13" x14ac:dyDescent="0.25">
      <c r="A269" s="109" t="s">
        <v>1690</v>
      </c>
      <c r="B269" s="69" t="s">
        <v>1458</v>
      </c>
      <c r="C269" s="109" t="s">
        <v>9</v>
      </c>
      <c r="D269" s="109" t="s">
        <v>534</v>
      </c>
      <c r="E269" s="70">
        <v>0.48102752916835578</v>
      </c>
      <c r="F269" s="119">
        <f>IF(D269="CO2",E269,IF(D269="CH4",E269*'State 2005 Data'!$J$16,IF(D269="N2O",'State 2005 Data'!$J$17,IF(D269="Other",E269))))</f>
        <v>0.48102752916835578</v>
      </c>
      <c r="I269" s="69"/>
      <c r="J269" s="22"/>
      <c r="K269" s="22"/>
      <c r="L269" s="22"/>
      <c r="M269" s="70"/>
    </row>
    <row r="270" spans="1:13" x14ac:dyDescent="0.25">
      <c r="A270" s="109" t="s">
        <v>1691</v>
      </c>
      <c r="B270" s="69" t="s">
        <v>1457</v>
      </c>
      <c r="C270" s="109" t="s">
        <v>99</v>
      </c>
      <c r="D270" s="109" t="s">
        <v>537</v>
      </c>
      <c r="E270" s="70">
        <v>31.597643531999747</v>
      </c>
      <c r="F270" s="119">
        <f>IF(D270="CO2",E270,IF(D270="CH4",E270*'State 2005 Data'!$J$16,IF(D270="N2O",'State 2005 Data'!$J$17,IF(D270="Other",E270))))</f>
        <v>31.597643531999747</v>
      </c>
      <c r="I270" s="69"/>
      <c r="J270" s="22"/>
      <c r="K270" s="22"/>
      <c r="L270" s="22"/>
      <c r="M270" s="70"/>
    </row>
    <row r="271" spans="1:13" x14ac:dyDescent="0.25">
      <c r="A271" s="109" t="s">
        <v>1691</v>
      </c>
      <c r="B271" s="69" t="s">
        <v>1457</v>
      </c>
      <c r="C271" s="109" t="s">
        <v>99</v>
      </c>
      <c r="D271" s="109" t="s">
        <v>545</v>
      </c>
      <c r="E271" s="70">
        <v>1.0942924E-2</v>
      </c>
      <c r="F271" s="119">
        <f>IF(D271="CO2",E271,IF(D271="CH4",E271*'State 2005 Data'!$J$16,IF(D271="N2O",'State 2005 Data'!$J$17,IF(D271="Other",E271))))</f>
        <v>1.225607488E-2</v>
      </c>
      <c r="I271" s="69"/>
      <c r="J271" s="22"/>
      <c r="K271" s="22"/>
      <c r="L271" s="22"/>
      <c r="M271" s="70"/>
    </row>
    <row r="272" spans="1:13" x14ac:dyDescent="0.25">
      <c r="A272" s="109" t="s">
        <v>1691</v>
      </c>
      <c r="B272" s="69" t="s">
        <v>1457</v>
      </c>
      <c r="C272" s="109" t="s">
        <v>99</v>
      </c>
      <c r="D272" s="109" t="s">
        <v>546</v>
      </c>
      <c r="E272" s="70">
        <v>0.13991847384</v>
      </c>
      <c r="F272" s="119">
        <f>IF(D272="CO2",E272,IF(D272="CH4",E272*'State 2005 Data'!$J$16,IF(D272="N2O",'State 2005 Data'!$J$17,IF(D272="Other",E272))))</f>
        <v>0.88926174496644295</v>
      </c>
      <c r="I272" s="69"/>
      <c r="J272" s="22"/>
      <c r="K272" s="22"/>
      <c r="L272" s="22"/>
      <c r="M272" s="70"/>
    </row>
    <row r="273" spans="1:13" x14ac:dyDescent="0.25">
      <c r="A273" s="109" t="s">
        <v>1691</v>
      </c>
      <c r="B273" s="69" t="s">
        <v>1457</v>
      </c>
      <c r="C273" s="109" t="s">
        <v>99</v>
      </c>
      <c r="D273" s="120" t="s">
        <v>534</v>
      </c>
      <c r="E273" s="70"/>
      <c r="F273" s="119">
        <f>IF(D273="CO2",E273,IF(D273="CH4",E273*'State 2005 Data'!$J$16,IF(D273="N2O",'State 2005 Data'!$J$17,IF(D273="Other",E273))))</f>
        <v>0</v>
      </c>
      <c r="I273" s="69"/>
      <c r="J273" s="22"/>
      <c r="K273" s="22"/>
      <c r="L273" s="22"/>
      <c r="M273" s="70"/>
    </row>
    <row r="274" spans="1:13" x14ac:dyDescent="0.25">
      <c r="A274" s="109" t="s">
        <v>1691</v>
      </c>
      <c r="B274" s="69" t="s">
        <v>1457</v>
      </c>
      <c r="C274" s="109" t="s">
        <v>766</v>
      </c>
      <c r="D274" s="109" t="s">
        <v>537</v>
      </c>
      <c r="E274" s="70">
        <v>12.174163438091993</v>
      </c>
      <c r="F274" s="119">
        <f>IF(D274="CO2",E274,IF(D274="CH4",E274*'State 2005 Data'!$J$16,IF(D274="N2O",'State 2005 Data'!$J$17,IF(D274="Other",E274))))</f>
        <v>12.174163438091993</v>
      </c>
      <c r="H274" s="69"/>
      <c r="I274" s="69"/>
      <c r="J274" s="22"/>
      <c r="K274" s="22"/>
      <c r="L274" s="22"/>
      <c r="M274" s="70"/>
    </row>
    <row r="275" spans="1:13" x14ac:dyDescent="0.25">
      <c r="A275" s="109" t="s">
        <v>1691</v>
      </c>
      <c r="B275" s="69" t="s">
        <v>1457</v>
      </c>
      <c r="C275" s="109" t="s">
        <v>766</v>
      </c>
      <c r="D275" s="109" t="s">
        <v>545</v>
      </c>
      <c r="E275" s="70">
        <v>7.5854208499999992E-2</v>
      </c>
      <c r="F275" s="119">
        <f>IF(D275="CO2",E275,IF(D275="CH4",E275*'State 2005 Data'!$J$16,IF(D275="N2O",'State 2005 Data'!$J$17,IF(D275="Other",E275))))</f>
        <v>8.4956713520000005E-2</v>
      </c>
      <c r="H275" s="69"/>
      <c r="I275" s="69"/>
      <c r="J275" s="22"/>
      <c r="K275" s="22"/>
      <c r="L275" s="22"/>
      <c r="M275" s="70"/>
    </row>
    <row r="276" spans="1:13" x14ac:dyDescent="0.25">
      <c r="A276" s="109" t="s">
        <v>1691</v>
      </c>
      <c r="B276" s="69" t="s">
        <v>1457</v>
      </c>
      <c r="C276" s="109" t="s">
        <v>766</v>
      </c>
      <c r="D276" s="109" t="s">
        <v>546</v>
      </c>
      <c r="E276" s="70">
        <v>2.0307150399999998E-2</v>
      </c>
      <c r="F276" s="119">
        <f>IF(D276="CO2",E276,IF(D276="CH4",E276*'State 2005 Data'!$J$16,IF(D276="N2O",'State 2005 Data'!$J$17,IF(D276="Other",E276))))</f>
        <v>0.88926174496644295</v>
      </c>
      <c r="H276" s="69"/>
      <c r="I276" s="69"/>
      <c r="J276" s="22"/>
      <c r="K276" s="22"/>
      <c r="L276" s="22"/>
      <c r="M276" s="70"/>
    </row>
    <row r="277" spans="1:13" x14ac:dyDescent="0.25">
      <c r="A277" s="109" t="s">
        <v>1691</v>
      </c>
      <c r="B277" s="69" t="s">
        <v>1457</v>
      </c>
      <c r="C277" s="109" t="s">
        <v>766</v>
      </c>
      <c r="D277" s="120" t="s">
        <v>534</v>
      </c>
      <c r="E277" s="70"/>
      <c r="F277" s="119">
        <f>IF(D277="CO2",E277,IF(D277="CH4",E277*'State 2005 Data'!$J$16,IF(D277="N2O",'State 2005 Data'!$J$17,IF(D277="Other",E277))))</f>
        <v>0</v>
      </c>
      <c r="H277" s="69"/>
      <c r="I277" s="69"/>
      <c r="J277" s="22"/>
      <c r="K277" s="22"/>
      <c r="L277" s="22"/>
      <c r="M277" s="70"/>
    </row>
    <row r="278" spans="1:13" x14ac:dyDescent="0.25">
      <c r="A278" s="109" t="s">
        <v>1691</v>
      </c>
      <c r="B278" s="69" t="s">
        <v>1457</v>
      </c>
      <c r="C278" s="109" t="s">
        <v>4</v>
      </c>
      <c r="D278" s="109" t="s">
        <v>537</v>
      </c>
      <c r="E278" s="70">
        <v>31.984353590306291</v>
      </c>
      <c r="F278" s="119">
        <f>IF(D278="CO2",E278,IF(D278="CH4",E278*'State 2005 Data'!$J$16,IF(D278="N2O",'State 2005 Data'!$J$17,IF(D278="Other",E278))))</f>
        <v>31.984353590306291</v>
      </c>
      <c r="H278" s="69"/>
      <c r="I278" s="69"/>
      <c r="J278" s="22"/>
      <c r="K278" s="22"/>
      <c r="L278" s="22"/>
      <c r="M278" s="70"/>
    </row>
    <row r="279" spans="1:13" x14ac:dyDescent="0.25">
      <c r="A279" s="109" t="s">
        <v>1691</v>
      </c>
      <c r="B279" s="69" t="s">
        <v>1457</v>
      </c>
      <c r="C279" s="109" t="s">
        <v>4</v>
      </c>
      <c r="D279" s="109" t="s">
        <v>545</v>
      </c>
      <c r="E279" s="70">
        <v>8.2130164830722538E-2</v>
      </c>
      <c r="F279" s="119">
        <f>IF(D279="CO2",E279,IF(D279="CH4",E279*'State 2005 Data'!$J$16,IF(D279="N2O",'State 2005 Data'!$J$17,IF(D279="Other",E279))))</f>
        <v>9.1985784610409252E-2</v>
      </c>
      <c r="H279" s="69"/>
      <c r="I279" s="69"/>
      <c r="J279" s="22"/>
      <c r="K279" s="22"/>
      <c r="L279" s="22"/>
      <c r="M279" s="70"/>
    </row>
    <row r="280" spans="1:13" x14ac:dyDescent="0.25">
      <c r="A280" s="109" t="s">
        <v>1691</v>
      </c>
      <c r="B280" s="69" t="s">
        <v>1457</v>
      </c>
      <c r="C280" s="109" t="s">
        <v>4</v>
      </c>
      <c r="D280" s="109" t="s">
        <v>546</v>
      </c>
      <c r="E280" s="70">
        <v>1.0667549093099755</v>
      </c>
      <c r="F280" s="119">
        <f>IF(D280="CO2",E280,IF(D280="CH4",E280*'State 2005 Data'!$J$16,IF(D280="N2O",'State 2005 Data'!$J$17,IF(D280="Other",E280))))</f>
        <v>0.88926174496644295</v>
      </c>
      <c r="H280" s="69"/>
      <c r="I280" s="69"/>
      <c r="J280" s="22"/>
      <c r="K280" s="22"/>
      <c r="L280" s="22"/>
      <c r="M280" s="70"/>
    </row>
    <row r="281" spans="1:13" x14ac:dyDescent="0.25">
      <c r="A281" s="109" t="s">
        <v>1691</v>
      </c>
      <c r="B281" s="69" t="s">
        <v>1457</v>
      </c>
      <c r="C281" s="109" t="s">
        <v>4</v>
      </c>
      <c r="D281" s="120" t="s">
        <v>534</v>
      </c>
      <c r="E281" s="70"/>
      <c r="F281" s="119">
        <f>IF(D281="CO2",E281,IF(D281="CH4",E281*'State 2005 Data'!$J$16,IF(D281="N2O",'State 2005 Data'!$J$17,IF(D281="Other",E281))))</f>
        <v>0</v>
      </c>
      <c r="H281" s="69"/>
      <c r="I281" s="69"/>
      <c r="J281" s="22"/>
      <c r="K281" s="22"/>
      <c r="L281" s="22"/>
      <c r="M281" s="70"/>
    </row>
    <row r="282" spans="1:13" x14ac:dyDescent="0.25">
      <c r="A282" s="109" t="s">
        <v>1691</v>
      </c>
      <c r="B282" s="69" t="s">
        <v>1457</v>
      </c>
      <c r="C282" s="109" t="s">
        <v>9</v>
      </c>
      <c r="D282" s="109" t="s">
        <v>537</v>
      </c>
      <c r="E282" s="71">
        <v>10.720007384219727</v>
      </c>
      <c r="F282" s="119">
        <f>IF(D282="CO2",E282,IF(D282="CH4",E282*'State 2005 Data'!$J$16,IF(D282="N2O",'State 2005 Data'!$J$17,IF(D282="Other",E282))))</f>
        <v>10.720007384219727</v>
      </c>
      <c r="H282" s="69"/>
      <c r="I282" s="69"/>
      <c r="J282" s="22"/>
      <c r="K282" s="22"/>
      <c r="L282" s="22"/>
      <c r="M282" s="71"/>
    </row>
    <row r="283" spans="1:13" x14ac:dyDescent="0.25">
      <c r="A283" s="109" t="s">
        <v>1691</v>
      </c>
      <c r="B283" s="69" t="s">
        <v>1457</v>
      </c>
      <c r="C283" s="109" t="s">
        <v>9</v>
      </c>
      <c r="D283" s="109" t="s">
        <v>545</v>
      </c>
      <c r="E283" s="70">
        <v>1.0689291825199037</v>
      </c>
      <c r="F283" s="119">
        <f>IF(D283="CO2",E283,IF(D283="CH4",E283*'State 2005 Data'!$J$16,IF(D283="N2O",'State 2005 Data'!$J$17,IF(D283="Other",E283))))</f>
        <v>1.1972006844222922</v>
      </c>
      <c r="H283" s="69"/>
      <c r="I283" s="69"/>
      <c r="J283" s="22"/>
      <c r="K283" s="22"/>
      <c r="L283" s="22"/>
      <c r="M283" s="70"/>
    </row>
    <row r="284" spans="1:13" x14ac:dyDescent="0.25">
      <c r="A284" s="109" t="s">
        <v>1691</v>
      </c>
      <c r="B284" s="69" t="s">
        <v>1457</v>
      </c>
      <c r="C284" s="109" t="s">
        <v>9</v>
      </c>
      <c r="D284" s="109" t="s">
        <v>546</v>
      </c>
      <c r="E284" s="70">
        <v>3.526156079221298E-2</v>
      </c>
      <c r="F284" s="119">
        <f>IF(D284="CO2",E284,IF(D284="CH4",E284*'State 2005 Data'!$J$16,IF(D284="N2O",'State 2005 Data'!$J$17,IF(D284="Other",E284))))</f>
        <v>0.88926174496644295</v>
      </c>
      <c r="H284" s="69"/>
      <c r="I284" s="69"/>
      <c r="J284" s="22"/>
      <c r="K284" s="22"/>
      <c r="L284" s="22"/>
      <c r="M284" s="70"/>
    </row>
    <row r="285" spans="1:13" x14ac:dyDescent="0.25">
      <c r="A285" s="109" t="s">
        <v>1691</v>
      </c>
      <c r="B285" s="69" t="s">
        <v>1457</v>
      </c>
      <c r="C285" s="109" t="s">
        <v>9</v>
      </c>
      <c r="D285" s="109" t="s">
        <v>534</v>
      </c>
      <c r="E285" s="70">
        <v>2.288636497563771</v>
      </c>
      <c r="F285" s="119">
        <f>IF(D285="CO2",E285,IF(D285="CH4",E285*'State 2005 Data'!$J$16,IF(D285="N2O",'State 2005 Data'!$J$17,IF(D285="Other",E285))))</f>
        <v>2.288636497563771</v>
      </c>
      <c r="H285" s="69"/>
      <c r="I285" s="69"/>
      <c r="J285" s="22"/>
      <c r="K285" s="22"/>
      <c r="L285" s="22"/>
      <c r="M285" s="70"/>
    </row>
    <row r="286" spans="1:13" x14ac:dyDescent="0.25">
      <c r="A286" s="109" t="s">
        <v>1694</v>
      </c>
      <c r="B286" s="69" t="s">
        <v>1459</v>
      </c>
      <c r="C286" s="109" t="s">
        <v>99</v>
      </c>
      <c r="D286" s="109" t="s">
        <v>537</v>
      </c>
      <c r="E286" s="72">
        <v>74.302446823678565</v>
      </c>
      <c r="F286" s="119">
        <f>IF(D286="CO2",E286,IF(D286="CH4",E286*'State 2005 Data'!$J$16,IF(D286="N2O",'State 2005 Data'!$J$17,IF(D286="Other",E286))))</f>
        <v>74.302446823678565</v>
      </c>
      <c r="H286" s="69"/>
      <c r="I286" s="69"/>
      <c r="J286" s="22"/>
      <c r="K286" s="22"/>
      <c r="L286" s="22"/>
      <c r="M286" s="72"/>
    </row>
    <row r="287" spans="1:13" x14ac:dyDescent="0.25">
      <c r="A287" s="109" t="s">
        <v>1694</v>
      </c>
      <c r="B287" s="69" t="s">
        <v>1459</v>
      </c>
      <c r="C287" s="109" t="s">
        <v>99</v>
      </c>
      <c r="D287" s="109" t="s">
        <v>545</v>
      </c>
      <c r="E287" s="72">
        <v>3.3007092749999994E-2</v>
      </c>
      <c r="F287" s="119">
        <f>IF(D287="CO2",E287,IF(D287="CH4",E287*'State 2005 Data'!$J$16,IF(D287="N2O",'State 2005 Data'!$J$17,IF(D287="Other",E287))))</f>
        <v>3.696794388E-2</v>
      </c>
      <c r="H287" s="69"/>
      <c r="I287" s="69"/>
      <c r="J287" s="22"/>
      <c r="K287" s="22"/>
      <c r="L287" s="22"/>
      <c r="M287" s="72"/>
    </row>
    <row r="288" spans="1:13" x14ac:dyDescent="0.25">
      <c r="A288" s="109" t="s">
        <v>1694</v>
      </c>
      <c r="B288" s="69" t="s">
        <v>1459</v>
      </c>
      <c r="C288" s="109" t="s">
        <v>99</v>
      </c>
      <c r="D288" s="109" t="s">
        <v>546</v>
      </c>
      <c r="E288" s="72">
        <v>0.34412862689999996</v>
      </c>
      <c r="F288" s="119">
        <f>IF(D288="CO2",E288,IF(D288="CH4",E288*'State 2005 Data'!$J$16,IF(D288="N2O",'State 2005 Data'!$J$17,IF(D288="Other",E288))))</f>
        <v>0.88926174496644295</v>
      </c>
      <c r="H288" s="69"/>
      <c r="I288" s="69"/>
      <c r="J288" s="22"/>
      <c r="K288" s="22"/>
      <c r="L288" s="22"/>
      <c r="M288" s="72"/>
    </row>
    <row r="289" spans="1:13" x14ac:dyDescent="0.25">
      <c r="A289" s="109" t="s">
        <v>1694</v>
      </c>
      <c r="B289" s="69" t="s">
        <v>1459</v>
      </c>
      <c r="C289" s="109" t="s">
        <v>99</v>
      </c>
      <c r="D289" s="120" t="s">
        <v>534</v>
      </c>
      <c r="E289" s="70"/>
      <c r="F289" s="119">
        <f>IF(D289="CO2",E289,IF(D289="CH4",E289*'State 2005 Data'!$J$16,IF(D289="N2O",'State 2005 Data'!$J$17,IF(D289="Other",E289))))</f>
        <v>0</v>
      </c>
      <c r="H289" s="69"/>
      <c r="I289" s="69"/>
      <c r="J289" s="22"/>
      <c r="K289" s="22"/>
      <c r="L289" s="22"/>
      <c r="M289" s="70"/>
    </row>
    <row r="290" spans="1:13" x14ac:dyDescent="0.25">
      <c r="A290" s="109" t="s">
        <v>1694</v>
      </c>
      <c r="B290" s="69" t="s">
        <v>1459</v>
      </c>
      <c r="C290" s="109" t="s">
        <v>766</v>
      </c>
      <c r="D290" s="109" t="s">
        <v>537</v>
      </c>
      <c r="E290" s="72">
        <v>34.50504557231578</v>
      </c>
      <c r="F290" s="119">
        <f>IF(D290="CO2",E290,IF(D290="CH4",E290*'State 2005 Data'!$J$16,IF(D290="N2O",'State 2005 Data'!$J$17,IF(D290="Other",E290))))</f>
        <v>34.50504557231578</v>
      </c>
      <c r="H290" s="69"/>
      <c r="I290" s="69"/>
      <c r="J290" s="22"/>
      <c r="K290" s="22"/>
      <c r="L290" s="22"/>
      <c r="M290" s="72"/>
    </row>
    <row r="291" spans="1:13" x14ac:dyDescent="0.25">
      <c r="A291" s="109" t="s">
        <v>1694</v>
      </c>
      <c r="B291" s="69" t="s">
        <v>1459</v>
      </c>
      <c r="C291" s="109" t="s">
        <v>766</v>
      </c>
      <c r="D291" s="109" t="s">
        <v>545</v>
      </c>
      <c r="E291" s="72">
        <v>0.30018533824999999</v>
      </c>
      <c r="F291" s="119">
        <f>IF(D291="CO2",E291,IF(D291="CH4",E291*'State 2005 Data'!$J$16,IF(D291="N2O",'State 2005 Data'!$J$17,IF(D291="Other",E291))))</f>
        <v>0.33620757884000002</v>
      </c>
      <c r="H291" s="69"/>
      <c r="I291" s="69"/>
      <c r="J291" s="22"/>
      <c r="K291" s="22"/>
      <c r="L291" s="22"/>
      <c r="M291" s="72"/>
    </row>
    <row r="292" spans="1:13" x14ac:dyDescent="0.25">
      <c r="A292" s="109" t="s">
        <v>1694</v>
      </c>
      <c r="B292" s="69" t="s">
        <v>1459</v>
      </c>
      <c r="C292" s="109" t="s">
        <v>766</v>
      </c>
      <c r="D292" s="109" t="s">
        <v>546</v>
      </c>
      <c r="E292" s="72">
        <v>6.4880577879999998E-2</v>
      </c>
      <c r="F292" s="119">
        <f>IF(D292="CO2",E292,IF(D292="CH4",E292*'State 2005 Data'!$J$16,IF(D292="N2O",'State 2005 Data'!$J$17,IF(D292="Other",E292))))</f>
        <v>0.88926174496644295</v>
      </c>
      <c r="H292" s="69"/>
      <c r="I292" s="69"/>
      <c r="J292" s="22"/>
      <c r="K292" s="22"/>
      <c r="L292" s="22"/>
      <c r="M292" s="72"/>
    </row>
    <row r="293" spans="1:13" x14ac:dyDescent="0.25">
      <c r="A293" s="109" t="s">
        <v>1694</v>
      </c>
      <c r="B293" s="69" t="s">
        <v>1459</v>
      </c>
      <c r="C293" s="109" t="s">
        <v>766</v>
      </c>
      <c r="D293" s="120" t="s">
        <v>534</v>
      </c>
      <c r="E293" s="70"/>
      <c r="F293" s="119">
        <f>IF(D293="CO2",E293,IF(D293="CH4",E293*'State 2005 Data'!$J$16,IF(D293="N2O",'State 2005 Data'!$J$17,IF(D293="Other",E293))))</f>
        <v>0</v>
      </c>
      <c r="H293" s="69"/>
      <c r="I293" s="69"/>
      <c r="J293" s="22"/>
      <c r="K293" s="22"/>
      <c r="L293" s="22"/>
      <c r="M293" s="70"/>
    </row>
    <row r="294" spans="1:13" x14ac:dyDescent="0.25">
      <c r="A294" s="109" t="s">
        <v>1694</v>
      </c>
      <c r="B294" s="69" t="s">
        <v>1459</v>
      </c>
      <c r="C294" s="109" t="s">
        <v>4</v>
      </c>
      <c r="D294" s="109" t="s">
        <v>537</v>
      </c>
      <c r="E294" s="72">
        <v>55.646309218508286</v>
      </c>
      <c r="F294" s="119">
        <f>IF(D294="CO2",E294,IF(D294="CH4",E294*'State 2005 Data'!$J$16,IF(D294="N2O",'State 2005 Data'!$J$17,IF(D294="Other",E294))))</f>
        <v>55.646309218508286</v>
      </c>
      <c r="H294" s="69"/>
      <c r="I294" s="69"/>
      <c r="J294" s="22"/>
      <c r="K294" s="22"/>
      <c r="L294" s="22"/>
      <c r="M294" s="72"/>
    </row>
    <row r="295" spans="1:13" x14ac:dyDescent="0.25">
      <c r="A295" s="109" t="s">
        <v>1694</v>
      </c>
      <c r="B295" s="69" t="s">
        <v>1459</v>
      </c>
      <c r="C295" s="109" t="s">
        <v>4</v>
      </c>
      <c r="D295" s="109" t="s">
        <v>545</v>
      </c>
      <c r="E295" s="72">
        <v>8.2130164830722538E-2</v>
      </c>
      <c r="F295" s="119">
        <f>IF(D295="CO2",E295,IF(D295="CH4",E295*'State 2005 Data'!$J$16,IF(D295="N2O",'State 2005 Data'!$J$17,IF(D295="Other",E295))))</f>
        <v>9.1985784610409252E-2</v>
      </c>
      <c r="H295" s="69"/>
      <c r="I295" s="69"/>
      <c r="J295" s="22"/>
      <c r="K295" s="22"/>
      <c r="L295" s="22"/>
      <c r="M295" s="72"/>
    </row>
    <row r="296" spans="1:13" x14ac:dyDescent="0.25">
      <c r="A296" s="109" t="s">
        <v>1694</v>
      </c>
      <c r="B296" s="69" t="s">
        <v>1459</v>
      </c>
      <c r="C296" s="109" t="s">
        <v>4</v>
      </c>
      <c r="D296" s="109" t="s">
        <v>546</v>
      </c>
      <c r="E296" s="72">
        <v>1.0667549093099755</v>
      </c>
      <c r="F296" s="119">
        <f>IF(D296="CO2",E296,IF(D296="CH4",E296*'State 2005 Data'!$J$16,IF(D296="N2O",'State 2005 Data'!$J$17,IF(D296="Other",E296))))</f>
        <v>0.88926174496644295</v>
      </c>
      <c r="H296" s="69"/>
      <c r="I296" s="69"/>
      <c r="J296" s="22"/>
      <c r="K296" s="22"/>
      <c r="L296" s="22"/>
      <c r="M296" s="72"/>
    </row>
    <row r="297" spans="1:13" x14ac:dyDescent="0.25">
      <c r="A297" s="109" t="s">
        <v>1694</v>
      </c>
      <c r="B297" s="69" t="s">
        <v>1459</v>
      </c>
      <c r="C297" s="109" t="s">
        <v>4</v>
      </c>
      <c r="D297" s="120" t="s">
        <v>534</v>
      </c>
      <c r="E297" s="70"/>
      <c r="F297" s="119">
        <f>IF(D297="CO2",E297,IF(D297="CH4",E297*'State 2005 Data'!$J$16,IF(D297="N2O",'State 2005 Data'!$J$17,IF(D297="Other",E297))))</f>
        <v>0</v>
      </c>
      <c r="H297" s="69"/>
      <c r="I297" s="69"/>
      <c r="J297" s="22"/>
      <c r="K297" s="22"/>
      <c r="L297" s="22"/>
      <c r="M297" s="70"/>
    </row>
    <row r="298" spans="1:13" x14ac:dyDescent="0.25">
      <c r="A298" s="109" t="s">
        <v>1694</v>
      </c>
      <c r="B298" s="69" t="s">
        <v>1459</v>
      </c>
      <c r="C298" s="109" t="s">
        <v>9</v>
      </c>
      <c r="D298" s="109" t="s">
        <v>537</v>
      </c>
      <c r="E298" s="74">
        <v>31.141583318786438</v>
      </c>
      <c r="F298" s="119">
        <f>IF(D298="CO2",E298,IF(D298="CH4",E298*'State 2005 Data'!$J$16,IF(D298="N2O",'State 2005 Data'!$J$17,IF(D298="Other",E298))))</f>
        <v>31.141583318786438</v>
      </c>
      <c r="H298" s="69"/>
      <c r="I298" s="69"/>
      <c r="J298" s="22"/>
      <c r="K298" s="22"/>
      <c r="L298" s="22"/>
      <c r="M298" s="74"/>
    </row>
    <row r="299" spans="1:13" x14ac:dyDescent="0.25">
      <c r="A299" s="109" t="s">
        <v>1694</v>
      </c>
      <c r="B299" s="69" t="s">
        <v>1459</v>
      </c>
      <c r="C299" s="109" t="s">
        <v>9</v>
      </c>
      <c r="D299" s="109" t="s">
        <v>545</v>
      </c>
      <c r="E299" s="72">
        <v>3.6813153683274562</v>
      </c>
      <c r="F299" s="119">
        <f>IF(D299="CO2",E299,IF(D299="CH4",E299*'State 2005 Data'!$J$16,IF(D299="N2O",'State 2005 Data'!$J$17,IF(D299="Other",E299))))</f>
        <v>4.1230732125267515</v>
      </c>
      <c r="H299" s="69"/>
      <c r="I299" s="69"/>
      <c r="J299" s="22"/>
      <c r="K299" s="22"/>
      <c r="L299" s="22"/>
      <c r="M299" s="72"/>
    </row>
    <row r="300" spans="1:13" x14ac:dyDescent="0.25">
      <c r="A300" s="109" t="s">
        <v>1694</v>
      </c>
      <c r="B300" s="69" t="s">
        <v>1459</v>
      </c>
      <c r="C300" s="109" t="s">
        <v>9</v>
      </c>
      <c r="D300" s="109" t="s">
        <v>546</v>
      </c>
      <c r="E300" s="72">
        <v>7.4628588714381883E-2</v>
      </c>
      <c r="F300" s="119">
        <f>IF(D300="CO2",E300,IF(D300="CH4",E300*'State 2005 Data'!$J$16,IF(D300="N2O",'State 2005 Data'!$J$17,IF(D300="Other",E300))))</f>
        <v>0.88926174496644295</v>
      </c>
      <c r="H300" s="69"/>
      <c r="I300" s="69"/>
      <c r="J300" s="22"/>
      <c r="K300" s="22"/>
      <c r="L300" s="22"/>
      <c r="M300" s="72"/>
    </row>
    <row r="301" spans="1:13" x14ac:dyDescent="0.25">
      <c r="A301" s="109" t="s">
        <v>1694</v>
      </c>
      <c r="B301" s="69" t="s">
        <v>1459</v>
      </c>
      <c r="C301" s="109" t="s">
        <v>9</v>
      </c>
      <c r="D301" s="109" t="s">
        <v>534</v>
      </c>
      <c r="E301" s="72">
        <v>3.739649195133214</v>
      </c>
      <c r="F301" s="119">
        <f>IF(D301="CO2",E301,IF(D301="CH4",E301*'State 2005 Data'!$J$16,IF(D301="N2O",'State 2005 Data'!$J$17,IF(D301="Other",E301))))</f>
        <v>3.739649195133214</v>
      </c>
      <c r="H301" s="69"/>
      <c r="I301" s="69"/>
      <c r="J301" s="22"/>
      <c r="K301" s="22"/>
      <c r="L301" s="22"/>
      <c r="M301" s="72"/>
    </row>
    <row r="302" spans="1:13" x14ac:dyDescent="0.25">
      <c r="A302" s="109" t="s">
        <v>1695</v>
      </c>
      <c r="B302" s="69" t="s">
        <v>1460</v>
      </c>
      <c r="C302" s="109" t="s">
        <v>99</v>
      </c>
      <c r="D302" s="109" t="s">
        <v>537</v>
      </c>
      <c r="E302" s="72">
        <v>35.160137607274301</v>
      </c>
      <c r="F302" s="119">
        <f>IF(D302="CO2",E302,IF(D302="CH4",E302*'State 2005 Data'!$J$16,IF(D302="N2O",'State 2005 Data'!$J$17,IF(D302="Other",E302))))</f>
        <v>35.160137607274301</v>
      </c>
      <c r="H302" s="69"/>
      <c r="I302" s="69"/>
      <c r="J302" s="22"/>
      <c r="K302" s="22"/>
      <c r="L302" s="22"/>
      <c r="M302" s="72"/>
    </row>
    <row r="303" spans="1:13" x14ac:dyDescent="0.25">
      <c r="A303" s="109" t="s">
        <v>1695</v>
      </c>
      <c r="B303" s="69" t="s">
        <v>1460</v>
      </c>
      <c r="C303" s="109" t="s">
        <v>99</v>
      </c>
      <c r="D303" s="109" t="s">
        <v>545</v>
      </c>
      <c r="E303" s="72">
        <v>1.1656097749999999E-2</v>
      </c>
      <c r="F303" s="119">
        <f>IF(D303="CO2",E303,IF(D303="CH4",E303*'State 2005 Data'!$J$16,IF(D303="N2O",'State 2005 Data'!$J$17,IF(D303="Other",E303))))</f>
        <v>1.305482948E-2</v>
      </c>
      <c r="H303" s="69"/>
      <c r="I303" s="69"/>
      <c r="J303" s="22"/>
      <c r="K303" s="22"/>
      <c r="L303" s="22"/>
      <c r="M303" s="72"/>
    </row>
    <row r="304" spans="1:13" x14ac:dyDescent="0.25">
      <c r="A304" s="109" t="s">
        <v>1695</v>
      </c>
      <c r="B304" s="69" t="s">
        <v>1460</v>
      </c>
      <c r="C304" s="109" t="s">
        <v>99</v>
      </c>
      <c r="D304" s="109" t="s">
        <v>546</v>
      </c>
      <c r="E304" s="72">
        <v>0.16249772523999997</v>
      </c>
      <c r="F304" s="119">
        <f>IF(D304="CO2",E304,IF(D304="CH4",E304*'State 2005 Data'!$J$16,IF(D304="N2O",'State 2005 Data'!$J$17,IF(D304="Other",E304))))</f>
        <v>0.88926174496644295</v>
      </c>
      <c r="H304" s="69"/>
      <c r="I304" s="69"/>
      <c r="J304" s="22"/>
      <c r="K304" s="22"/>
      <c r="L304" s="22"/>
      <c r="M304" s="72"/>
    </row>
    <row r="305" spans="1:13" x14ac:dyDescent="0.25">
      <c r="A305" s="109" t="s">
        <v>1695</v>
      </c>
      <c r="B305" s="69" t="s">
        <v>1460</v>
      </c>
      <c r="C305" s="109" t="s">
        <v>99</v>
      </c>
      <c r="D305" s="120" t="s">
        <v>534</v>
      </c>
      <c r="E305" s="70"/>
      <c r="F305" s="119">
        <f>IF(D305="CO2",E305,IF(D305="CH4",E305*'State 2005 Data'!$J$16,IF(D305="N2O",'State 2005 Data'!$J$17,IF(D305="Other",E305))))</f>
        <v>0</v>
      </c>
      <c r="H305" s="69"/>
      <c r="I305" s="69"/>
      <c r="J305" s="22"/>
      <c r="K305" s="22"/>
      <c r="L305" s="22"/>
      <c r="M305" s="70"/>
    </row>
    <row r="306" spans="1:13" x14ac:dyDescent="0.25">
      <c r="A306" s="109" t="s">
        <v>1695</v>
      </c>
      <c r="B306" s="69" t="s">
        <v>1460</v>
      </c>
      <c r="C306" s="109" t="s">
        <v>766</v>
      </c>
      <c r="D306" s="109" t="s">
        <v>537</v>
      </c>
      <c r="E306" s="72">
        <v>15.045440852904015</v>
      </c>
      <c r="F306" s="119">
        <f>IF(D306="CO2",E306,IF(D306="CH4",E306*'State 2005 Data'!$J$16,IF(D306="N2O",'State 2005 Data'!$J$17,IF(D306="Other",E306))))</f>
        <v>15.045440852904015</v>
      </c>
      <c r="H306" s="69"/>
      <c r="I306" s="69"/>
      <c r="J306" s="22"/>
      <c r="K306" s="22"/>
      <c r="L306" s="22"/>
      <c r="M306" s="72"/>
    </row>
    <row r="307" spans="1:13" x14ac:dyDescent="0.25">
      <c r="A307" s="109" t="s">
        <v>1695</v>
      </c>
      <c r="B307" s="69" t="s">
        <v>1460</v>
      </c>
      <c r="C307" s="109" t="s">
        <v>766</v>
      </c>
      <c r="D307" s="109" t="s">
        <v>545</v>
      </c>
      <c r="E307" s="72">
        <v>0.12688159099999999</v>
      </c>
      <c r="F307" s="119">
        <f>IF(D307="CO2",E307,IF(D307="CH4",E307*'State 2005 Data'!$J$16,IF(D307="N2O",'State 2005 Data'!$J$17,IF(D307="Other",E307))))</f>
        <v>0.14210738192</v>
      </c>
      <c r="H307" s="69"/>
      <c r="I307" s="69"/>
      <c r="J307" s="22"/>
      <c r="K307" s="22"/>
      <c r="L307" s="22"/>
      <c r="M307" s="72"/>
    </row>
    <row r="308" spans="1:13" x14ac:dyDescent="0.25">
      <c r="A308" s="109" t="s">
        <v>1695</v>
      </c>
      <c r="B308" s="69" t="s">
        <v>1460</v>
      </c>
      <c r="C308" s="109" t="s">
        <v>766</v>
      </c>
      <c r="D308" s="109" t="s">
        <v>546</v>
      </c>
      <c r="E308" s="72">
        <v>2.8302097039999995E-2</v>
      </c>
      <c r="F308" s="119">
        <f>IF(D308="CO2",E308,IF(D308="CH4",E308*'State 2005 Data'!$J$16,IF(D308="N2O",'State 2005 Data'!$J$17,IF(D308="Other",E308))))</f>
        <v>0.88926174496644295</v>
      </c>
      <c r="H308" s="69"/>
      <c r="I308" s="69"/>
      <c r="J308" s="22"/>
      <c r="K308" s="22"/>
      <c r="L308" s="22"/>
      <c r="M308" s="72"/>
    </row>
    <row r="309" spans="1:13" x14ac:dyDescent="0.25">
      <c r="A309" s="109" t="s">
        <v>1695</v>
      </c>
      <c r="B309" s="69" t="s">
        <v>1460</v>
      </c>
      <c r="C309" s="109" t="s">
        <v>766</v>
      </c>
      <c r="D309" s="120" t="s">
        <v>534</v>
      </c>
      <c r="E309" s="70"/>
      <c r="F309" s="119">
        <f>IF(D309="CO2",E309,IF(D309="CH4",E309*'State 2005 Data'!$J$16,IF(D309="N2O",'State 2005 Data'!$J$17,IF(D309="Other",E309))))</f>
        <v>0</v>
      </c>
      <c r="H309" s="69"/>
      <c r="I309" s="69"/>
      <c r="J309" s="22"/>
      <c r="K309" s="22"/>
      <c r="L309" s="22"/>
      <c r="M309" s="70"/>
    </row>
    <row r="310" spans="1:13" x14ac:dyDescent="0.25">
      <c r="A310" s="109" t="s">
        <v>1695</v>
      </c>
      <c r="B310" s="69" t="s">
        <v>1460</v>
      </c>
      <c r="C310" s="109" t="s">
        <v>4</v>
      </c>
      <c r="D310" s="109" t="s">
        <v>537</v>
      </c>
      <c r="E310" s="72">
        <v>36.514380807319171</v>
      </c>
      <c r="F310" s="119">
        <f>IF(D310="CO2",E310,IF(D310="CH4",E310*'State 2005 Data'!$J$16,IF(D310="N2O",'State 2005 Data'!$J$17,IF(D310="Other",E310))))</f>
        <v>36.514380807319171</v>
      </c>
      <c r="H310" s="69"/>
      <c r="I310" s="69"/>
      <c r="J310" s="22"/>
      <c r="K310" s="22"/>
      <c r="L310" s="22"/>
      <c r="M310" s="72"/>
    </row>
    <row r="311" spans="1:13" x14ac:dyDescent="0.25">
      <c r="A311" s="109" t="s">
        <v>1695</v>
      </c>
      <c r="B311" s="69" t="s">
        <v>1460</v>
      </c>
      <c r="C311" s="109" t="s">
        <v>4</v>
      </c>
      <c r="D311" s="109" t="s">
        <v>545</v>
      </c>
      <c r="E311" s="72">
        <v>8.2130164830722538E-2</v>
      </c>
      <c r="F311" s="119">
        <f>IF(D311="CO2",E311,IF(D311="CH4",E311*'State 2005 Data'!$J$16,IF(D311="N2O",'State 2005 Data'!$J$17,IF(D311="Other",E311))))</f>
        <v>9.1985784610409252E-2</v>
      </c>
      <c r="H311" s="69"/>
      <c r="I311" s="69"/>
      <c r="J311" s="22"/>
      <c r="K311" s="22"/>
      <c r="L311" s="22"/>
      <c r="M311" s="72"/>
    </row>
    <row r="312" spans="1:13" x14ac:dyDescent="0.25">
      <c r="A312" s="109" t="s">
        <v>1695</v>
      </c>
      <c r="B312" s="69" t="s">
        <v>1460</v>
      </c>
      <c r="C312" s="109" t="s">
        <v>4</v>
      </c>
      <c r="D312" s="109" t="s">
        <v>546</v>
      </c>
      <c r="E312" s="72">
        <v>1.0667549093099755</v>
      </c>
      <c r="F312" s="119">
        <f>IF(D312="CO2",E312,IF(D312="CH4",E312*'State 2005 Data'!$J$16,IF(D312="N2O",'State 2005 Data'!$J$17,IF(D312="Other",E312))))</f>
        <v>0.88926174496644295</v>
      </c>
      <c r="H312" s="69"/>
      <c r="I312" s="69"/>
      <c r="J312" s="22"/>
      <c r="K312" s="22"/>
      <c r="L312" s="22"/>
      <c r="M312" s="72"/>
    </row>
    <row r="313" spans="1:13" x14ac:dyDescent="0.25">
      <c r="A313" s="109" t="s">
        <v>1695</v>
      </c>
      <c r="B313" s="69" t="s">
        <v>1460</v>
      </c>
      <c r="C313" s="109" t="s">
        <v>4</v>
      </c>
      <c r="D313" s="120" t="s">
        <v>534</v>
      </c>
      <c r="E313" s="70"/>
      <c r="F313" s="119">
        <f>IF(D313="CO2",E313,IF(D313="CH4",E313*'State 2005 Data'!$J$16,IF(D313="N2O",'State 2005 Data'!$J$17,IF(D313="Other",E313))))</f>
        <v>0</v>
      </c>
      <c r="H313" s="69"/>
      <c r="I313" s="69"/>
      <c r="J313" s="22"/>
      <c r="K313" s="22"/>
      <c r="L313" s="22"/>
      <c r="M313" s="70"/>
    </row>
    <row r="314" spans="1:13" x14ac:dyDescent="0.25">
      <c r="A314" s="109" t="s">
        <v>1695</v>
      </c>
      <c r="B314" s="69" t="s">
        <v>1460</v>
      </c>
      <c r="C314" s="109" t="s">
        <v>9</v>
      </c>
      <c r="D314" s="109" t="s">
        <v>537</v>
      </c>
      <c r="E314" s="74">
        <v>15.028759977351619</v>
      </c>
      <c r="F314" s="119">
        <f>IF(D314="CO2",E314,IF(D314="CH4",E314*'State 2005 Data'!$J$16,IF(D314="N2O",'State 2005 Data'!$J$17,IF(D314="Other",E314))))</f>
        <v>15.028759977351619</v>
      </c>
      <c r="H314" s="69"/>
      <c r="I314" s="69"/>
      <c r="J314" s="22"/>
      <c r="K314" s="22"/>
      <c r="L314" s="22"/>
      <c r="M314" s="74"/>
    </row>
    <row r="315" spans="1:13" x14ac:dyDescent="0.25">
      <c r="A315" s="109" t="s">
        <v>1695</v>
      </c>
      <c r="B315" s="69" t="s">
        <v>1460</v>
      </c>
      <c r="C315" s="109" t="s">
        <v>9</v>
      </c>
      <c r="D315" s="109" t="s">
        <v>545</v>
      </c>
      <c r="E315" s="72">
        <v>1.7935344935747464</v>
      </c>
      <c r="F315" s="119">
        <f>IF(D315="CO2",E315,IF(D315="CH4",E315*'State 2005 Data'!$J$16,IF(D315="N2O",'State 2005 Data'!$J$17,IF(D315="Other",E315))))</f>
        <v>2.0087586328037159</v>
      </c>
      <c r="H315" s="69"/>
      <c r="I315" s="69"/>
      <c r="J315" s="22"/>
      <c r="K315" s="22"/>
      <c r="L315" s="22"/>
      <c r="M315" s="72"/>
    </row>
    <row r="316" spans="1:13" x14ac:dyDescent="0.25">
      <c r="A316" s="109" t="s">
        <v>1695</v>
      </c>
      <c r="B316" s="69" t="s">
        <v>1460</v>
      </c>
      <c r="C316" s="109" t="s">
        <v>9</v>
      </c>
      <c r="D316" s="109" t="s">
        <v>546</v>
      </c>
      <c r="E316" s="72">
        <v>6.4795824067013799E-2</v>
      </c>
      <c r="F316" s="119">
        <f>IF(D316="CO2",E316,IF(D316="CH4",E316*'State 2005 Data'!$J$16,IF(D316="N2O",'State 2005 Data'!$J$17,IF(D316="Other",E316))))</f>
        <v>0.88926174496644295</v>
      </c>
      <c r="H316" s="69"/>
      <c r="I316" s="69"/>
      <c r="J316" s="22"/>
      <c r="K316" s="22"/>
      <c r="L316" s="22"/>
      <c r="M316" s="72"/>
    </row>
    <row r="317" spans="1:13" x14ac:dyDescent="0.25">
      <c r="A317" s="109" t="s">
        <v>1695</v>
      </c>
      <c r="B317" s="69" t="s">
        <v>1460</v>
      </c>
      <c r="C317" s="109" t="s">
        <v>9</v>
      </c>
      <c r="D317" s="109" t="s">
        <v>534</v>
      </c>
      <c r="E317" s="72">
        <v>1.9438149569357062</v>
      </c>
      <c r="F317" s="119">
        <f>IF(D317="CO2",E317,IF(D317="CH4",E317*'State 2005 Data'!$J$16,IF(D317="N2O",'State 2005 Data'!$J$17,IF(D317="Other",E317))))</f>
        <v>1.9438149569357062</v>
      </c>
      <c r="H317" s="69"/>
      <c r="I317" s="69"/>
      <c r="J317" s="22"/>
      <c r="K317" s="22"/>
      <c r="L317" s="22"/>
      <c r="M317" s="72"/>
    </row>
    <row r="318" spans="1:13" x14ac:dyDescent="0.25">
      <c r="A318" s="109" t="s">
        <v>1657</v>
      </c>
      <c r="B318" s="69" t="s">
        <v>1464</v>
      </c>
      <c r="C318" s="109" t="s">
        <v>99</v>
      </c>
      <c r="D318" s="109" t="s">
        <v>537</v>
      </c>
      <c r="E318" s="72">
        <v>26.121217160085248</v>
      </c>
      <c r="F318" s="119">
        <f>IF(D318="CO2",E318,IF(D318="CH4",E318*'State 2005 Data'!$J$16,IF(D318="N2O",'State 2005 Data'!$J$17,IF(D318="Other",E318))))</f>
        <v>26.121217160085248</v>
      </c>
      <c r="H318" s="69"/>
      <c r="I318" s="69"/>
      <c r="J318" s="22"/>
      <c r="K318" s="22"/>
      <c r="L318" s="22"/>
      <c r="M318" s="72"/>
    </row>
    <row r="319" spans="1:13" x14ac:dyDescent="0.25">
      <c r="A319" s="109" t="s">
        <v>1657</v>
      </c>
      <c r="B319" s="69" t="s">
        <v>1464</v>
      </c>
      <c r="C319" s="109" t="s">
        <v>99</v>
      </c>
      <c r="D319" s="109" t="s">
        <v>545</v>
      </c>
      <c r="E319" s="72">
        <v>8.4860812500000011E-3</v>
      </c>
      <c r="F319" s="119">
        <f>IF(D319="CO2",E319,IF(D319="CH4",E319*'State 2005 Data'!$J$16,IF(D319="N2O",'State 2005 Data'!$J$17,IF(D319="Other",E319))))</f>
        <v>9.5044110000000025E-3</v>
      </c>
      <c r="H319" s="69"/>
      <c r="I319" s="69"/>
      <c r="J319" s="22"/>
      <c r="K319" s="22"/>
      <c r="L319" s="22"/>
      <c r="M319" s="72"/>
    </row>
    <row r="320" spans="1:13" x14ac:dyDescent="0.25">
      <c r="A320" s="109" t="s">
        <v>1657</v>
      </c>
      <c r="B320" s="69" t="s">
        <v>1464</v>
      </c>
      <c r="C320" s="109" t="s">
        <v>99</v>
      </c>
      <c r="D320" s="109" t="s">
        <v>546</v>
      </c>
      <c r="E320" s="72">
        <v>9.0507558719999992E-2</v>
      </c>
      <c r="F320" s="119">
        <f>IF(D320="CO2",E320,IF(D320="CH4",E320*'State 2005 Data'!$J$16,IF(D320="N2O",'State 2005 Data'!$J$17,IF(D320="Other",E320))))</f>
        <v>0.88926174496644295</v>
      </c>
      <c r="H320" s="69"/>
      <c r="I320" s="69"/>
      <c r="J320" s="22"/>
      <c r="K320" s="22"/>
      <c r="L320" s="22"/>
      <c r="M320" s="72"/>
    </row>
    <row r="321" spans="1:13" x14ac:dyDescent="0.25">
      <c r="A321" s="109" t="s">
        <v>1657</v>
      </c>
      <c r="B321" s="69" t="s">
        <v>1464</v>
      </c>
      <c r="C321" s="109" t="s">
        <v>99</v>
      </c>
      <c r="D321" s="120" t="s">
        <v>534</v>
      </c>
      <c r="E321" s="70"/>
      <c r="F321" s="119">
        <f>IF(D321="CO2",E321,IF(D321="CH4",E321*'State 2005 Data'!$J$16,IF(D321="N2O",'State 2005 Data'!$J$17,IF(D321="Other",E321))))</f>
        <v>0</v>
      </c>
      <c r="H321" s="69"/>
      <c r="I321" s="69"/>
      <c r="J321" s="22"/>
      <c r="K321" s="22"/>
      <c r="L321" s="22"/>
      <c r="M321" s="70"/>
    </row>
    <row r="322" spans="1:13" x14ac:dyDescent="0.25">
      <c r="A322" s="109" t="s">
        <v>1657</v>
      </c>
      <c r="B322" s="69" t="s">
        <v>1464</v>
      </c>
      <c r="C322" s="109" t="s">
        <v>766</v>
      </c>
      <c r="D322" s="109" t="s">
        <v>537</v>
      </c>
      <c r="E322" s="72">
        <v>3.9809726960932164</v>
      </c>
      <c r="F322" s="119">
        <f>IF(D322="CO2",E322,IF(D322="CH4",E322*'State 2005 Data'!$J$16,IF(D322="N2O",'State 2005 Data'!$J$17,IF(D322="Other",E322))))</f>
        <v>3.9809726960932164</v>
      </c>
      <c r="H322" s="69"/>
      <c r="I322" s="69"/>
      <c r="J322" s="22"/>
      <c r="K322" s="22"/>
      <c r="L322" s="22"/>
      <c r="M322" s="72"/>
    </row>
    <row r="323" spans="1:13" x14ac:dyDescent="0.25">
      <c r="A323" s="109" t="s">
        <v>1657</v>
      </c>
      <c r="B323" s="69" t="s">
        <v>1464</v>
      </c>
      <c r="C323" s="109" t="s">
        <v>766</v>
      </c>
      <c r="D323" s="109" t="s">
        <v>545</v>
      </c>
      <c r="E323" s="72">
        <v>2.5710086499999996E-2</v>
      </c>
      <c r="F323" s="119">
        <f>IF(D323="CO2",E323,IF(D323="CH4",E323*'State 2005 Data'!$J$16,IF(D323="N2O",'State 2005 Data'!$J$17,IF(D323="Other",E323))))</f>
        <v>2.8795296879999998E-2</v>
      </c>
      <c r="H323" s="69"/>
      <c r="I323" s="69"/>
      <c r="J323" s="22"/>
      <c r="K323" s="22"/>
      <c r="L323" s="22"/>
      <c r="M323" s="72"/>
    </row>
    <row r="324" spans="1:13" x14ac:dyDescent="0.25">
      <c r="A324" s="109" t="s">
        <v>1657</v>
      </c>
      <c r="B324" s="69" t="s">
        <v>1464</v>
      </c>
      <c r="C324" s="109" t="s">
        <v>766</v>
      </c>
      <c r="D324" s="109" t="s">
        <v>546</v>
      </c>
      <c r="E324" s="72">
        <v>5.6117929599999988E-3</v>
      </c>
      <c r="F324" s="119">
        <f>IF(D324="CO2",E324,IF(D324="CH4",E324*'State 2005 Data'!$J$16,IF(D324="N2O",'State 2005 Data'!$J$17,IF(D324="Other",E324))))</f>
        <v>0.88926174496644295</v>
      </c>
      <c r="H324" s="69"/>
      <c r="I324" s="69"/>
      <c r="J324" s="22"/>
      <c r="K324" s="22"/>
      <c r="L324" s="22"/>
      <c r="M324" s="72"/>
    </row>
    <row r="325" spans="1:13" x14ac:dyDescent="0.25">
      <c r="A325" s="109" t="s">
        <v>1657</v>
      </c>
      <c r="B325" s="69" t="s">
        <v>1464</v>
      </c>
      <c r="C325" s="109" t="s">
        <v>766</v>
      </c>
      <c r="D325" s="120" t="s">
        <v>534</v>
      </c>
      <c r="E325" s="70"/>
      <c r="F325" s="119">
        <f>IF(D325="CO2",E325,IF(D325="CH4",E325*'State 2005 Data'!$J$16,IF(D325="N2O",'State 2005 Data'!$J$17,IF(D325="Other",E325))))</f>
        <v>0</v>
      </c>
      <c r="H325" s="69"/>
      <c r="I325" s="69"/>
      <c r="J325" s="22"/>
      <c r="K325" s="22"/>
      <c r="L325" s="22"/>
      <c r="M325" s="70"/>
    </row>
    <row r="326" spans="1:13" x14ac:dyDescent="0.25">
      <c r="A326" s="109" t="s">
        <v>1657</v>
      </c>
      <c r="B326" s="69" t="s">
        <v>1464</v>
      </c>
      <c r="C326" s="109" t="s">
        <v>4</v>
      </c>
      <c r="D326" s="109" t="s">
        <v>537</v>
      </c>
      <c r="E326" s="72">
        <v>16.784247192510229</v>
      </c>
      <c r="F326" s="119">
        <f>IF(D326="CO2",E326,IF(D326="CH4",E326*'State 2005 Data'!$J$16,IF(D326="N2O",'State 2005 Data'!$J$17,IF(D326="Other",E326))))</f>
        <v>16.784247192510229</v>
      </c>
      <c r="I326" s="69"/>
      <c r="J326" s="22"/>
      <c r="K326" s="22"/>
      <c r="L326" s="22"/>
      <c r="M326" s="72"/>
    </row>
    <row r="327" spans="1:13" x14ac:dyDescent="0.25">
      <c r="A327" s="109" t="s">
        <v>1657</v>
      </c>
      <c r="B327" s="69" t="s">
        <v>1464</v>
      </c>
      <c r="C327" s="109" t="s">
        <v>4</v>
      </c>
      <c r="D327" s="109" t="s">
        <v>545</v>
      </c>
      <c r="E327" s="72">
        <v>8.2130164830722538E-2</v>
      </c>
      <c r="F327" s="119">
        <f>IF(D327="CO2",E327,IF(D327="CH4",E327*'State 2005 Data'!$J$16,IF(D327="N2O",'State 2005 Data'!$J$17,IF(D327="Other",E327))))</f>
        <v>9.1985784610409252E-2</v>
      </c>
      <c r="I327" s="69"/>
      <c r="J327" s="22"/>
      <c r="K327" s="22"/>
      <c r="L327" s="22"/>
      <c r="M327" s="72"/>
    </row>
    <row r="328" spans="1:13" x14ac:dyDescent="0.25">
      <c r="A328" s="109" t="s">
        <v>1657</v>
      </c>
      <c r="B328" s="69" t="s">
        <v>1464</v>
      </c>
      <c r="C328" s="109" t="s">
        <v>4</v>
      </c>
      <c r="D328" s="109" t="s">
        <v>546</v>
      </c>
      <c r="E328" s="72">
        <v>1.0667549093099755</v>
      </c>
      <c r="F328" s="119">
        <f>IF(D328="CO2",E328,IF(D328="CH4",E328*'State 2005 Data'!$J$16,IF(D328="N2O",'State 2005 Data'!$J$17,IF(D328="Other",E328))))</f>
        <v>0.88926174496644295</v>
      </c>
      <c r="I328" s="69"/>
      <c r="J328" s="22"/>
      <c r="K328" s="22"/>
      <c r="L328" s="22"/>
      <c r="M328" s="72"/>
    </row>
    <row r="329" spans="1:13" x14ac:dyDescent="0.25">
      <c r="A329" s="109" t="s">
        <v>1657</v>
      </c>
      <c r="B329" s="69" t="s">
        <v>1464</v>
      </c>
      <c r="C329" s="109" t="s">
        <v>4</v>
      </c>
      <c r="D329" s="120" t="s">
        <v>534</v>
      </c>
      <c r="E329" s="70"/>
      <c r="F329" s="119">
        <f>IF(D329="CO2",E329,IF(D329="CH4",E329*'State 2005 Data'!$J$16,IF(D329="N2O",'State 2005 Data'!$J$17,IF(D329="Other",E329))))</f>
        <v>0</v>
      </c>
      <c r="I329" s="69"/>
      <c r="J329" s="22"/>
      <c r="K329" s="22"/>
      <c r="L329" s="22"/>
      <c r="M329" s="70"/>
    </row>
    <row r="330" spans="1:13" x14ac:dyDescent="0.25">
      <c r="A330" s="109" t="s">
        <v>1657</v>
      </c>
      <c r="B330" s="69" t="s">
        <v>1464</v>
      </c>
      <c r="C330" s="109" t="s">
        <v>9</v>
      </c>
      <c r="D330" s="109" t="s">
        <v>537</v>
      </c>
      <c r="E330" s="74">
        <v>3.5286096234909947</v>
      </c>
      <c r="F330" s="119">
        <f>IF(D330="CO2",E330,IF(D330="CH4",E330*'State 2005 Data'!$J$16,IF(D330="N2O",'State 2005 Data'!$J$17,IF(D330="Other",E330))))</f>
        <v>3.5286096234909947</v>
      </c>
      <c r="I330" s="69"/>
      <c r="J330" s="22"/>
      <c r="K330" s="22"/>
      <c r="L330" s="22"/>
      <c r="M330" s="74"/>
    </row>
    <row r="331" spans="1:13" x14ac:dyDescent="0.25">
      <c r="A331" s="109" t="s">
        <v>1657</v>
      </c>
      <c r="B331" s="69" t="s">
        <v>1464</v>
      </c>
      <c r="C331" s="109" t="s">
        <v>9</v>
      </c>
      <c r="D331" s="109" t="s">
        <v>545</v>
      </c>
      <c r="E331" s="72">
        <v>1.1301796988561517</v>
      </c>
      <c r="F331" s="119">
        <f>IF(D331="CO2",E331,IF(D331="CH4",E331*'State 2005 Data'!$J$16,IF(D331="N2O",'State 2005 Data'!$J$17,IF(D331="Other",E331))))</f>
        <v>1.2658012627188899</v>
      </c>
      <c r="I331" s="69"/>
      <c r="J331" s="22"/>
      <c r="K331" s="22"/>
      <c r="L331" s="22"/>
      <c r="M331" s="72"/>
    </row>
    <row r="332" spans="1:13" x14ac:dyDescent="0.25">
      <c r="A332" s="109" t="s">
        <v>1657</v>
      </c>
      <c r="B332" s="69" t="s">
        <v>1464</v>
      </c>
      <c r="C332" s="109" t="s">
        <v>9</v>
      </c>
      <c r="D332" s="109" t="s">
        <v>546</v>
      </c>
      <c r="E332" s="72">
        <v>6.9108538810215871E-3</v>
      </c>
      <c r="F332" s="119">
        <f>IF(D332="CO2",E332,IF(D332="CH4",E332*'State 2005 Data'!$J$16,IF(D332="N2O",'State 2005 Data'!$J$17,IF(D332="Other",E332))))</f>
        <v>0.88926174496644295</v>
      </c>
      <c r="I332" s="69"/>
      <c r="J332" s="22"/>
      <c r="K332" s="22"/>
      <c r="L332" s="22"/>
      <c r="M332" s="72"/>
    </row>
    <row r="333" spans="1:13" x14ac:dyDescent="0.25">
      <c r="A333" s="109" t="s">
        <v>1657</v>
      </c>
      <c r="B333" s="69" t="s">
        <v>1464</v>
      </c>
      <c r="C333" s="109" t="s">
        <v>9</v>
      </c>
      <c r="D333" s="109" t="s">
        <v>534</v>
      </c>
      <c r="E333" s="72">
        <v>0.90402756149910923</v>
      </c>
      <c r="F333" s="119">
        <f>IF(D333="CO2",E333,IF(D333="CH4",E333*'State 2005 Data'!$J$16,IF(D333="N2O",'State 2005 Data'!$J$17,IF(D333="Other",E333))))</f>
        <v>0.90402756149910923</v>
      </c>
      <c r="I333" s="69"/>
      <c r="J333" s="22"/>
      <c r="K333" s="22"/>
      <c r="L333" s="22"/>
      <c r="M333" s="72"/>
    </row>
    <row r="334" spans="1:13" x14ac:dyDescent="0.25">
      <c r="A334" s="109" t="s">
        <v>1705</v>
      </c>
      <c r="B334" s="69" t="s">
        <v>1462</v>
      </c>
      <c r="C334" s="109" t="s">
        <v>99</v>
      </c>
      <c r="D334" s="109" t="s">
        <v>537</v>
      </c>
      <c r="E334" s="72">
        <v>19.073403286742497</v>
      </c>
      <c r="F334" s="119">
        <f>IF(D334="CO2",E334,IF(D334="CH4",E334*'State 2005 Data'!$J$16,IF(D334="N2O",'State 2005 Data'!$J$17,IF(D334="Other",E334))))</f>
        <v>19.073403286742497</v>
      </c>
      <c r="I334" s="69"/>
      <c r="J334" s="22"/>
      <c r="K334" s="22"/>
      <c r="L334" s="22"/>
      <c r="M334" s="72"/>
    </row>
    <row r="335" spans="1:13" x14ac:dyDescent="0.25">
      <c r="A335" s="109" t="s">
        <v>1705</v>
      </c>
      <c r="B335" s="69" t="s">
        <v>1462</v>
      </c>
      <c r="C335" s="109" t="s">
        <v>99</v>
      </c>
      <c r="D335" s="109" t="s">
        <v>545</v>
      </c>
      <c r="E335" s="72">
        <v>6.8025587499999998E-3</v>
      </c>
      <c r="F335" s="119">
        <f>IF(D335="CO2",E335,IF(D335="CH4",E335*'State 2005 Data'!$J$16,IF(D335="N2O",'State 2005 Data'!$J$17,IF(D335="Other",E335))))</f>
        <v>7.6188658000000001E-3</v>
      </c>
      <c r="I335" s="69"/>
      <c r="J335" s="22"/>
      <c r="K335" s="22"/>
      <c r="L335" s="22"/>
      <c r="M335" s="72"/>
    </row>
    <row r="336" spans="1:13" x14ac:dyDescent="0.25">
      <c r="A336" s="109" t="s">
        <v>1705</v>
      </c>
      <c r="B336" s="69" t="s">
        <v>1462</v>
      </c>
      <c r="C336" s="109" t="s">
        <v>99</v>
      </c>
      <c r="D336" s="109" t="s">
        <v>546</v>
      </c>
      <c r="E336" s="72">
        <v>6.0822753599999994E-2</v>
      </c>
      <c r="F336" s="119">
        <f>IF(D336="CO2",E336,IF(D336="CH4",E336*'State 2005 Data'!$J$16,IF(D336="N2O",'State 2005 Data'!$J$17,IF(D336="Other",E336))))</f>
        <v>0.88926174496644295</v>
      </c>
      <c r="I336" s="69"/>
      <c r="J336" s="22"/>
      <c r="K336" s="22"/>
      <c r="L336" s="22"/>
      <c r="M336" s="72"/>
    </row>
    <row r="337" spans="1:13" x14ac:dyDescent="0.25">
      <c r="A337" s="109" t="s">
        <v>1705</v>
      </c>
      <c r="B337" s="69" t="s">
        <v>1462</v>
      </c>
      <c r="C337" s="109" t="s">
        <v>99</v>
      </c>
      <c r="D337" s="120" t="s">
        <v>534</v>
      </c>
      <c r="E337" s="70"/>
      <c r="F337" s="119">
        <f>IF(D337="CO2",E337,IF(D337="CH4",E337*'State 2005 Data'!$J$16,IF(D337="N2O",'State 2005 Data'!$J$17,IF(D337="Other",E337))))</f>
        <v>0</v>
      </c>
      <c r="I337" s="69"/>
      <c r="J337" s="22"/>
      <c r="K337" s="22"/>
      <c r="L337" s="22"/>
      <c r="M337" s="70"/>
    </row>
    <row r="338" spans="1:13" x14ac:dyDescent="0.25">
      <c r="A338" s="109" t="s">
        <v>1705</v>
      </c>
      <c r="B338" s="69" t="s">
        <v>1462</v>
      </c>
      <c r="C338" s="109" t="s">
        <v>766</v>
      </c>
      <c r="D338" s="109" t="s">
        <v>537</v>
      </c>
      <c r="E338" s="72">
        <v>28.19990849989653</v>
      </c>
      <c r="F338" s="119">
        <f>IF(D338="CO2",E338,IF(D338="CH4",E338*'State 2005 Data'!$J$16,IF(D338="N2O",'State 2005 Data'!$J$17,IF(D338="Other",E338))))</f>
        <v>28.19990849989653</v>
      </c>
      <c r="I338" s="69"/>
      <c r="J338" s="22"/>
      <c r="K338" s="22"/>
      <c r="L338" s="22"/>
      <c r="M338" s="72"/>
    </row>
    <row r="339" spans="1:13" x14ac:dyDescent="0.25">
      <c r="A339" s="109" t="s">
        <v>1705</v>
      </c>
      <c r="B339" s="69" t="s">
        <v>1462</v>
      </c>
      <c r="C339" s="109" t="s">
        <v>766</v>
      </c>
      <c r="D339" s="109" t="s">
        <v>545</v>
      </c>
      <c r="E339" s="72">
        <v>8.2088608249999986E-2</v>
      </c>
      <c r="F339" s="119">
        <f>IF(D339="CO2",E339,IF(D339="CH4",E339*'State 2005 Data'!$J$16,IF(D339="N2O",'State 2005 Data'!$J$17,IF(D339="Other",E339))))</f>
        <v>9.1939241239999997E-2</v>
      </c>
      <c r="I339" s="69"/>
      <c r="J339" s="22"/>
      <c r="K339" s="22"/>
      <c r="L339" s="22"/>
      <c r="M339" s="72"/>
    </row>
    <row r="340" spans="1:13" x14ac:dyDescent="0.25">
      <c r="A340" s="109" t="s">
        <v>1705</v>
      </c>
      <c r="B340" s="69" t="s">
        <v>1462</v>
      </c>
      <c r="C340" s="109" t="s">
        <v>766</v>
      </c>
      <c r="D340" s="109" t="s">
        <v>546</v>
      </c>
      <c r="E340" s="72">
        <v>2.7936069599999998E-2</v>
      </c>
      <c r="F340" s="119">
        <f>IF(D340="CO2",E340,IF(D340="CH4",E340*'State 2005 Data'!$J$16,IF(D340="N2O",'State 2005 Data'!$J$17,IF(D340="Other",E340))))</f>
        <v>0.88926174496644295</v>
      </c>
      <c r="I340" s="69"/>
      <c r="J340" s="22"/>
      <c r="K340" s="22"/>
      <c r="L340" s="22"/>
      <c r="M340" s="72"/>
    </row>
    <row r="341" spans="1:13" x14ac:dyDescent="0.25">
      <c r="A341" s="109" t="s">
        <v>1705</v>
      </c>
      <c r="B341" s="69" t="s">
        <v>1462</v>
      </c>
      <c r="C341" s="109" t="s">
        <v>766</v>
      </c>
      <c r="D341" s="120" t="s">
        <v>534</v>
      </c>
      <c r="E341" s="70"/>
      <c r="F341" s="119">
        <f>IF(D341="CO2",E341,IF(D341="CH4",E341*'State 2005 Data'!$J$16,IF(D341="N2O",'State 2005 Data'!$J$17,IF(D341="Other",E341))))</f>
        <v>0</v>
      </c>
      <c r="I341" s="69"/>
      <c r="J341" s="22"/>
      <c r="K341" s="22"/>
      <c r="L341" s="22"/>
      <c r="M341" s="70"/>
    </row>
    <row r="342" spans="1:13" x14ac:dyDescent="0.25">
      <c r="A342" s="109" t="s">
        <v>1705</v>
      </c>
      <c r="B342" s="69" t="s">
        <v>1462</v>
      </c>
      <c r="C342" s="109" t="s">
        <v>4</v>
      </c>
      <c r="D342" s="109" t="s">
        <v>537</v>
      </c>
      <c r="E342" s="72">
        <v>69.307166089333677</v>
      </c>
      <c r="F342" s="119">
        <f>IF(D342="CO2",E342,IF(D342="CH4",E342*'State 2005 Data'!$J$16,IF(D342="N2O",'State 2005 Data'!$J$17,IF(D342="Other",E342))))</f>
        <v>69.307166089333677</v>
      </c>
      <c r="H342" s="69"/>
      <c r="I342" s="69"/>
      <c r="J342" s="22"/>
      <c r="K342" s="22"/>
      <c r="L342" s="22"/>
      <c r="M342" s="72"/>
    </row>
    <row r="343" spans="1:13" x14ac:dyDescent="0.25">
      <c r="A343" s="109" t="s">
        <v>1705</v>
      </c>
      <c r="B343" s="69" t="s">
        <v>1462</v>
      </c>
      <c r="C343" s="109" t="s">
        <v>4</v>
      </c>
      <c r="D343" s="109" t="s">
        <v>545</v>
      </c>
      <c r="E343" s="72">
        <v>8.2130164830722538E-2</v>
      </c>
      <c r="F343" s="119">
        <f>IF(D343="CO2",E343,IF(D343="CH4",E343*'State 2005 Data'!$J$16,IF(D343="N2O",'State 2005 Data'!$J$17,IF(D343="Other",E343))))</f>
        <v>9.1985784610409252E-2</v>
      </c>
      <c r="H343" s="69"/>
      <c r="I343" s="69"/>
      <c r="J343" s="22"/>
      <c r="K343" s="22"/>
      <c r="L343" s="22"/>
      <c r="M343" s="72"/>
    </row>
    <row r="344" spans="1:13" x14ac:dyDescent="0.25">
      <c r="A344" s="109" t="s">
        <v>1705</v>
      </c>
      <c r="B344" s="69" t="s">
        <v>1462</v>
      </c>
      <c r="C344" s="109" t="s">
        <v>4</v>
      </c>
      <c r="D344" s="109" t="s">
        <v>546</v>
      </c>
      <c r="E344" s="72">
        <v>1.0667549093099755</v>
      </c>
      <c r="F344" s="119">
        <f>IF(D344="CO2",E344,IF(D344="CH4",E344*'State 2005 Data'!$J$16,IF(D344="N2O",'State 2005 Data'!$J$17,IF(D344="Other",E344))))</f>
        <v>0.88926174496644295</v>
      </c>
      <c r="H344" s="69"/>
      <c r="I344" s="69"/>
      <c r="J344" s="22"/>
      <c r="K344" s="22"/>
      <c r="L344" s="22"/>
      <c r="M344" s="72"/>
    </row>
    <row r="345" spans="1:13" x14ac:dyDescent="0.25">
      <c r="A345" s="109" t="s">
        <v>1705</v>
      </c>
      <c r="B345" s="69" t="s">
        <v>1462</v>
      </c>
      <c r="C345" s="109" t="s">
        <v>4</v>
      </c>
      <c r="D345" s="120" t="s">
        <v>534</v>
      </c>
      <c r="E345" s="70"/>
      <c r="F345" s="119">
        <f>IF(D345="CO2",E345,IF(D345="CH4",E345*'State 2005 Data'!$J$16,IF(D345="N2O",'State 2005 Data'!$J$17,IF(D345="Other",E345))))</f>
        <v>0</v>
      </c>
      <c r="H345" s="69"/>
      <c r="I345" s="69"/>
      <c r="J345" s="22"/>
      <c r="K345" s="22"/>
      <c r="L345" s="22"/>
      <c r="M345" s="70"/>
    </row>
    <row r="346" spans="1:13" x14ac:dyDescent="0.25">
      <c r="A346" s="109" t="s">
        <v>1705</v>
      </c>
      <c r="B346" s="69" t="s">
        <v>1462</v>
      </c>
      <c r="C346" s="109" t="s">
        <v>9</v>
      </c>
      <c r="D346" s="109" t="s">
        <v>537</v>
      </c>
      <c r="E346" s="74">
        <v>15.15651317275506</v>
      </c>
      <c r="F346" s="119">
        <f>IF(D346="CO2",E346,IF(D346="CH4",E346*'State 2005 Data'!$J$16,IF(D346="N2O",'State 2005 Data'!$J$17,IF(D346="Other",E346))))</f>
        <v>15.15651317275506</v>
      </c>
      <c r="H346" s="69"/>
      <c r="I346" s="69"/>
      <c r="J346" s="22"/>
      <c r="K346" s="22"/>
      <c r="L346" s="22"/>
      <c r="M346" s="74"/>
    </row>
    <row r="347" spans="1:13" x14ac:dyDescent="0.25">
      <c r="A347" s="109" t="s">
        <v>1705</v>
      </c>
      <c r="B347" s="69" t="s">
        <v>1462</v>
      </c>
      <c r="C347" s="109" t="s">
        <v>9</v>
      </c>
      <c r="D347" s="109" t="s">
        <v>545</v>
      </c>
      <c r="E347" s="72">
        <v>2.7113333638268453</v>
      </c>
      <c r="F347" s="119">
        <f>IF(D347="CO2",E347,IF(D347="CH4",E347*'State 2005 Data'!$J$16,IF(D347="N2O",'State 2005 Data'!$J$17,IF(D347="Other",E347))))</f>
        <v>3.036693367486067</v>
      </c>
      <c r="H347" s="69"/>
      <c r="I347" s="69"/>
      <c r="J347" s="22"/>
      <c r="K347" s="22"/>
      <c r="L347" s="22"/>
      <c r="M347" s="72"/>
    </row>
    <row r="348" spans="1:13" x14ac:dyDescent="0.25">
      <c r="A348" s="109" t="s">
        <v>1705</v>
      </c>
      <c r="B348" s="69" t="s">
        <v>1462</v>
      </c>
      <c r="C348" s="109" t="s">
        <v>9</v>
      </c>
      <c r="D348" s="109" t="s">
        <v>546</v>
      </c>
      <c r="E348" s="72">
        <v>2.4609400845117535E-2</v>
      </c>
      <c r="F348" s="119">
        <f>IF(D348="CO2",E348,IF(D348="CH4",E348*'State 2005 Data'!$J$16,IF(D348="N2O",'State 2005 Data'!$J$17,IF(D348="Other",E348))))</f>
        <v>0.88926174496644295</v>
      </c>
      <c r="H348" s="69"/>
      <c r="I348" s="69"/>
      <c r="J348" s="22"/>
      <c r="K348" s="22"/>
      <c r="L348" s="22"/>
      <c r="M348" s="72"/>
    </row>
    <row r="349" spans="1:13" x14ac:dyDescent="0.25">
      <c r="A349" s="109" t="s">
        <v>1705</v>
      </c>
      <c r="B349" s="69" t="s">
        <v>1462</v>
      </c>
      <c r="C349" s="109" t="s">
        <v>9</v>
      </c>
      <c r="D349" s="109" t="s">
        <v>534</v>
      </c>
      <c r="E349" s="72">
        <v>3.2070629886555779</v>
      </c>
      <c r="F349" s="119">
        <f>IF(D349="CO2",E349,IF(D349="CH4",E349*'State 2005 Data'!$J$16,IF(D349="N2O",'State 2005 Data'!$J$17,IF(D349="Other",E349))))</f>
        <v>3.2070629886555779</v>
      </c>
      <c r="H349" s="69"/>
      <c r="I349" s="69"/>
      <c r="J349" s="22"/>
      <c r="K349" s="22"/>
      <c r="L349" s="22"/>
      <c r="M349" s="72"/>
    </row>
    <row r="350" spans="1:13" x14ac:dyDescent="0.25">
      <c r="A350" s="109" t="s">
        <v>1706</v>
      </c>
      <c r="B350" s="69" t="s">
        <v>1463</v>
      </c>
      <c r="C350" s="109" t="s">
        <v>99</v>
      </c>
      <c r="D350" s="109" t="s">
        <v>537</v>
      </c>
      <c r="E350" s="72">
        <v>31.761746660017359</v>
      </c>
      <c r="F350" s="119">
        <f>IF(D350="CO2",E350,IF(D350="CH4",E350*'State 2005 Data'!$J$16,IF(D350="N2O",'State 2005 Data'!$J$17,IF(D350="Other",E350))))</f>
        <v>31.761746660017359</v>
      </c>
      <c r="H350" s="69"/>
      <c r="I350" s="69"/>
      <c r="J350" s="22"/>
      <c r="K350" s="22"/>
      <c r="L350" s="22"/>
      <c r="M350" s="72"/>
    </row>
    <row r="351" spans="1:13" x14ac:dyDescent="0.25">
      <c r="A351" s="109" t="s">
        <v>1706</v>
      </c>
      <c r="B351" s="69" t="s">
        <v>1463</v>
      </c>
      <c r="C351" s="109" t="s">
        <v>99</v>
      </c>
      <c r="D351" s="109" t="s">
        <v>545</v>
      </c>
      <c r="E351" s="72">
        <v>8.9100522499999998E-3</v>
      </c>
      <c r="F351" s="119">
        <f>IF(D351="CO2",E351,IF(D351="CH4",E351*'State 2005 Data'!$J$16,IF(D351="N2O",'State 2005 Data'!$J$17,IF(D351="Other",E351))))</f>
        <v>9.9792585200000009E-3</v>
      </c>
      <c r="H351" s="69"/>
      <c r="I351" s="69"/>
      <c r="J351" s="22"/>
      <c r="K351" s="22"/>
      <c r="L351" s="22"/>
      <c r="M351" s="72"/>
    </row>
    <row r="352" spans="1:13" x14ac:dyDescent="0.25">
      <c r="A352" s="109" t="s">
        <v>1706</v>
      </c>
      <c r="B352" s="69" t="s">
        <v>1463</v>
      </c>
      <c r="C352" s="109" t="s">
        <v>99</v>
      </c>
      <c r="D352" s="109" t="s">
        <v>546</v>
      </c>
      <c r="E352" s="72">
        <v>0.14239210925999998</v>
      </c>
      <c r="F352" s="119">
        <f>IF(D352="CO2",E352,IF(D352="CH4",E352*'State 2005 Data'!$J$16,IF(D352="N2O",'State 2005 Data'!$J$17,IF(D352="Other",E352))))</f>
        <v>0.88926174496644295</v>
      </c>
      <c r="H352" s="69"/>
      <c r="I352" s="69"/>
      <c r="J352" s="22"/>
      <c r="K352" s="22"/>
      <c r="L352" s="22"/>
      <c r="M352" s="72"/>
    </row>
    <row r="353" spans="1:13" x14ac:dyDescent="0.25">
      <c r="A353" s="109" t="s">
        <v>1706</v>
      </c>
      <c r="B353" s="69" t="s">
        <v>1463</v>
      </c>
      <c r="C353" s="109" t="s">
        <v>99</v>
      </c>
      <c r="D353" s="120" t="s">
        <v>534</v>
      </c>
      <c r="E353" s="70"/>
      <c r="F353" s="119">
        <f>IF(D353="CO2",E353,IF(D353="CH4",E353*'State 2005 Data'!$J$16,IF(D353="N2O",'State 2005 Data'!$J$17,IF(D353="Other",E353))))</f>
        <v>0</v>
      </c>
      <c r="H353" s="69"/>
      <c r="I353" s="69"/>
      <c r="J353" s="22"/>
      <c r="K353" s="22"/>
      <c r="L353" s="22"/>
      <c r="M353" s="70"/>
    </row>
    <row r="354" spans="1:13" x14ac:dyDescent="0.25">
      <c r="A354" s="109" t="s">
        <v>1706</v>
      </c>
      <c r="B354" s="69" t="s">
        <v>1463</v>
      </c>
      <c r="C354" s="109" t="s">
        <v>766</v>
      </c>
      <c r="D354" s="109" t="s">
        <v>537</v>
      </c>
      <c r="E354" s="72">
        <v>3.969007653422536</v>
      </c>
      <c r="F354" s="119">
        <f>IF(D354="CO2",E354,IF(D354="CH4",E354*'State 2005 Data'!$J$16,IF(D354="N2O",'State 2005 Data'!$J$17,IF(D354="Other",E354))))</f>
        <v>3.969007653422536</v>
      </c>
      <c r="H354" s="69"/>
      <c r="I354" s="69"/>
      <c r="J354" s="22"/>
      <c r="K354" s="22"/>
      <c r="L354" s="22"/>
      <c r="M354" s="72"/>
    </row>
    <row r="355" spans="1:13" x14ac:dyDescent="0.25">
      <c r="A355" s="109" t="s">
        <v>1706</v>
      </c>
      <c r="B355" s="69" t="s">
        <v>1463</v>
      </c>
      <c r="C355" s="109" t="s">
        <v>766</v>
      </c>
      <c r="D355" s="109" t="s">
        <v>545</v>
      </c>
      <c r="E355" s="72">
        <v>8.4685363499999999E-2</v>
      </c>
      <c r="F355" s="119">
        <f>IF(D355="CO2",E355,IF(D355="CH4",E355*'State 2005 Data'!$J$16,IF(D355="N2O",'State 2005 Data'!$J$17,IF(D355="Other",E355))))</f>
        <v>9.484760712000001E-2</v>
      </c>
      <c r="H355" s="69"/>
      <c r="I355" s="69"/>
      <c r="J355" s="22"/>
      <c r="K355" s="22"/>
      <c r="L355" s="22"/>
      <c r="M355" s="72"/>
    </row>
    <row r="356" spans="1:13" x14ac:dyDescent="0.25">
      <c r="A356" s="109" t="s">
        <v>1706</v>
      </c>
      <c r="B356" s="69" t="s">
        <v>1463</v>
      </c>
      <c r="C356" s="109" t="s">
        <v>766</v>
      </c>
      <c r="D356" s="109" t="s">
        <v>546</v>
      </c>
      <c r="E356" s="72">
        <v>1.5742866180000002E-2</v>
      </c>
      <c r="F356" s="119">
        <f>IF(D356="CO2",E356,IF(D356="CH4",E356*'State 2005 Data'!$J$16,IF(D356="N2O",'State 2005 Data'!$J$17,IF(D356="Other",E356))))</f>
        <v>0.88926174496644295</v>
      </c>
      <c r="H356" s="69"/>
      <c r="I356" s="69"/>
      <c r="J356" s="22"/>
      <c r="K356" s="22"/>
      <c r="L356" s="22"/>
      <c r="M356" s="72"/>
    </row>
    <row r="357" spans="1:13" x14ac:dyDescent="0.25">
      <c r="A357" s="109" t="s">
        <v>1706</v>
      </c>
      <c r="B357" s="69" t="s">
        <v>1463</v>
      </c>
      <c r="C357" s="109" t="s">
        <v>766</v>
      </c>
      <c r="D357" s="120" t="s">
        <v>534</v>
      </c>
      <c r="E357" s="70"/>
      <c r="F357" s="119">
        <f>IF(D357="CO2",E357,IF(D357="CH4",E357*'State 2005 Data'!$J$16,IF(D357="N2O",'State 2005 Data'!$J$17,IF(D357="Other",E357))))</f>
        <v>0</v>
      </c>
      <c r="H357" s="69"/>
      <c r="I357" s="69"/>
      <c r="J357" s="22"/>
      <c r="K357" s="22"/>
      <c r="L357" s="22"/>
      <c r="M357" s="70"/>
    </row>
    <row r="358" spans="1:13" x14ac:dyDescent="0.25">
      <c r="A358" s="109" t="s">
        <v>1706</v>
      </c>
      <c r="B358" s="69" t="s">
        <v>1463</v>
      </c>
      <c r="C358" s="109" t="s">
        <v>4</v>
      </c>
      <c r="D358" s="109" t="s">
        <v>537</v>
      </c>
      <c r="E358" s="72">
        <v>15.326639430366592</v>
      </c>
      <c r="F358" s="119">
        <f>IF(D358="CO2",E358,IF(D358="CH4",E358*'State 2005 Data'!$J$16,IF(D358="N2O",'State 2005 Data'!$J$17,IF(D358="Other",E358))))</f>
        <v>15.326639430366592</v>
      </c>
      <c r="H358" s="69"/>
      <c r="I358" s="69"/>
      <c r="J358" s="22"/>
      <c r="K358" s="22"/>
      <c r="L358" s="22"/>
      <c r="M358" s="72"/>
    </row>
    <row r="359" spans="1:13" x14ac:dyDescent="0.25">
      <c r="A359" s="109" t="s">
        <v>1706</v>
      </c>
      <c r="B359" s="69" t="s">
        <v>1463</v>
      </c>
      <c r="C359" s="109" t="s">
        <v>4</v>
      </c>
      <c r="D359" s="109" t="s">
        <v>545</v>
      </c>
      <c r="E359" s="72">
        <v>8.2130164830722538E-2</v>
      </c>
      <c r="F359" s="119">
        <f>IF(D359="CO2",E359,IF(D359="CH4",E359*'State 2005 Data'!$J$16,IF(D359="N2O",'State 2005 Data'!$J$17,IF(D359="Other",E359))))</f>
        <v>9.1985784610409252E-2</v>
      </c>
      <c r="H359" s="69"/>
      <c r="I359" s="69"/>
      <c r="J359" s="22"/>
      <c r="K359" s="22"/>
      <c r="L359" s="22"/>
      <c r="M359" s="72"/>
    </row>
    <row r="360" spans="1:13" x14ac:dyDescent="0.25">
      <c r="A360" s="109" t="s">
        <v>1706</v>
      </c>
      <c r="B360" s="69" t="s">
        <v>1463</v>
      </c>
      <c r="C360" s="109" t="s">
        <v>4</v>
      </c>
      <c r="D360" s="109" t="s">
        <v>546</v>
      </c>
      <c r="E360" s="72">
        <v>1.0667549093099755</v>
      </c>
      <c r="F360" s="119">
        <f>IF(D360="CO2",E360,IF(D360="CH4",E360*'State 2005 Data'!$J$16,IF(D360="N2O",'State 2005 Data'!$J$17,IF(D360="Other",E360))))</f>
        <v>0.88926174496644295</v>
      </c>
      <c r="H360" s="69"/>
      <c r="I360" s="69"/>
      <c r="J360" s="22"/>
      <c r="K360" s="22"/>
      <c r="L360" s="22"/>
      <c r="M360" s="72"/>
    </row>
    <row r="361" spans="1:13" x14ac:dyDescent="0.25">
      <c r="A361" s="109" t="s">
        <v>1706</v>
      </c>
      <c r="B361" s="69" t="s">
        <v>1463</v>
      </c>
      <c r="C361" s="109" t="s">
        <v>4</v>
      </c>
      <c r="D361" s="120" t="s">
        <v>534</v>
      </c>
      <c r="E361" s="70"/>
      <c r="F361" s="119">
        <f>IF(D361="CO2",E361,IF(D361="CH4",E361*'State 2005 Data'!$J$16,IF(D361="N2O",'State 2005 Data'!$J$17,IF(D361="Other",E361))))</f>
        <v>0</v>
      </c>
      <c r="H361" s="69"/>
      <c r="I361" s="69"/>
      <c r="J361" s="22"/>
      <c r="K361" s="22"/>
      <c r="L361" s="22"/>
      <c r="M361" s="70"/>
    </row>
    <row r="362" spans="1:13" x14ac:dyDescent="0.25">
      <c r="A362" s="109" t="s">
        <v>1706</v>
      </c>
      <c r="B362" s="69" t="s">
        <v>1463</v>
      </c>
      <c r="C362" s="109" t="s">
        <v>9</v>
      </c>
      <c r="D362" s="109" t="s">
        <v>537</v>
      </c>
      <c r="E362" s="74">
        <v>8.8772343023822344</v>
      </c>
      <c r="F362" s="119">
        <f>IF(D362="CO2",E362,IF(D362="CH4",E362*'State 2005 Data'!$J$16,IF(D362="N2O",'State 2005 Data'!$J$17,IF(D362="Other",E362))))</f>
        <v>8.8772343023822344</v>
      </c>
      <c r="H362" s="69"/>
      <c r="I362" s="69"/>
      <c r="J362" s="22"/>
      <c r="K362" s="22"/>
      <c r="L362" s="22"/>
      <c r="M362" s="74"/>
    </row>
    <row r="363" spans="1:13" x14ac:dyDescent="0.25">
      <c r="A363" s="109" t="s">
        <v>1706</v>
      </c>
      <c r="B363" s="69" t="s">
        <v>1463</v>
      </c>
      <c r="C363" s="109" t="s">
        <v>9</v>
      </c>
      <c r="D363" s="109" t="s">
        <v>545</v>
      </c>
      <c r="E363" s="72">
        <v>7.7228623531720197</v>
      </c>
      <c r="F363" s="119">
        <f>IF(D363="CO2",E363,IF(D363="CH4",E363*'State 2005 Data'!$J$16,IF(D363="N2O",'State 2005 Data'!$J$17,IF(D363="Other",E363))))</f>
        <v>8.6496058355526628</v>
      </c>
      <c r="H363" s="69"/>
      <c r="I363" s="69"/>
      <c r="J363" s="22"/>
      <c r="K363" s="22"/>
      <c r="L363" s="22"/>
      <c r="M363" s="72"/>
    </row>
    <row r="364" spans="1:13" x14ac:dyDescent="0.25">
      <c r="A364" s="109" t="s">
        <v>1706</v>
      </c>
      <c r="B364" s="69" t="s">
        <v>1463</v>
      </c>
      <c r="C364" s="109" t="s">
        <v>9</v>
      </c>
      <c r="D364" s="109" t="s">
        <v>546</v>
      </c>
      <c r="E364" s="72">
        <v>8.9553741906309957E-3</v>
      </c>
      <c r="F364" s="119">
        <f>IF(D364="CO2",E364,IF(D364="CH4",E364*'State 2005 Data'!$J$16,IF(D364="N2O",'State 2005 Data'!$J$17,IF(D364="Other",E364))))</f>
        <v>0.88926174496644295</v>
      </c>
      <c r="H364" s="69"/>
      <c r="I364" s="69"/>
      <c r="J364" s="22"/>
      <c r="K364" s="22"/>
      <c r="L364" s="22"/>
      <c r="M364" s="72"/>
    </row>
    <row r="365" spans="1:13" x14ac:dyDescent="0.25">
      <c r="A365" s="109" t="s">
        <v>1706</v>
      </c>
      <c r="B365" s="69" t="s">
        <v>1463</v>
      </c>
      <c r="C365" s="109" t="s">
        <v>9</v>
      </c>
      <c r="D365" s="109" t="s">
        <v>534</v>
      </c>
      <c r="E365" s="72">
        <v>0.70775943837997424</v>
      </c>
      <c r="F365" s="119">
        <f>IF(D365="CO2",E365,IF(D365="CH4",E365*'State 2005 Data'!$J$16,IF(D365="N2O",'State 2005 Data'!$J$17,IF(D365="Other",E365))))</f>
        <v>0.70775943837997424</v>
      </c>
      <c r="H365" s="69"/>
      <c r="I365" s="69"/>
      <c r="J365" s="22"/>
      <c r="K365" s="22"/>
      <c r="L365" s="22"/>
      <c r="M365" s="72"/>
    </row>
    <row r="366" spans="1:13" x14ac:dyDescent="0.25">
      <c r="A366" s="109" t="s">
        <v>1709</v>
      </c>
      <c r="B366" s="69" t="s">
        <v>1461</v>
      </c>
      <c r="C366" s="109" t="s">
        <v>99</v>
      </c>
      <c r="D366" s="109" t="s">
        <v>537</v>
      </c>
      <c r="E366" s="70">
        <v>72.897286892707726</v>
      </c>
      <c r="F366" s="119">
        <f>IF(D366="CO2",E366,IF(D366="CH4",E366*'State 2005 Data'!$J$16,IF(D366="N2O",'State 2005 Data'!$J$17,IF(D366="Other",E366))))</f>
        <v>72.897286892707726</v>
      </c>
      <c r="H366" s="69"/>
      <c r="I366" s="69"/>
      <c r="J366" s="22"/>
      <c r="K366" s="22"/>
      <c r="L366" s="22"/>
      <c r="M366" s="70"/>
    </row>
    <row r="367" spans="1:13" x14ac:dyDescent="0.25">
      <c r="A367" s="109" t="s">
        <v>1709</v>
      </c>
      <c r="B367" s="69" t="s">
        <v>1461</v>
      </c>
      <c r="C367" s="109" t="s">
        <v>99</v>
      </c>
      <c r="D367" s="109" t="s">
        <v>545</v>
      </c>
      <c r="E367" s="70">
        <v>2.4073302000000005E-2</v>
      </c>
      <c r="F367" s="119">
        <f>IF(D367="CO2",E367,IF(D367="CH4",E367*'State 2005 Data'!$J$16,IF(D367="N2O",'State 2005 Data'!$J$17,IF(D367="Other",E367))))</f>
        <v>2.6962098240000006E-2</v>
      </c>
      <c r="H367" s="69"/>
      <c r="I367" s="69"/>
      <c r="J367" s="22"/>
      <c r="K367" s="22"/>
      <c r="L367" s="22"/>
      <c r="M367" s="70"/>
    </row>
    <row r="368" spans="1:13" x14ac:dyDescent="0.25">
      <c r="A368" s="109" t="s">
        <v>1709</v>
      </c>
      <c r="B368" s="69" t="s">
        <v>1461</v>
      </c>
      <c r="C368" s="109" t="s">
        <v>99</v>
      </c>
      <c r="D368" s="109" t="s">
        <v>546</v>
      </c>
      <c r="E368" s="70">
        <v>0.35225560541999995</v>
      </c>
      <c r="F368" s="119">
        <f>IF(D368="CO2",E368,IF(D368="CH4",E368*'State 2005 Data'!$J$16,IF(D368="N2O",'State 2005 Data'!$J$17,IF(D368="Other",E368))))</f>
        <v>0.88926174496644295</v>
      </c>
      <c r="H368" s="69"/>
      <c r="I368" s="69"/>
      <c r="J368" s="22"/>
      <c r="K368" s="22"/>
      <c r="L368" s="22"/>
      <c r="M368" s="70"/>
    </row>
    <row r="369" spans="1:13" x14ac:dyDescent="0.25">
      <c r="A369" s="109" t="s">
        <v>1709</v>
      </c>
      <c r="B369" s="69" t="s">
        <v>1461</v>
      </c>
      <c r="C369" s="109" t="s">
        <v>99</v>
      </c>
      <c r="D369" s="120" t="s">
        <v>534</v>
      </c>
      <c r="E369" s="70"/>
      <c r="F369" s="119">
        <f>IF(D369="CO2",E369,IF(D369="CH4",E369*'State 2005 Data'!$J$16,IF(D369="N2O",'State 2005 Data'!$J$17,IF(D369="Other",E369))))</f>
        <v>0</v>
      </c>
      <c r="H369" s="69"/>
      <c r="I369" s="69"/>
      <c r="J369" s="22"/>
      <c r="K369" s="22"/>
      <c r="L369" s="22"/>
      <c r="M369" s="70"/>
    </row>
    <row r="370" spans="1:13" x14ac:dyDescent="0.25">
      <c r="A370" s="109" t="s">
        <v>1709</v>
      </c>
      <c r="B370" s="69" t="s">
        <v>1461</v>
      </c>
      <c r="C370" s="109" t="s">
        <v>766</v>
      </c>
      <c r="D370" s="109" t="s">
        <v>537</v>
      </c>
      <c r="E370" s="70">
        <v>11.60344041878637</v>
      </c>
      <c r="F370" s="119">
        <f>IF(D370="CO2",E370,IF(D370="CH4",E370*'State 2005 Data'!$J$16,IF(D370="N2O",'State 2005 Data'!$J$17,IF(D370="Other",E370))))</f>
        <v>11.60344041878637</v>
      </c>
      <c r="H370" s="69"/>
      <c r="I370" s="69"/>
      <c r="J370" s="22"/>
      <c r="K370" s="22"/>
      <c r="L370" s="22"/>
      <c r="M370" s="70"/>
    </row>
    <row r="371" spans="1:13" x14ac:dyDescent="0.25">
      <c r="A371" s="109" t="s">
        <v>1709</v>
      </c>
      <c r="B371" s="69" t="s">
        <v>1461</v>
      </c>
      <c r="C371" s="109" t="s">
        <v>766</v>
      </c>
      <c r="D371" s="109" t="s">
        <v>545</v>
      </c>
      <c r="E371" s="70">
        <v>0.16278580774999998</v>
      </c>
      <c r="F371" s="119">
        <f>IF(D371="CO2",E371,IF(D371="CH4",E371*'State 2005 Data'!$J$16,IF(D371="N2O",'State 2005 Data'!$J$17,IF(D371="Other",E371))))</f>
        <v>0.18232010468000001</v>
      </c>
      <c r="H371" s="69"/>
      <c r="I371" s="69"/>
      <c r="J371" s="22"/>
      <c r="K371" s="22"/>
      <c r="L371" s="22"/>
      <c r="M371" s="70"/>
    </row>
    <row r="372" spans="1:13" x14ac:dyDescent="0.25">
      <c r="A372" s="109" t="s">
        <v>1709</v>
      </c>
      <c r="B372" s="69" t="s">
        <v>1461</v>
      </c>
      <c r="C372" s="109" t="s">
        <v>766</v>
      </c>
      <c r="D372" s="109" t="s">
        <v>546</v>
      </c>
      <c r="E372" s="70">
        <v>3.8347456519999989E-2</v>
      </c>
      <c r="F372" s="119">
        <f>IF(D372="CO2",E372,IF(D372="CH4",E372*'State 2005 Data'!$J$16,IF(D372="N2O",'State 2005 Data'!$J$17,IF(D372="Other",E372))))</f>
        <v>0.88926174496644295</v>
      </c>
      <c r="H372" s="69"/>
      <c r="I372" s="69"/>
      <c r="J372" s="22"/>
      <c r="K372" s="22"/>
      <c r="L372" s="22"/>
      <c r="M372" s="70"/>
    </row>
    <row r="373" spans="1:13" x14ac:dyDescent="0.25">
      <c r="A373" s="109" t="s">
        <v>1709</v>
      </c>
      <c r="B373" s="69" t="s">
        <v>1461</v>
      </c>
      <c r="C373" s="109" t="s">
        <v>766</v>
      </c>
      <c r="D373" s="120" t="s">
        <v>534</v>
      </c>
      <c r="E373" s="70"/>
      <c r="F373" s="119">
        <f>IF(D373="CO2",E373,IF(D373="CH4",E373*'State 2005 Data'!$J$16,IF(D373="N2O",'State 2005 Data'!$J$17,IF(D373="Other",E373))))</f>
        <v>0</v>
      </c>
      <c r="H373" s="69"/>
      <c r="I373" s="69"/>
      <c r="J373" s="22"/>
      <c r="K373" s="22"/>
      <c r="L373" s="22"/>
      <c r="M373" s="70"/>
    </row>
    <row r="374" spans="1:13" x14ac:dyDescent="0.25">
      <c r="A374" s="109" t="s">
        <v>1709</v>
      </c>
      <c r="B374" s="69" t="s">
        <v>1461</v>
      </c>
      <c r="C374" s="109" t="s">
        <v>4</v>
      </c>
      <c r="D374" s="109" t="s">
        <v>537</v>
      </c>
      <c r="E374" s="70">
        <v>53.421232397023452</v>
      </c>
      <c r="F374" s="119">
        <f>IF(D374="CO2",E374,IF(D374="CH4",E374*'State 2005 Data'!$J$16,IF(D374="N2O",'State 2005 Data'!$J$17,IF(D374="Other",E374))))</f>
        <v>53.421232397023452</v>
      </c>
      <c r="H374" s="69"/>
      <c r="I374" s="69"/>
      <c r="J374" s="22"/>
      <c r="K374" s="22"/>
      <c r="L374" s="22"/>
      <c r="M374" s="70"/>
    </row>
    <row r="375" spans="1:13" x14ac:dyDescent="0.25">
      <c r="A375" s="109" t="s">
        <v>1709</v>
      </c>
      <c r="B375" s="69" t="s">
        <v>1461</v>
      </c>
      <c r="C375" s="109" t="s">
        <v>4</v>
      </c>
      <c r="D375" s="109" t="s">
        <v>545</v>
      </c>
      <c r="E375" s="70">
        <v>8.2130164830722538E-2</v>
      </c>
      <c r="F375" s="119">
        <f>IF(D375="CO2",E375,IF(D375="CH4",E375*'State 2005 Data'!$J$16,IF(D375="N2O",'State 2005 Data'!$J$17,IF(D375="Other",E375))))</f>
        <v>9.1985784610409252E-2</v>
      </c>
      <c r="H375" s="69"/>
      <c r="I375" s="69"/>
      <c r="J375" s="22"/>
      <c r="K375" s="22"/>
      <c r="L375" s="22"/>
      <c r="M375" s="70"/>
    </row>
    <row r="376" spans="1:13" x14ac:dyDescent="0.25">
      <c r="A376" s="109" t="s">
        <v>1709</v>
      </c>
      <c r="B376" s="69" t="s">
        <v>1461</v>
      </c>
      <c r="C376" s="109" t="s">
        <v>4</v>
      </c>
      <c r="D376" s="109" t="s">
        <v>546</v>
      </c>
      <c r="E376" s="70">
        <v>1.0667549093099755</v>
      </c>
      <c r="F376" s="119">
        <f>IF(D376="CO2",E376,IF(D376="CH4",E376*'State 2005 Data'!$J$16,IF(D376="N2O",'State 2005 Data'!$J$17,IF(D376="Other",E376))))</f>
        <v>0.88926174496644295</v>
      </c>
      <c r="H376" s="69"/>
      <c r="I376" s="69"/>
      <c r="J376" s="22"/>
      <c r="K376" s="22"/>
      <c r="L376" s="22"/>
      <c r="M376" s="70"/>
    </row>
    <row r="377" spans="1:13" x14ac:dyDescent="0.25">
      <c r="A377" s="109" t="s">
        <v>1709</v>
      </c>
      <c r="B377" s="69" t="s">
        <v>1461</v>
      </c>
      <c r="C377" s="109" t="s">
        <v>4</v>
      </c>
      <c r="D377" s="120" t="s">
        <v>534</v>
      </c>
      <c r="E377" s="70"/>
      <c r="F377" s="119">
        <f>IF(D377="CO2",E377,IF(D377="CH4",E377*'State 2005 Data'!$J$16,IF(D377="N2O",'State 2005 Data'!$J$17,IF(D377="Other",E377))))</f>
        <v>0</v>
      </c>
      <c r="H377" s="69"/>
      <c r="I377" s="69"/>
      <c r="J377" s="22"/>
      <c r="K377" s="22"/>
      <c r="L377" s="22"/>
      <c r="M377" s="70"/>
    </row>
    <row r="378" spans="1:13" x14ac:dyDescent="0.25">
      <c r="A378" s="109" t="s">
        <v>1709</v>
      </c>
      <c r="B378" s="69" t="s">
        <v>1461</v>
      </c>
      <c r="C378" s="109" t="s">
        <v>9</v>
      </c>
      <c r="D378" s="109" t="s">
        <v>537</v>
      </c>
      <c r="E378" s="71">
        <v>15.25533332270239</v>
      </c>
      <c r="F378" s="119">
        <f>IF(D378="CO2",E378,IF(D378="CH4",E378*'State 2005 Data'!$J$16,IF(D378="N2O",'State 2005 Data'!$J$17,IF(D378="Other",E378))))</f>
        <v>15.25533332270239</v>
      </c>
      <c r="H378" s="69"/>
      <c r="I378" s="69"/>
      <c r="J378" s="22"/>
      <c r="K378" s="22"/>
      <c r="L378" s="22"/>
      <c r="M378" s="71"/>
    </row>
    <row r="379" spans="1:13" x14ac:dyDescent="0.25">
      <c r="A379" s="109" t="s">
        <v>1709</v>
      </c>
      <c r="B379" s="69" t="s">
        <v>1461</v>
      </c>
      <c r="C379" s="109" t="s">
        <v>9</v>
      </c>
      <c r="D379" s="109" t="s">
        <v>545</v>
      </c>
      <c r="E379" s="70">
        <v>2.0012774032605485</v>
      </c>
      <c r="F379" s="119">
        <f>IF(D379="CO2",E379,IF(D379="CH4",E379*'State 2005 Data'!$J$16,IF(D379="N2O",'State 2005 Data'!$J$17,IF(D379="Other",E379))))</f>
        <v>2.2414306916518143</v>
      </c>
      <c r="H379" s="69"/>
      <c r="I379" s="69"/>
      <c r="J379" s="22"/>
      <c r="K379" s="22"/>
      <c r="L379" s="22"/>
      <c r="M379" s="70"/>
    </row>
    <row r="380" spans="1:13" x14ac:dyDescent="0.25">
      <c r="A380" s="109" t="s">
        <v>1709</v>
      </c>
      <c r="B380" s="69" t="s">
        <v>1461</v>
      </c>
      <c r="C380" s="109" t="s">
        <v>9</v>
      </c>
      <c r="D380" s="109" t="s">
        <v>546</v>
      </c>
      <c r="E380" s="70">
        <v>0.10349967517168784</v>
      </c>
      <c r="F380" s="119">
        <f>IF(D380="CO2",E380,IF(D380="CH4",E380*'State 2005 Data'!$J$16,IF(D380="N2O",'State 2005 Data'!$J$17,IF(D380="Other",E380))))</f>
        <v>0.88926174496644295</v>
      </c>
      <c r="H380" s="69"/>
      <c r="I380" s="69"/>
      <c r="J380" s="22"/>
      <c r="K380" s="22"/>
      <c r="L380" s="22"/>
      <c r="M380" s="70"/>
    </row>
    <row r="381" spans="1:13" x14ac:dyDescent="0.25">
      <c r="A381" s="109" t="s">
        <v>1709</v>
      </c>
      <c r="B381" s="69" t="s">
        <v>1461</v>
      </c>
      <c r="C381" s="109" t="s">
        <v>9</v>
      </c>
      <c r="D381" s="109" t="s">
        <v>534</v>
      </c>
      <c r="E381" s="70">
        <v>3.5053523724717981</v>
      </c>
      <c r="F381" s="119">
        <f>IF(D381="CO2",E381,IF(D381="CH4",E381*'State 2005 Data'!$J$16,IF(D381="N2O",'State 2005 Data'!$J$17,IF(D381="Other",E381))))</f>
        <v>3.5053523724717981</v>
      </c>
      <c r="H381" s="69"/>
      <c r="I381" s="69"/>
      <c r="J381" s="22"/>
      <c r="K381" s="22"/>
      <c r="L381" s="22"/>
      <c r="M381" s="70"/>
    </row>
    <row r="382" spans="1:13" x14ac:dyDescent="0.25">
      <c r="A382" s="109" t="s">
        <v>1712</v>
      </c>
      <c r="B382" s="69" t="s">
        <v>1465</v>
      </c>
      <c r="C382" s="109" t="s">
        <v>99</v>
      </c>
      <c r="D382" s="109" t="s">
        <v>537</v>
      </c>
      <c r="E382" s="70">
        <v>129.25485853389347</v>
      </c>
      <c r="F382" s="119">
        <f>IF(D382="CO2",E382,IF(D382="CH4",E382*'State 2005 Data'!$J$16,IF(D382="N2O",'State 2005 Data'!$J$17,IF(D382="Other",E382))))</f>
        <v>129.25485853389347</v>
      </c>
      <c r="H382" s="69"/>
      <c r="I382" s="69"/>
      <c r="J382" s="22"/>
      <c r="K382" s="22"/>
      <c r="L382" s="22"/>
      <c r="M382" s="70"/>
    </row>
    <row r="383" spans="1:13" x14ac:dyDescent="0.25">
      <c r="A383" s="109" t="s">
        <v>1712</v>
      </c>
      <c r="B383" s="69" t="s">
        <v>1465</v>
      </c>
      <c r="C383" s="109" t="s">
        <v>99</v>
      </c>
      <c r="D383" s="109" t="s">
        <v>545</v>
      </c>
      <c r="E383" s="70">
        <v>3.6717777000000007E-2</v>
      </c>
      <c r="F383" s="119">
        <f>IF(D383="CO2",E383,IF(D383="CH4",E383*'State 2005 Data'!$J$16,IF(D383="N2O",'State 2005 Data'!$J$17,IF(D383="Other",E383))))</f>
        <v>4.1123910240000013E-2</v>
      </c>
      <c r="H383" s="69"/>
      <c r="I383" s="69"/>
      <c r="J383" s="22"/>
      <c r="K383" s="22"/>
      <c r="L383" s="22"/>
      <c r="M383" s="70"/>
    </row>
    <row r="384" spans="1:13" x14ac:dyDescent="0.25">
      <c r="A384" s="109" t="s">
        <v>1712</v>
      </c>
      <c r="B384" s="69" t="s">
        <v>1465</v>
      </c>
      <c r="C384" s="109" t="s">
        <v>99</v>
      </c>
      <c r="D384" s="109" t="s">
        <v>546</v>
      </c>
      <c r="E384" s="70">
        <v>0.61809251906000007</v>
      </c>
      <c r="F384" s="119">
        <f>IF(D384="CO2",E384,IF(D384="CH4",E384*'State 2005 Data'!$J$16,IF(D384="N2O",'State 2005 Data'!$J$17,IF(D384="Other",E384))))</f>
        <v>0.88926174496644295</v>
      </c>
      <c r="H384" s="69"/>
      <c r="I384" s="69"/>
      <c r="J384" s="22"/>
      <c r="K384" s="22"/>
      <c r="L384" s="22"/>
      <c r="M384" s="70"/>
    </row>
    <row r="385" spans="1:13" x14ac:dyDescent="0.25">
      <c r="A385" s="109" t="s">
        <v>1712</v>
      </c>
      <c r="B385" s="69" t="s">
        <v>1465</v>
      </c>
      <c r="C385" s="109" t="s">
        <v>99</v>
      </c>
      <c r="D385" s="120" t="s">
        <v>534</v>
      </c>
      <c r="E385" s="70"/>
      <c r="F385" s="119">
        <f>IF(D385="CO2",E385,IF(D385="CH4",E385*'State 2005 Data'!$J$16,IF(D385="N2O",'State 2005 Data'!$J$17,IF(D385="Other",E385))))</f>
        <v>0</v>
      </c>
      <c r="H385" s="69"/>
      <c r="I385" s="69"/>
      <c r="J385" s="22"/>
      <c r="K385" s="22"/>
      <c r="L385" s="22"/>
      <c r="M385" s="70"/>
    </row>
    <row r="386" spans="1:13" x14ac:dyDescent="0.25">
      <c r="A386" s="109" t="s">
        <v>1712</v>
      </c>
      <c r="B386" s="69" t="s">
        <v>1465</v>
      </c>
      <c r="C386" s="109" t="s">
        <v>766</v>
      </c>
      <c r="D386" s="109" t="s">
        <v>537</v>
      </c>
      <c r="E386" s="70">
        <v>31.447512837947954</v>
      </c>
      <c r="F386" s="119">
        <f>IF(D386="CO2",E386,IF(D386="CH4",E386*'State 2005 Data'!$J$16,IF(D386="N2O",'State 2005 Data'!$J$17,IF(D386="Other",E386))))</f>
        <v>31.447512837947954</v>
      </c>
      <c r="H386" s="69"/>
      <c r="I386" s="69"/>
      <c r="J386" s="22"/>
      <c r="K386" s="22"/>
      <c r="L386" s="22"/>
      <c r="M386" s="70"/>
    </row>
    <row r="387" spans="1:13" x14ac:dyDescent="0.25">
      <c r="A387" s="109" t="s">
        <v>1712</v>
      </c>
      <c r="B387" s="69" t="s">
        <v>1465</v>
      </c>
      <c r="C387" s="109" t="s">
        <v>766</v>
      </c>
      <c r="D387" s="109" t="s">
        <v>545</v>
      </c>
      <c r="E387" s="70">
        <v>0.25428930149999995</v>
      </c>
      <c r="F387" s="119">
        <f>IF(D387="CO2",E387,IF(D387="CH4",E387*'State 2005 Data'!$J$16,IF(D387="N2O",'State 2005 Data'!$J$17,IF(D387="Other",E387))))</f>
        <v>0.28480401767999997</v>
      </c>
      <c r="H387" s="69"/>
      <c r="I387" s="69"/>
      <c r="J387" s="22"/>
      <c r="K387" s="22"/>
      <c r="L387" s="22"/>
      <c r="M387" s="70"/>
    </row>
    <row r="388" spans="1:13" x14ac:dyDescent="0.25">
      <c r="A388" s="109" t="s">
        <v>1712</v>
      </c>
      <c r="B388" s="69" t="s">
        <v>1465</v>
      </c>
      <c r="C388" s="109" t="s">
        <v>766</v>
      </c>
      <c r="D388" s="109" t="s">
        <v>546</v>
      </c>
      <c r="E388" s="70">
        <v>5.4327000260000001E-2</v>
      </c>
      <c r="F388" s="119">
        <f>IF(D388="CO2",E388,IF(D388="CH4",E388*'State 2005 Data'!$J$16,IF(D388="N2O",'State 2005 Data'!$J$17,IF(D388="Other",E388))))</f>
        <v>0.88926174496644295</v>
      </c>
      <c r="H388" s="69"/>
      <c r="I388" s="69"/>
      <c r="J388" s="22"/>
      <c r="K388" s="22"/>
      <c r="L388" s="22"/>
      <c r="M388" s="70"/>
    </row>
    <row r="389" spans="1:13" x14ac:dyDescent="0.25">
      <c r="A389" s="109" t="s">
        <v>1712</v>
      </c>
      <c r="B389" s="69" t="s">
        <v>1465</v>
      </c>
      <c r="C389" s="109" t="s">
        <v>766</v>
      </c>
      <c r="D389" s="120" t="s">
        <v>534</v>
      </c>
      <c r="E389" s="70"/>
      <c r="F389" s="119">
        <f>IF(D389="CO2",E389,IF(D389="CH4",E389*'State 2005 Data'!$J$16,IF(D389="N2O",'State 2005 Data'!$J$17,IF(D389="Other",E389))))</f>
        <v>0</v>
      </c>
      <c r="H389" s="69"/>
      <c r="I389" s="69"/>
      <c r="J389" s="22"/>
      <c r="K389" s="22"/>
      <c r="L389" s="22"/>
      <c r="M389" s="70"/>
    </row>
    <row r="390" spans="1:13" x14ac:dyDescent="0.25">
      <c r="A390" s="109" t="s">
        <v>1712</v>
      </c>
      <c r="B390" s="69" t="s">
        <v>1465</v>
      </c>
      <c r="C390" s="109" t="s">
        <v>4</v>
      </c>
      <c r="D390" s="109" t="s">
        <v>537</v>
      </c>
      <c r="E390" s="70">
        <v>71.077371138019117</v>
      </c>
      <c r="F390" s="119">
        <f>IF(D390="CO2",E390,IF(D390="CH4",E390*'State 2005 Data'!$J$16,IF(D390="N2O",'State 2005 Data'!$J$17,IF(D390="Other",E390))))</f>
        <v>71.077371138019117</v>
      </c>
      <c r="H390" s="69"/>
      <c r="I390" s="69"/>
      <c r="J390" s="22"/>
      <c r="K390" s="22"/>
      <c r="L390" s="22"/>
      <c r="M390" s="70"/>
    </row>
    <row r="391" spans="1:13" x14ac:dyDescent="0.25">
      <c r="A391" s="109" t="s">
        <v>1712</v>
      </c>
      <c r="B391" s="69" t="s">
        <v>1465</v>
      </c>
      <c r="C391" s="109" t="s">
        <v>4</v>
      </c>
      <c r="D391" s="109" t="s">
        <v>545</v>
      </c>
      <c r="E391" s="70">
        <v>8.2130164830722538E-2</v>
      </c>
      <c r="F391" s="119">
        <f>IF(D391="CO2",E391,IF(D391="CH4",E391*'State 2005 Data'!$J$16,IF(D391="N2O",'State 2005 Data'!$J$17,IF(D391="Other",E391))))</f>
        <v>9.1985784610409252E-2</v>
      </c>
      <c r="H391" s="69"/>
      <c r="I391" s="69"/>
      <c r="J391" s="22"/>
      <c r="K391" s="22"/>
      <c r="L391" s="22"/>
      <c r="M391" s="70"/>
    </row>
    <row r="392" spans="1:13" x14ac:dyDescent="0.25">
      <c r="A392" s="109" t="s">
        <v>1712</v>
      </c>
      <c r="B392" s="69" t="s">
        <v>1465</v>
      </c>
      <c r="C392" s="109" t="s">
        <v>4</v>
      </c>
      <c r="D392" s="109" t="s">
        <v>546</v>
      </c>
      <c r="E392" s="70">
        <v>1.0667549093099755</v>
      </c>
      <c r="F392" s="119">
        <f>IF(D392="CO2",E392,IF(D392="CH4",E392*'State 2005 Data'!$J$16,IF(D392="N2O",'State 2005 Data'!$J$17,IF(D392="Other",E392))))</f>
        <v>0.88926174496644295</v>
      </c>
      <c r="H392" s="69"/>
      <c r="I392" s="69"/>
      <c r="J392" s="22"/>
      <c r="K392" s="22"/>
      <c r="L392" s="22"/>
      <c r="M392" s="70"/>
    </row>
    <row r="393" spans="1:13" x14ac:dyDescent="0.25">
      <c r="A393" s="109" t="s">
        <v>1712</v>
      </c>
      <c r="B393" s="69" t="s">
        <v>1465</v>
      </c>
      <c r="C393" s="109" t="s">
        <v>4</v>
      </c>
      <c r="D393" s="120" t="s">
        <v>534</v>
      </c>
      <c r="E393" s="70"/>
      <c r="F393" s="119">
        <f>IF(D393="CO2",E393,IF(D393="CH4",E393*'State 2005 Data'!$J$16,IF(D393="N2O",'State 2005 Data'!$J$17,IF(D393="Other",E393))))</f>
        <v>0</v>
      </c>
      <c r="H393" s="69"/>
      <c r="I393" s="69"/>
      <c r="J393" s="22"/>
      <c r="K393" s="22"/>
      <c r="L393" s="22"/>
      <c r="M393" s="70"/>
    </row>
    <row r="394" spans="1:13" x14ac:dyDescent="0.25">
      <c r="A394" s="109" t="s">
        <v>1712</v>
      </c>
      <c r="B394" s="69" t="s">
        <v>1465</v>
      </c>
      <c r="C394" s="109" t="s">
        <v>9</v>
      </c>
      <c r="D394" s="109" t="s">
        <v>537</v>
      </c>
      <c r="E394" s="71">
        <v>50.382944286617096</v>
      </c>
      <c r="F394" s="119">
        <f>IF(D394="CO2",E394,IF(D394="CH4",E394*'State 2005 Data'!$J$16,IF(D394="N2O",'State 2005 Data'!$J$17,IF(D394="Other",E394))))</f>
        <v>50.382944286617096</v>
      </c>
      <c r="H394" s="69"/>
      <c r="I394" s="69"/>
      <c r="J394" s="22"/>
      <c r="K394" s="22"/>
      <c r="L394" s="22"/>
      <c r="M394" s="71"/>
    </row>
    <row r="395" spans="1:13" x14ac:dyDescent="0.25">
      <c r="A395" s="109" t="s">
        <v>1712</v>
      </c>
      <c r="B395" s="69" t="s">
        <v>1465</v>
      </c>
      <c r="C395" s="109" t="s">
        <v>9</v>
      </c>
      <c r="D395" s="109" t="s">
        <v>545</v>
      </c>
      <c r="E395" s="70">
        <v>9.9920505138324156</v>
      </c>
      <c r="F395" s="119">
        <f>IF(D395="CO2",E395,IF(D395="CH4",E395*'State 2005 Data'!$J$16,IF(D395="N2O",'State 2005 Data'!$J$17,IF(D395="Other",E395))))</f>
        <v>11.191096575492306</v>
      </c>
      <c r="H395" s="69"/>
      <c r="I395" s="69"/>
      <c r="J395" s="22"/>
      <c r="K395" s="22"/>
      <c r="L395" s="22"/>
      <c r="M395" s="70"/>
    </row>
    <row r="396" spans="1:13" x14ac:dyDescent="0.25">
      <c r="A396" s="109" t="s">
        <v>1712</v>
      </c>
      <c r="B396" s="69" t="s">
        <v>1465</v>
      </c>
      <c r="C396" s="109" t="s">
        <v>9</v>
      </c>
      <c r="D396" s="109" t="s">
        <v>546</v>
      </c>
      <c r="E396" s="70">
        <v>7.2958946098916899E-2</v>
      </c>
      <c r="F396" s="119">
        <f>IF(D396="CO2",E396,IF(D396="CH4",E396*'State 2005 Data'!$J$16,IF(D396="N2O",'State 2005 Data'!$J$17,IF(D396="Other",E396))))</f>
        <v>0.88926174496644295</v>
      </c>
      <c r="H396" s="69"/>
      <c r="I396" s="69"/>
      <c r="J396" s="22"/>
      <c r="K396" s="22"/>
      <c r="L396" s="22"/>
      <c r="M396" s="70"/>
    </row>
    <row r="397" spans="1:13" x14ac:dyDescent="0.25">
      <c r="A397" s="109" t="s">
        <v>1712</v>
      </c>
      <c r="B397" s="69" t="s">
        <v>1465</v>
      </c>
      <c r="C397" s="109" t="s">
        <v>9</v>
      </c>
      <c r="D397" s="109" t="s">
        <v>534</v>
      </c>
      <c r="E397" s="70">
        <v>4.6265515030714139</v>
      </c>
      <c r="F397" s="119">
        <f>IF(D397="CO2",E397,IF(D397="CH4",E397*'State 2005 Data'!$J$16,IF(D397="N2O",'State 2005 Data'!$J$17,IF(D397="Other",E397))))</f>
        <v>4.6265515030714139</v>
      </c>
      <c r="H397" s="69"/>
      <c r="I397" s="69"/>
      <c r="J397" s="22"/>
      <c r="K397" s="22"/>
      <c r="L397" s="22"/>
      <c r="M397" s="70"/>
    </row>
    <row r="398" spans="1:13" x14ac:dyDescent="0.25">
      <c r="A398" s="109" t="s">
        <v>1715</v>
      </c>
      <c r="B398" s="69" t="s">
        <v>1466</v>
      </c>
      <c r="C398" s="109" t="s">
        <v>99</v>
      </c>
      <c r="D398" s="109" t="s">
        <v>537</v>
      </c>
      <c r="E398" s="70">
        <v>8.0496207506359134</v>
      </c>
      <c r="F398" s="119">
        <f>IF(D398="CO2",E398,IF(D398="CH4",E398*'State 2005 Data'!$J$16,IF(D398="N2O",'State 2005 Data'!$J$17,IF(D398="Other",E398))))</f>
        <v>8.0496207506359134</v>
      </c>
      <c r="H398" s="69"/>
      <c r="I398" s="69"/>
      <c r="J398" s="22"/>
      <c r="K398" s="22"/>
      <c r="L398" s="22"/>
      <c r="M398" s="70"/>
    </row>
    <row r="399" spans="1:13" x14ac:dyDescent="0.25">
      <c r="A399" s="109" t="s">
        <v>1715</v>
      </c>
      <c r="B399" s="69" t="s">
        <v>1466</v>
      </c>
      <c r="C399" s="109" t="s">
        <v>99</v>
      </c>
      <c r="D399" s="109" t="s">
        <v>545</v>
      </c>
      <c r="E399" s="70">
        <v>7.5452594999999983E-3</v>
      </c>
      <c r="F399" s="119">
        <f>IF(D399="CO2",E399,IF(D399="CH4",E399*'State 2005 Data'!$J$16,IF(D399="N2O",'State 2005 Data'!$J$17,IF(D399="Other",E399))))</f>
        <v>8.4506906399999995E-3</v>
      </c>
      <c r="H399" s="69"/>
      <c r="I399" s="69"/>
      <c r="J399" s="22"/>
      <c r="K399" s="22"/>
      <c r="L399" s="22"/>
      <c r="M399" s="70"/>
    </row>
    <row r="400" spans="1:13" x14ac:dyDescent="0.25">
      <c r="A400" s="109" t="s">
        <v>1715</v>
      </c>
      <c r="B400" s="69" t="s">
        <v>1466</v>
      </c>
      <c r="C400" s="109" t="s">
        <v>99</v>
      </c>
      <c r="D400" s="109" t="s">
        <v>546</v>
      </c>
      <c r="E400" s="70">
        <v>2.5469550420000001E-2</v>
      </c>
      <c r="F400" s="119">
        <f>IF(D400="CO2",E400,IF(D400="CH4",E400*'State 2005 Data'!$J$16,IF(D400="N2O",'State 2005 Data'!$J$17,IF(D400="Other",E400))))</f>
        <v>0.88926174496644295</v>
      </c>
      <c r="H400" s="69"/>
      <c r="I400" s="69"/>
      <c r="J400" s="22"/>
      <c r="K400" s="22"/>
      <c r="L400" s="22"/>
      <c r="M400" s="70"/>
    </row>
    <row r="401" spans="1:13" x14ac:dyDescent="0.25">
      <c r="A401" s="109" t="s">
        <v>1715</v>
      </c>
      <c r="B401" s="69" t="s">
        <v>1466</v>
      </c>
      <c r="C401" s="109" t="s">
        <v>99</v>
      </c>
      <c r="D401" s="120" t="s">
        <v>534</v>
      </c>
      <c r="E401" s="70"/>
      <c r="F401" s="119">
        <f>IF(D401="CO2",E401,IF(D401="CH4",E401*'State 2005 Data'!$J$16,IF(D401="N2O",'State 2005 Data'!$J$17,IF(D401="Other",E401))))</f>
        <v>0</v>
      </c>
      <c r="H401" s="69"/>
      <c r="I401" s="69"/>
      <c r="J401" s="22"/>
      <c r="K401" s="22"/>
      <c r="L401" s="22"/>
      <c r="M401" s="70"/>
    </row>
    <row r="402" spans="1:13" x14ac:dyDescent="0.25">
      <c r="A402" s="109" t="s">
        <v>1715</v>
      </c>
      <c r="B402" s="69" t="s">
        <v>1466</v>
      </c>
      <c r="C402" s="109" t="s">
        <v>766</v>
      </c>
      <c r="D402" s="109" t="s">
        <v>537</v>
      </c>
      <c r="E402" s="70">
        <v>4.5119796063237256</v>
      </c>
      <c r="F402" s="119">
        <f>IF(D402="CO2",E402,IF(D402="CH4",E402*'State 2005 Data'!$J$16,IF(D402="N2O",'State 2005 Data'!$J$17,IF(D402="Other",E402))))</f>
        <v>4.5119796063237256</v>
      </c>
      <c r="H402" s="69"/>
      <c r="I402" s="69"/>
      <c r="J402" s="22"/>
      <c r="K402" s="22"/>
      <c r="L402" s="22"/>
      <c r="M402" s="70"/>
    </row>
    <row r="403" spans="1:13" x14ac:dyDescent="0.25">
      <c r="A403" s="109" t="s">
        <v>1715</v>
      </c>
      <c r="B403" s="69" t="s">
        <v>1466</v>
      </c>
      <c r="C403" s="109" t="s">
        <v>766</v>
      </c>
      <c r="D403" s="109" t="s">
        <v>545</v>
      </c>
      <c r="E403" s="70">
        <v>9.3047960499999999E-2</v>
      </c>
      <c r="F403" s="119">
        <f>IF(D403="CO2",E403,IF(D403="CH4",E403*'State 2005 Data'!$J$16,IF(D403="N2O",'State 2005 Data'!$J$17,IF(D403="Other",E403))))</f>
        <v>0.10421371576000001</v>
      </c>
      <c r="H403" s="69"/>
      <c r="I403" s="69"/>
      <c r="J403" s="22"/>
      <c r="K403" s="22"/>
      <c r="L403" s="22"/>
      <c r="M403" s="70"/>
    </row>
    <row r="404" spans="1:13" x14ac:dyDescent="0.25">
      <c r="A404" s="109" t="s">
        <v>1715</v>
      </c>
      <c r="B404" s="69" t="s">
        <v>1466</v>
      </c>
      <c r="C404" s="109" t="s">
        <v>766</v>
      </c>
      <c r="D404" s="109" t="s">
        <v>546</v>
      </c>
      <c r="E404" s="70">
        <v>1.694723616E-2</v>
      </c>
      <c r="F404" s="119">
        <f>IF(D404="CO2",E404,IF(D404="CH4",E404*'State 2005 Data'!$J$16,IF(D404="N2O",'State 2005 Data'!$J$17,IF(D404="Other",E404))))</f>
        <v>0.88926174496644295</v>
      </c>
      <c r="H404" s="69"/>
      <c r="I404" s="69"/>
      <c r="J404" s="22"/>
      <c r="K404" s="22"/>
      <c r="L404" s="22"/>
      <c r="M404" s="70"/>
    </row>
    <row r="405" spans="1:13" x14ac:dyDescent="0.25">
      <c r="A405" s="109" t="s">
        <v>1715</v>
      </c>
      <c r="B405" s="69" t="s">
        <v>1466</v>
      </c>
      <c r="C405" s="109" t="s">
        <v>766</v>
      </c>
      <c r="D405" s="120" t="s">
        <v>534</v>
      </c>
      <c r="E405" s="70"/>
      <c r="F405" s="119">
        <f>IF(D405="CO2",E405,IF(D405="CH4",E405*'State 2005 Data'!$J$16,IF(D405="N2O",'State 2005 Data'!$J$17,IF(D405="Other",E405))))</f>
        <v>0</v>
      </c>
      <c r="H405" s="69"/>
      <c r="I405" s="69"/>
      <c r="J405" s="22"/>
      <c r="K405" s="22"/>
      <c r="L405" s="22"/>
      <c r="M405" s="70"/>
    </row>
    <row r="406" spans="1:13" x14ac:dyDescent="0.25">
      <c r="A406" s="109" t="s">
        <v>1715</v>
      </c>
      <c r="B406" s="69" t="s">
        <v>1466</v>
      </c>
      <c r="C406" s="109" t="s">
        <v>4</v>
      </c>
      <c r="D406" s="109" t="s">
        <v>537</v>
      </c>
      <c r="E406" s="70">
        <v>23.319662382119294</v>
      </c>
      <c r="F406" s="119">
        <f>IF(D406="CO2",E406,IF(D406="CH4",E406*'State 2005 Data'!$J$16,IF(D406="N2O",'State 2005 Data'!$J$17,IF(D406="Other",E406))))</f>
        <v>23.319662382119294</v>
      </c>
      <c r="H406" s="69"/>
      <c r="I406" s="69"/>
      <c r="J406" s="22"/>
      <c r="K406" s="22"/>
      <c r="L406" s="22"/>
      <c r="M406" s="70"/>
    </row>
    <row r="407" spans="1:13" x14ac:dyDescent="0.25">
      <c r="A407" s="109" t="s">
        <v>1715</v>
      </c>
      <c r="B407" s="69" t="s">
        <v>1466</v>
      </c>
      <c r="C407" s="109" t="s">
        <v>4</v>
      </c>
      <c r="D407" s="109" t="s">
        <v>545</v>
      </c>
      <c r="E407" s="70">
        <v>8.2130164830722538E-2</v>
      </c>
      <c r="F407" s="119">
        <f>IF(D407="CO2",E407,IF(D407="CH4",E407*'State 2005 Data'!$J$16,IF(D407="N2O",'State 2005 Data'!$J$17,IF(D407="Other",E407))))</f>
        <v>9.1985784610409252E-2</v>
      </c>
      <c r="H407" s="69"/>
      <c r="I407" s="69"/>
      <c r="J407" s="22"/>
      <c r="K407" s="22"/>
      <c r="L407" s="22"/>
      <c r="M407" s="70"/>
    </row>
    <row r="408" spans="1:13" x14ac:dyDescent="0.25">
      <c r="A408" s="109" t="s">
        <v>1715</v>
      </c>
      <c r="B408" s="69" t="s">
        <v>1466</v>
      </c>
      <c r="C408" s="109" t="s">
        <v>4</v>
      </c>
      <c r="D408" s="109" t="s">
        <v>546</v>
      </c>
      <c r="E408" s="70">
        <v>1.0667549093099755</v>
      </c>
      <c r="F408" s="119">
        <f>IF(D408="CO2",E408,IF(D408="CH4",E408*'State 2005 Data'!$J$16,IF(D408="N2O",'State 2005 Data'!$J$17,IF(D408="Other",E408))))</f>
        <v>0.88926174496644295</v>
      </c>
      <c r="H408" s="69"/>
      <c r="I408" s="69"/>
      <c r="J408" s="22"/>
      <c r="K408" s="22"/>
      <c r="L408" s="22"/>
      <c r="M408" s="70"/>
    </row>
    <row r="409" spans="1:13" x14ac:dyDescent="0.25">
      <c r="A409" s="109" t="s">
        <v>1715</v>
      </c>
      <c r="B409" s="69" t="s">
        <v>1466</v>
      </c>
      <c r="C409" s="109" t="s">
        <v>4</v>
      </c>
      <c r="D409" s="120" t="s">
        <v>534</v>
      </c>
      <c r="E409" s="70"/>
      <c r="F409" s="119">
        <f>IF(D409="CO2",E409,IF(D409="CH4",E409*'State 2005 Data'!$J$16,IF(D409="N2O",'State 2005 Data'!$J$17,IF(D409="Other",E409))))</f>
        <v>0</v>
      </c>
      <c r="H409" s="69"/>
      <c r="I409" s="69"/>
      <c r="J409" s="22"/>
      <c r="K409" s="22"/>
      <c r="L409" s="22"/>
      <c r="M409" s="70"/>
    </row>
    <row r="410" spans="1:13" x14ac:dyDescent="0.25">
      <c r="A410" s="109" t="s">
        <v>1715</v>
      </c>
      <c r="B410" s="69" t="s">
        <v>1466</v>
      </c>
      <c r="C410" s="109" t="s">
        <v>9</v>
      </c>
      <c r="D410" s="109" t="s">
        <v>537</v>
      </c>
      <c r="E410" s="71">
        <v>6.2774264263725224</v>
      </c>
      <c r="F410" s="119">
        <f>IF(D410="CO2",E410,IF(D410="CH4",E410*'State 2005 Data'!$J$16,IF(D410="N2O",'State 2005 Data'!$J$17,IF(D410="Other",E410))))</f>
        <v>6.2774264263725224</v>
      </c>
      <c r="H410" s="69"/>
      <c r="I410" s="69"/>
      <c r="J410" s="22"/>
      <c r="K410" s="22"/>
      <c r="L410" s="22"/>
      <c r="M410" s="71"/>
    </row>
    <row r="411" spans="1:13" x14ac:dyDescent="0.25">
      <c r="A411" s="109" t="s">
        <v>1715</v>
      </c>
      <c r="B411" s="69" t="s">
        <v>1466</v>
      </c>
      <c r="C411" s="109" t="s">
        <v>9</v>
      </c>
      <c r="D411" s="109" t="s">
        <v>545</v>
      </c>
      <c r="E411" s="70">
        <v>0.90504658564617801</v>
      </c>
      <c r="F411" s="119">
        <f>IF(D411="CO2",E411,IF(D411="CH4",E411*'State 2005 Data'!$J$16,IF(D411="N2O",'State 2005 Data'!$J$17,IF(D411="Other",E411))))</f>
        <v>1.0136521759237194</v>
      </c>
      <c r="H411" s="69"/>
      <c r="I411" s="69"/>
      <c r="J411" s="22"/>
      <c r="K411" s="22"/>
      <c r="L411" s="22"/>
      <c r="M411" s="70"/>
    </row>
    <row r="412" spans="1:13" x14ac:dyDescent="0.25">
      <c r="A412" s="109" t="s">
        <v>1715</v>
      </c>
      <c r="B412" s="69" t="s">
        <v>1466</v>
      </c>
      <c r="C412" s="109" t="s">
        <v>9</v>
      </c>
      <c r="D412" s="109" t="s">
        <v>546</v>
      </c>
      <c r="E412" s="70">
        <v>3.4265076385022256E-2</v>
      </c>
      <c r="F412" s="119">
        <f>IF(D412="CO2",E412,IF(D412="CH4",E412*'State 2005 Data'!$J$16,IF(D412="N2O",'State 2005 Data'!$J$17,IF(D412="Other",E412))))</f>
        <v>0.88926174496644295</v>
      </c>
      <c r="H412" s="69"/>
      <c r="I412" s="69"/>
      <c r="J412" s="22"/>
      <c r="K412" s="22"/>
      <c r="L412" s="22"/>
      <c r="M412" s="70"/>
    </row>
    <row r="413" spans="1:13" x14ac:dyDescent="0.25">
      <c r="A413" s="109" t="s">
        <v>1715</v>
      </c>
      <c r="B413" s="69" t="s">
        <v>1466</v>
      </c>
      <c r="C413" s="109" t="s">
        <v>9</v>
      </c>
      <c r="D413" s="109" t="s">
        <v>534</v>
      </c>
      <c r="E413" s="70">
        <v>2.5067291449200999</v>
      </c>
      <c r="F413" s="119">
        <f>IF(D413="CO2",E413,IF(D413="CH4",E413*'State 2005 Data'!$J$16,IF(D413="N2O",'State 2005 Data'!$J$17,IF(D413="Other",E413))))</f>
        <v>2.5067291449200999</v>
      </c>
      <c r="H413" s="69"/>
      <c r="I413" s="69"/>
      <c r="J413" s="22"/>
      <c r="K413" s="22"/>
      <c r="L413" s="22"/>
      <c r="M413" s="70"/>
    </row>
    <row r="414" spans="1:13" x14ac:dyDescent="0.25">
      <c r="A414" s="109" t="s">
        <v>1716</v>
      </c>
      <c r="B414" s="69" t="s">
        <v>1467</v>
      </c>
      <c r="C414" s="109" t="s">
        <v>99</v>
      </c>
      <c r="D414" s="109" t="s">
        <v>537</v>
      </c>
      <c r="E414" s="70">
        <v>120.96847356511917</v>
      </c>
      <c r="F414" s="119">
        <f>IF(D414="CO2",E414,IF(D414="CH4",E414*'State 2005 Data'!$J$16,IF(D414="N2O",'State 2005 Data'!$J$17,IF(D414="Other",E414))))</f>
        <v>120.96847356511917</v>
      </c>
      <c r="H414" s="69"/>
      <c r="I414" s="69"/>
      <c r="J414" s="22"/>
      <c r="K414" s="22"/>
      <c r="L414" s="22"/>
      <c r="M414" s="70"/>
    </row>
    <row r="415" spans="1:13" x14ac:dyDescent="0.25">
      <c r="A415" s="109" t="s">
        <v>1716</v>
      </c>
      <c r="B415" s="69" t="s">
        <v>1467</v>
      </c>
      <c r="C415" s="109" t="s">
        <v>99</v>
      </c>
      <c r="D415" s="109" t="s">
        <v>545</v>
      </c>
      <c r="E415" s="70">
        <v>3.9463811750000001E-2</v>
      </c>
      <c r="F415" s="119">
        <f>IF(D415="CO2",E415,IF(D415="CH4",E415*'State 2005 Data'!$J$16,IF(D415="N2O",'State 2005 Data'!$J$17,IF(D415="Other",E415))))</f>
        <v>4.4199469160000004E-2</v>
      </c>
      <c r="H415" s="69"/>
      <c r="I415" s="69"/>
      <c r="J415" s="22"/>
      <c r="K415" s="22"/>
      <c r="L415" s="22"/>
      <c r="M415" s="70"/>
    </row>
    <row r="416" spans="1:13" x14ac:dyDescent="0.25">
      <c r="A416" s="109" t="s">
        <v>1716</v>
      </c>
      <c r="B416" s="69" t="s">
        <v>1467</v>
      </c>
      <c r="C416" s="109" t="s">
        <v>99</v>
      </c>
      <c r="D416" s="109" t="s">
        <v>546</v>
      </c>
      <c r="E416" s="70">
        <v>0.56392181681999987</v>
      </c>
      <c r="F416" s="119">
        <f>IF(D416="CO2",E416,IF(D416="CH4",E416*'State 2005 Data'!$J$16,IF(D416="N2O",'State 2005 Data'!$J$17,IF(D416="Other",E416))))</f>
        <v>0.88926174496644295</v>
      </c>
      <c r="H416" s="69"/>
      <c r="I416" s="69"/>
      <c r="J416" s="22"/>
      <c r="K416" s="22"/>
      <c r="L416" s="22"/>
      <c r="M416" s="70"/>
    </row>
    <row r="417" spans="1:13" x14ac:dyDescent="0.25">
      <c r="A417" s="109" t="s">
        <v>1716</v>
      </c>
      <c r="B417" s="69" t="s">
        <v>1467</v>
      </c>
      <c r="C417" s="109" t="s">
        <v>99</v>
      </c>
      <c r="D417" s="120" t="s">
        <v>534</v>
      </c>
      <c r="E417" s="70"/>
      <c r="F417" s="119">
        <f>IF(D417="CO2",E417,IF(D417="CH4",E417*'State 2005 Data'!$J$16,IF(D417="N2O",'State 2005 Data'!$J$17,IF(D417="Other",E417))))</f>
        <v>0</v>
      </c>
      <c r="H417" s="69"/>
      <c r="I417" s="69"/>
      <c r="J417" s="22"/>
      <c r="K417" s="22"/>
      <c r="L417" s="22"/>
      <c r="M417" s="70"/>
    </row>
    <row r="418" spans="1:13" x14ac:dyDescent="0.25">
      <c r="A418" s="109" t="s">
        <v>1716</v>
      </c>
      <c r="B418" s="69" t="s">
        <v>1467</v>
      </c>
      <c r="C418" s="109" t="s">
        <v>766</v>
      </c>
      <c r="D418" s="109" t="s">
        <v>537</v>
      </c>
      <c r="E418" s="70">
        <v>36.847916960526646</v>
      </c>
      <c r="F418" s="119">
        <f>IF(D418="CO2",E418,IF(D418="CH4",E418*'State 2005 Data'!$J$16,IF(D418="N2O",'State 2005 Data'!$J$17,IF(D418="Other",E418))))</f>
        <v>36.847916960526646</v>
      </c>
      <c r="H418" s="69"/>
      <c r="I418" s="69"/>
      <c r="J418" s="22"/>
      <c r="K418" s="22"/>
      <c r="L418" s="22"/>
      <c r="M418" s="70"/>
    </row>
    <row r="419" spans="1:13" x14ac:dyDescent="0.25">
      <c r="A419" s="109" t="s">
        <v>1716</v>
      </c>
      <c r="B419" s="69" t="s">
        <v>1467</v>
      </c>
      <c r="C419" s="109" t="s">
        <v>766</v>
      </c>
      <c r="D419" s="109" t="s">
        <v>545</v>
      </c>
      <c r="E419" s="70">
        <v>0.2361318855</v>
      </c>
      <c r="F419" s="119">
        <f>IF(D419="CO2",E419,IF(D419="CH4",E419*'State 2005 Data'!$J$16,IF(D419="N2O",'State 2005 Data'!$J$17,IF(D419="Other",E419))))</f>
        <v>0.26446771176</v>
      </c>
      <c r="H419" s="69"/>
      <c r="I419" s="69"/>
      <c r="J419" s="22"/>
      <c r="K419" s="22"/>
      <c r="L419" s="22"/>
      <c r="M419" s="70"/>
    </row>
    <row r="420" spans="1:13" x14ac:dyDescent="0.25">
      <c r="A420" s="109" t="s">
        <v>1716</v>
      </c>
      <c r="B420" s="69" t="s">
        <v>1467</v>
      </c>
      <c r="C420" s="109" t="s">
        <v>766</v>
      </c>
      <c r="D420" s="109" t="s">
        <v>546</v>
      </c>
      <c r="E420" s="70">
        <v>7.200682173999999E-2</v>
      </c>
      <c r="F420" s="119">
        <f>IF(D420="CO2",E420,IF(D420="CH4",E420*'State 2005 Data'!$J$16,IF(D420="N2O",'State 2005 Data'!$J$17,IF(D420="Other",E420))))</f>
        <v>0.88926174496644295</v>
      </c>
      <c r="H420" s="69"/>
      <c r="I420" s="69"/>
      <c r="J420" s="22"/>
      <c r="K420" s="22"/>
      <c r="L420" s="22"/>
      <c r="M420" s="70"/>
    </row>
    <row r="421" spans="1:13" x14ac:dyDescent="0.25">
      <c r="A421" s="109" t="s">
        <v>1716</v>
      </c>
      <c r="B421" s="69" t="s">
        <v>1467</v>
      </c>
      <c r="C421" s="109" t="s">
        <v>766</v>
      </c>
      <c r="D421" s="120" t="s">
        <v>534</v>
      </c>
      <c r="E421" s="70"/>
      <c r="F421" s="119">
        <f>IF(D421="CO2",E421,IF(D421="CH4",E421*'State 2005 Data'!$J$16,IF(D421="N2O",'State 2005 Data'!$J$17,IF(D421="Other",E421))))</f>
        <v>0</v>
      </c>
      <c r="H421" s="69"/>
      <c r="I421" s="69"/>
      <c r="J421" s="22"/>
      <c r="K421" s="22"/>
      <c r="L421" s="22"/>
      <c r="M421" s="70"/>
    </row>
    <row r="422" spans="1:13" x14ac:dyDescent="0.25">
      <c r="A422" s="109" t="s">
        <v>1716</v>
      </c>
      <c r="B422" s="69" t="s">
        <v>1467</v>
      </c>
      <c r="C422" s="109" t="s">
        <v>4</v>
      </c>
      <c r="D422" s="109" t="s">
        <v>537</v>
      </c>
      <c r="E422" s="70">
        <v>72.606090242674739</v>
      </c>
      <c r="F422" s="119">
        <f>IF(D422="CO2",E422,IF(D422="CH4",E422*'State 2005 Data'!$J$16,IF(D422="N2O",'State 2005 Data'!$J$17,IF(D422="Other",E422))))</f>
        <v>72.606090242674739</v>
      </c>
      <c r="H422" s="69"/>
      <c r="I422" s="69"/>
      <c r="J422" s="22"/>
      <c r="K422" s="22"/>
      <c r="L422" s="22"/>
      <c r="M422" s="70"/>
    </row>
    <row r="423" spans="1:13" x14ac:dyDescent="0.25">
      <c r="A423" s="109" t="s">
        <v>1716</v>
      </c>
      <c r="B423" s="69" t="s">
        <v>1467</v>
      </c>
      <c r="C423" s="109" t="s">
        <v>4</v>
      </c>
      <c r="D423" s="109" t="s">
        <v>545</v>
      </c>
      <c r="E423" s="70">
        <v>8.2130164830722538E-2</v>
      </c>
      <c r="F423" s="119">
        <f>IF(D423="CO2",E423,IF(D423="CH4",E423*'State 2005 Data'!$J$16,IF(D423="N2O",'State 2005 Data'!$J$17,IF(D423="Other",E423))))</f>
        <v>9.1985784610409252E-2</v>
      </c>
      <c r="H423" s="69"/>
      <c r="I423" s="69"/>
      <c r="J423" s="22"/>
      <c r="K423" s="22"/>
      <c r="L423" s="22"/>
      <c r="M423" s="70"/>
    </row>
    <row r="424" spans="1:13" x14ac:dyDescent="0.25">
      <c r="A424" s="109" t="s">
        <v>1716</v>
      </c>
      <c r="B424" s="69" t="s">
        <v>1467</v>
      </c>
      <c r="C424" s="109" t="s">
        <v>4</v>
      </c>
      <c r="D424" s="109" t="s">
        <v>546</v>
      </c>
      <c r="E424" s="70">
        <v>1.0667549093099755</v>
      </c>
      <c r="F424" s="119">
        <f>IF(D424="CO2",E424,IF(D424="CH4",E424*'State 2005 Data'!$J$16,IF(D424="N2O",'State 2005 Data'!$J$17,IF(D424="Other",E424))))</f>
        <v>0.88926174496644295</v>
      </c>
      <c r="H424" s="69"/>
      <c r="I424" s="69"/>
      <c r="J424" s="22"/>
      <c r="K424" s="22"/>
      <c r="L424" s="22"/>
      <c r="M424" s="70"/>
    </row>
    <row r="425" spans="1:13" x14ac:dyDescent="0.25">
      <c r="A425" s="109" t="s">
        <v>1716</v>
      </c>
      <c r="B425" s="69" t="s">
        <v>1467</v>
      </c>
      <c r="C425" s="109" t="s">
        <v>4</v>
      </c>
      <c r="D425" s="120" t="s">
        <v>534</v>
      </c>
      <c r="E425" s="70"/>
      <c r="F425" s="119">
        <f>IF(D425="CO2",E425,IF(D425="CH4",E425*'State 2005 Data'!$J$16,IF(D425="N2O",'State 2005 Data'!$J$17,IF(D425="Other",E425))))</f>
        <v>0</v>
      </c>
      <c r="H425" s="69"/>
      <c r="I425" s="69"/>
      <c r="J425" s="22"/>
      <c r="K425" s="22"/>
      <c r="L425" s="22"/>
      <c r="M425" s="70"/>
    </row>
    <row r="426" spans="1:13" x14ac:dyDescent="0.25">
      <c r="A426" s="109" t="s">
        <v>1716</v>
      </c>
      <c r="B426" s="69" t="s">
        <v>1467</v>
      </c>
      <c r="C426" s="109" t="s">
        <v>9</v>
      </c>
      <c r="D426" s="109" t="s">
        <v>537</v>
      </c>
      <c r="E426" s="71">
        <v>55.472587501136843</v>
      </c>
      <c r="F426" s="119">
        <f>IF(D426="CO2",E426,IF(D426="CH4",E426*'State 2005 Data'!$J$16,IF(D426="N2O",'State 2005 Data'!$J$17,IF(D426="Other",E426))))</f>
        <v>55.472587501136843</v>
      </c>
      <c r="H426" s="69"/>
      <c r="I426" s="69"/>
      <c r="J426" s="22"/>
      <c r="K426" s="22"/>
      <c r="L426" s="22"/>
      <c r="M426" s="71"/>
    </row>
    <row r="427" spans="1:13" x14ac:dyDescent="0.25">
      <c r="A427" s="109" t="s">
        <v>1716</v>
      </c>
      <c r="B427" s="69" t="s">
        <v>1467</v>
      </c>
      <c r="C427" s="109" t="s">
        <v>9</v>
      </c>
      <c r="D427" s="109" t="s">
        <v>545</v>
      </c>
      <c r="E427" s="70">
        <v>27.901532819423412</v>
      </c>
      <c r="F427" s="119">
        <f>IF(D427="CO2",E427,IF(D427="CH4",E427*'State 2005 Data'!$J$16,IF(D427="N2O",'State 2005 Data'!$J$17,IF(D427="Other",E427))))</f>
        <v>31.249716757754225</v>
      </c>
      <c r="H427" s="69"/>
      <c r="I427" s="69"/>
      <c r="J427" s="22"/>
      <c r="K427" s="22"/>
      <c r="L427" s="22"/>
      <c r="M427" s="70"/>
    </row>
    <row r="428" spans="1:13" x14ac:dyDescent="0.25">
      <c r="A428" s="109" t="s">
        <v>1716</v>
      </c>
      <c r="B428" s="69" t="s">
        <v>1467</v>
      </c>
      <c r="C428" s="109" t="s">
        <v>9</v>
      </c>
      <c r="D428" s="109" t="s">
        <v>546</v>
      </c>
      <c r="E428" s="70">
        <v>9.8685987809492171E-2</v>
      </c>
      <c r="F428" s="119">
        <f>IF(D428="CO2",E428,IF(D428="CH4",E428*'State 2005 Data'!$J$16,IF(D428="N2O",'State 2005 Data'!$J$17,IF(D428="Other",E428))))</f>
        <v>0.88926174496644295</v>
      </c>
      <c r="H428" s="69"/>
      <c r="I428" s="69"/>
      <c r="J428" s="22"/>
      <c r="K428" s="22"/>
      <c r="L428" s="22"/>
      <c r="M428" s="70"/>
    </row>
    <row r="429" spans="1:13" x14ac:dyDescent="0.25">
      <c r="A429" s="109" t="s">
        <v>1716</v>
      </c>
      <c r="B429" s="69" t="s">
        <v>1467</v>
      </c>
      <c r="C429" s="109" t="s">
        <v>9</v>
      </c>
      <c r="D429" s="109" t="s">
        <v>534</v>
      </c>
      <c r="E429" s="70">
        <v>4.6418259120680876</v>
      </c>
      <c r="F429" s="119">
        <f>IF(D429="CO2",E429,IF(D429="CH4",E429*'State 2005 Data'!$J$16,IF(D429="N2O",'State 2005 Data'!$J$17,IF(D429="Other",E429))))</f>
        <v>4.6418259120680876</v>
      </c>
      <c r="H429" s="69"/>
      <c r="I429" s="69"/>
      <c r="J429" s="22"/>
      <c r="K429" s="22"/>
      <c r="L429" s="22"/>
      <c r="M429" s="70"/>
    </row>
    <row r="430" spans="1:13" x14ac:dyDescent="0.25">
      <c r="A430" s="109" t="s">
        <v>1725</v>
      </c>
      <c r="B430" s="69" t="s">
        <v>1468</v>
      </c>
      <c r="C430" s="109" t="s">
        <v>99</v>
      </c>
      <c r="D430" s="109" t="s">
        <v>537</v>
      </c>
      <c r="E430" s="70">
        <v>228.9052889156165</v>
      </c>
      <c r="F430" s="119">
        <f>IF(D430="CO2",E430,IF(D430="CH4",E430*'State 2005 Data'!$J$16,IF(D430="N2O",'State 2005 Data'!$J$17,IF(D430="Other",E430))))</f>
        <v>228.9052889156165</v>
      </c>
      <c r="H430" s="69"/>
      <c r="I430" s="69"/>
      <c r="J430" s="22"/>
      <c r="K430" s="22"/>
      <c r="L430" s="22"/>
      <c r="M430" s="70"/>
    </row>
    <row r="431" spans="1:13" x14ac:dyDescent="0.25">
      <c r="A431" s="109" t="s">
        <v>1725</v>
      </c>
      <c r="B431" s="69" t="s">
        <v>1468</v>
      </c>
      <c r="C431" s="109" t="s">
        <v>99</v>
      </c>
      <c r="D431" s="109" t="s">
        <v>545</v>
      </c>
      <c r="E431" s="70">
        <v>7.6062762999999992E-2</v>
      </c>
      <c r="F431" s="119">
        <f>IF(D431="CO2",E431,IF(D431="CH4",E431*'State 2005 Data'!$J$16,IF(D431="N2O",'State 2005 Data'!$J$17,IF(D431="Other",E431))))</f>
        <v>8.5190294560000004E-2</v>
      </c>
      <c r="H431" s="69"/>
      <c r="I431" s="69"/>
      <c r="J431" s="22"/>
      <c r="K431" s="22"/>
      <c r="L431" s="22"/>
      <c r="M431" s="70"/>
    </row>
    <row r="432" spans="1:13" x14ac:dyDescent="0.25">
      <c r="A432" s="109" t="s">
        <v>1725</v>
      </c>
      <c r="B432" s="69" t="s">
        <v>1468</v>
      </c>
      <c r="C432" s="109" t="s">
        <v>99</v>
      </c>
      <c r="D432" s="109" t="s">
        <v>546</v>
      </c>
      <c r="E432" s="70">
        <v>0.73976905104000001</v>
      </c>
      <c r="F432" s="119">
        <f>IF(D432="CO2",E432,IF(D432="CH4",E432*'State 2005 Data'!$J$16,IF(D432="N2O",'State 2005 Data'!$J$17,IF(D432="Other",E432))))</f>
        <v>0.88926174496644295</v>
      </c>
      <c r="H432" s="69"/>
      <c r="I432" s="69"/>
      <c r="J432" s="22"/>
      <c r="K432" s="22"/>
      <c r="L432" s="22"/>
      <c r="M432" s="70"/>
    </row>
    <row r="433" spans="1:13" x14ac:dyDescent="0.25">
      <c r="A433" s="109" t="s">
        <v>1725</v>
      </c>
      <c r="B433" s="69" t="s">
        <v>1468</v>
      </c>
      <c r="C433" s="109" t="s">
        <v>99</v>
      </c>
      <c r="D433" s="120" t="s">
        <v>534</v>
      </c>
      <c r="E433" s="70"/>
      <c r="F433" s="119">
        <f>IF(D433="CO2",E433,IF(D433="CH4",E433*'State 2005 Data'!$J$16,IF(D433="N2O",'State 2005 Data'!$J$17,IF(D433="Other",E433))))</f>
        <v>0</v>
      </c>
      <c r="H433" s="69"/>
      <c r="I433" s="69"/>
      <c r="J433" s="22"/>
      <c r="K433" s="22"/>
      <c r="L433" s="22"/>
      <c r="M433" s="70"/>
    </row>
    <row r="434" spans="1:13" x14ac:dyDescent="0.25">
      <c r="A434" s="109" t="s">
        <v>1725</v>
      </c>
      <c r="B434" s="69" t="s">
        <v>1468</v>
      </c>
      <c r="C434" s="109" t="s">
        <v>766</v>
      </c>
      <c r="D434" s="109" t="s">
        <v>537</v>
      </c>
      <c r="E434" s="70">
        <v>22.621422460851612</v>
      </c>
      <c r="F434" s="119">
        <f>IF(D434="CO2",E434,IF(D434="CH4",E434*'State 2005 Data'!$J$16,IF(D434="N2O",'State 2005 Data'!$J$17,IF(D434="Other",E434))))</f>
        <v>22.621422460851612</v>
      </c>
      <c r="H434" s="69"/>
      <c r="I434" s="69"/>
      <c r="J434" s="22"/>
      <c r="K434" s="22"/>
      <c r="L434" s="22"/>
      <c r="M434" s="70"/>
    </row>
    <row r="435" spans="1:13" x14ac:dyDescent="0.25">
      <c r="A435" s="109" t="s">
        <v>1725</v>
      </c>
      <c r="B435" s="69" t="s">
        <v>1468</v>
      </c>
      <c r="C435" s="109" t="s">
        <v>766</v>
      </c>
      <c r="D435" s="109" t="s">
        <v>545</v>
      </c>
      <c r="E435" s="70">
        <v>0.20811788799999997</v>
      </c>
      <c r="F435" s="119">
        <f>IF(D435="CO2",E435,IF(D435="CH4",E435*'State 2005 Data'!$J$16,IF(D435="N2O",'State 2005 Data'!$J$17,IF(D435="Other",E435))))</f>
        <v>0.23309203455999999</v>
      </c>
      <c r="H435" s="69"/>
      <c r="I435" s="69"/>
      <c r="J435" s="22"/>
      <c r="K435" s="22"/>
      <c r="L435" s="22"/>
      <c r="M435" s="70"/>
    </row>
    <row r="436" spans="1:13" x14ac:dyDescent="0.25">
      <c r="A436" s="109" t="s">
        <v>1725</v>
      </c>
      <c r="B436" s="69" t="s">
        <v>1468</v>
      </c>
      <c r="C436" s="109" t="s">
        <v>766</v>
      </c>
      <c r="D436" s="109" t="s">
        <v>546</v>
      </c>
      <c r="E436" s="70">
        <v>4.4030617500000001E-2</v>
      </c>
      <c r="F436" s="119">
        <f>IF(D436="CO2",E436,IF(D436="CH4",E436*'State 2005 Data'!$J$16,IF(D436="N2O",'State 2005 Data'!$J$17,IF(D436="Other",E436))))</f>
        <v>0.88926174496644295</v>
      </c>
      <c r="H436" s="69"/>
      <c r="I436" s="69"/>
      <c r="J436" s="22"/>
      <c r="K436" s="22"/>
      <c r="L436" s="22"/>
      <c r="M436" s="70"/>
    </row>
    <row r="437" spans="1:13" x14ac:dyDescent="0.25">
      <c r="A437" s="109" t="s">
        <v>1725</v>
      </c>
      <c r="B437" s="69" t="s">
        <v>1468</v>
      </c>
      <c r="C437" s="109" t="s">
        <v>766</v>
      </c>
      <c r="D437" s="120" t="s">
        <v>534</v>
      </c>
      <c r="E437" s="70"/>
      <c r="F437" s="119">
        <f>IF(D437="CO2",E437,IF(D437="CH4",E437*'State 2005 Data'!$J$16,IF(D437="N2O",'State 2005 Data'!$J$17,IF(D437="Other",E437))))</f>
        <v>0</v>
      </c>
      <c r="H437" s="69"/>
      <c r="I437" s="69"/>
      <c r="J437" s="22"/>
      <c r="K437" s="22"/>
      <c r="L437" s="22"/>
      <c r="M437" s="70"/>
    </row>
    <row r="438" spans="1:13" x14ac:dyDescent="0.25">
      <c r="A438" s="109" t="s">
        <v>1725</v>
      </c>
      <c r="B438" s="69" t="s">
        <v>1468</v>
      </c>
      <c r="C438" s="109" t="s">
        <v>4</v>
      </c>
      <c r="D438" s="109" t="s">
        <v>537</v>
      </c>
      <c r="E438" s="70">
        <v>194.38273027156794</v>
      </c>
      <c r="F438" s="119">
        <f>IF(D438="CO2",E438,IF(D438="CH4",E438*'State 2005 Data'!$J$16,IF(D438="N2O",'State 2005 Data'!$J$17,IF(D438="Other",E438))))</f>
        <v>194.38273027156794</v>
      </c>
      <c r="H438" s="69"/>
      <c r="I438" s="69"/>
      <c r="J438" s="22"/>
      <c r="K438" s="22"/>
      <c r="L438" s="22"/>
      <c r="M438" s="70"/>
    </row>
    <row r="439" spans="1:13" x14ac:dyDescent="0.25">
      <c r="A439" s="109" t="s">
        <v>1725</v>
      </c>
      <c r="B439" s="69" t="s">
        <v>1468</v>
      </c>
      <c r="C439" s="109" t="s">
        <v>4</v>
      </c>
      <c r="D439" s="109" t="s">
        <v>545</v>
      </c>
      <c r="E439" s="70">
        <v>8.2130164830722538E-2</v>
      </c>
      <c r="F439" s="119">
        <f>IF(D439="CO2",E439,IF(D439="CH4",E439*'State 2005 Data'!$J$16,IF(D439="N2O",'State 2005 Data'!$J$17,IF(D439="Other",E439))))</f>
        <v>9.1985784610409252E-2</v>
      </c>
      <c r="H439" s="69"/>
      <c r="I439" s="69"/>
      <c r="J439" s="22"/>
      <c r="K439" s="22"/>
      <c r="L439" s="22"/>
      <c r="M439" s="70"/>
    </row>
    <row r="440" spans="1:13" x14ac:dyDescent="0.25">
      <c r="A440" s="109" t="s">
        <v>1725</v>
      </c>
      <c r="B440" s="69" t="s">
        <v>1468</v>
      </c>
      <c r="C440" s="109" t="s">
        <v>4</v>
      </c>
      <c r="D440" s="109" t="s">
        <v>546</v>
      </c>
      <c r="E440" s="70">
        <v>1.0667549093099755</v>
      </c>
      <c r="F440" s="119">
        <f>IF(D440="CO2",E440,IF(D440="CH4",E440*'State 2005 Data'!$J$16,IF(D440="N2O",'State 2005 Data'!$J$17,IF(D440="Other",E440))))</f>
        <v>0.88926174496644295</v>
      </c>
      <c r="H440" s="69"/>
      <c r="I440" s="69"/>
      <c r="J440" s="22"/>
      <c r="K440" s="22"/>
      <c r="L440" s="22"/>
      <c r="M440" s="70"/>
    </row>
    <row r="441" spans="1:13" x14ac:dyDescent="0.25">
      <c r="A441" s="109" t="s">
        <v>1725</v>
      </c>
      <c r="B441" s="69" t="s">
        <v>1468</v>
      </c>
      <c r="C441" s="109" t="s">
        <v>4</v>
      </c>
      <c r="D441" s="120" t="s">
        <v>534</v>
      </c>
      <c r="E441" s="70"/>
      <c r="F441" s="119">
        <f>IF(D441="CO2",E441,IF(D441="CH4",E441*'State 2005 Data'!$J$16,IF(D441="N2O",'State 2005 Data'!$J$17,IF(D441="Other",E441))))</f>
        <v>0</v>
      </c>
      <c r="H441" s="69"/>
      <c r="I441" s="69"/>
      <c r="J441" s="22"/>
      <c r="K441" s="22"/>
      <c r="L441" s="22"/>
      <c r="M441" s="70"/>
    </row>
    <row r="442" spans="1:13" x14ac:dyDescent="0.25">
      <c r="A442" s="109" t="s">
        <v>1725</v>
      </c>
      <c r="B442" s="69" t="s">
        <v>1468</v>
      </c>
      <c r="C442" s="109" t="s">
        <v>9</v>
      </c>
      <c r="D442" s="109" t="s">
        <v>537</v>
      </c>
      <c r="E442" s="71">
        <v>239.03992143787721</v>
      </c>
      <c r="F442" s="119">
        <f>IF(D442="CO2",E442,IF(D442="CH4",E442*'State 2005 Data'!$J$16,IF(D442="N2O",'State 2005 Data'!$J$17,IF(D442="Other",E442))))</f>
        <v>239.03992143787721</v>
      </c>
      <c r="H442" s="69"/>
      <c r="I442" s="69"/>
      <c r="J442" s="22"/>
      <c r="K442" s="22"/>
      <c r="L442" s="22"/>
      <c r="M442" s="71"/>
    </row>
    <row r="443" spans="1:13" x14ac:dyDescent="0.25">
      <c r="A443" s="109" t="s">
        <v>1725</v>
      </c>
      <c r="B443" s="69" t="s">
        <v>1468</v>
      </c>
      <c r="C443" s="109" t="s">
        <v>9</v>
      </c>
      <c r="D443" s="109" t="s">
        <v>545</v>
      </c>
      <c r="E443" s="70">
        <v>49.593006651916163</v>
      </c>
      <c r="F443" s="119">
        <f>IF(D443="CO2",E443,IF(D443="CH4",E443*'State 2005 Data'!$J$16,IF(D443="N2O",'State 2005 Data'!$J$17,IF(D443="Other",E443))))</f>
        <v>55.544167450146105</v>
      </c>
      <c r="H443" s="69"/>
      <c r="I443" s="69"/>
      <c r="J443" s="22"/>
      <c r="K443" s="22"/>
      <c r="L443" s="22"/>
      <c r="M443" s="70"/>
    </row>
    <row r="444" spans="1:13" x14ac:dyDescent="0.25">
      <c r="A444" s="109" t="s">
        <v>1725</v>
      </c>
      <c r="B444" s="69" t="s">
        <v>1468</v>
      </c>
      <c r="C444" s="109" t="s">
        <v>9</v>
      </c>
      <c r="D444" s="109" t="s">
        <v>546</v>
      </c>
      <c r="E444" s="70">
        <v>0.31381401959941413</v>
      </c>
      <c r="F444" s="119">
        <f>IF(D444="CO2",E444,IF(D444="CH4",E444*'State 2005 Data'!$J$16,IF(D444="N2O",'State 2005 Data'!$J$17,IF(D444="Other",E444))))</f>
        <v>0.88926174496644295</v>
      </c>
      <c r="H444" s="69"/>
      <c r="I444" s="69"/>
      <c r="J444" s="22"/>
      <c r="K444" s="22"/>
      <c r="L444" s="22"/>
      <c r="M444" s="70"/>
    </row>
    <row r="445" spans="1:13" x14ac:dyDescent="0.25">
      <c r="A445" s="109" t="s">
        <v>1725</v>
      </c>
      <c r="B445" s="69" t="s">
        <v>1468</v>
      </c>
      <c r="C445" s="109" t="s">
        <v>9</v>
      </c>
      <c r="D445" s="109" t="s">
        <v>534</v>
      </c>
      <c r="E445" s="70">
        <v>9.6342224411450221</v>
      </c>
      <c r="F445" s="119">
        <f>IF(D445="CO2",E445,IF(D445="CH4",E445*'State 2005 Data'!$J$16,IF(D445="N2O",'State 2005 Data'!$J$17,IF(D445="Other",E445))))</f>
        <v>9.6342224411450221</v>
      </c>
      <c r="H445" s="69"/>
      <c r="I445" s="69"/>
      <c r="J445" s="22"/>
      <c r="K445" s="22"/>
      <c r="L445" s="22"/>
      <c r="M445" s="70"/>
    </row>
    <row r="446" spans="1:13" x14ac:dyDescent="0.25">
      <c r="A446" s="109" t="s">
        <v>1730</v>
      </c>
      <c r="B446" s="69" t="s">
        <v>1452</v>
      </c>
      <c r="C446" s="109" t="s">
        <v>99</v>
      </c>
      <c r="D446" s="109" t="s">
        <v>537</v>
      </c>
      <c r="E446" s="70">
        <v>40.915728782347834</v>
      </c>
      <c r="F446" s="119">
        <f>IF(D446="CO2",E446,IF(D446="CH4",E446*'State 2005 Data'!$J$16,IF(D446="N2O",'State 2005 Data'!$J$17,IF(D446="Other",E446))))</f>
        <v>40.915728782347834</v>
      </c>
      <c r="H446" s="69"/>
      <c r="I446" s="69"/>
      <c r="J446" s="22"/>
      <c r="K446" s="22"/>
      <c r="L446" s="22"/>
      <c r="M446" s="70"/>
    </row>
    <row r="447" spans="1:13" x14ac:dyDescent="0.25">
      <c r="A447" s="109" t="s">
        <v>1730</v>
      </c>
      <c r="B447" s="69" t="s">
        <v>1452</v>
      </c>
      <c r="C447" s="109" t="s">
        <v>99</v>
      </c>
      <c r="D447" s="109" t="s">
        <v>545</v>
      </c>
      <c r="E447" s="70">
        <v>1.8761313249999998E-2</v>
      </c>
      <c r="F447" s="119">
        <f>IF(D447="CO2",E447,IF(D447="CH4",E447*'State 2005 Data'!$J$16,IF(D447="N2O",'State 2005 Data'!$J$17,IF(D447="Other",E447))))</f>
        <v>2.1012670840000001E-2</v>
      </c>
      <c r="H447" s="69"/>
      <c r="I447" s="69"/>
      <c r="J447" s="22"/>
      <c r="K447" s="22"/>
      <c r="L447" s="22"/>
      <c r="M447" s="70"/>
    </row>
    <row r="448" spans="1:13" x14ac:dyDescent="0.25">
      <c r="A448" s="109" t="s">
        <v>1730</v>
      </c>
      <c r="B448" s="69" t="s">
        <v>1452</v>
      </c>
      <c r="C448" s="109" t="s">
        <v>99</v>
      </c>
      <c r="D448" s="109" t="s">
        <v>546</v>
      </c>
      <c r="E448" s="70">
        <v>0.18168430325999999</v>
      </c>
      <c r="F448" s="119">
        <f>IF(D448="CO2",E448,IF(D448="CH4",E448*'State 2005 Data'!$J$16,IF(D448="N2O",'State 2005 Data'!$J$17,IF(D448="Other",E448))))</f>
        <v>0.88926174496644295</v>
      </c>
      <c r="H448" s="69"/>
      <c r="I448" s="69"/>
      <c r="J448" s="22"/>
      <c r="K448" s="22"/>
      <c r="L448" s="22"/>
      <c r="M448" s="70"/>
    </row>
    <row r="449" spans="1:13" x14ac:dyDescent="0.25">
      <c r="A449" s="109" t="s">
        <v>1730</v>
      </c>
      <c r="B449" s="69" t="s">
        <v>1452</v>
      </c>
      <c r="C449" s="109" t="s">
        <v>99</v>
      </c>
      <c r="D449" s="120" t="s">
        <v>534</v>
      </c>
      <c r="E449" s="70"/>
      <c r="F449" s="119">
        <f>IF(D449="CO2",E449,IF(D449="CH4",E449*'State 2005 Data'!$J$16,IF(D449="N2O",'State 2005 Data'!$J$17,IF(D449="Other",E449))))</f>
        <v>0</v>
      </c>
      <c r="H449" s="69"/>
      <c r="I449" s="69"/>
      <c r="J449" s="22"/>
      <c r="K449" s="22"/>
      <c r="L449" s="22"/>
      <c r="M449" s="70"/>
    </row>
    <row r="450" spans="1:13" x14ac:dyDescent="0.25">
      <c r="A450" s="109" t="s">
        <v>1730</v>
      </c>
      <c r="B450" s="69" t="s">
        <v>1452</v>
      </c>
      <c r="C450" s="109" t="s">
        <v>766</v>
      </c>
      <c r="D450" s="109" t="s">
        <v>537</v>
      </c>
      <c r="E450" s="70">
        <v>14.055786910967303</v>
      </c>
      <c r="F450" s="119">
        <f>IF(D450="CO2",E450,IF(D450="CH4",E450*'State 2005 Data'!$J$16,IF(D450="N2O",'State 2005 Data'!$J$17,IF(D450="Other",E450))))</f>
        <v>14.055786910967303</v>
      </c>
      <c r="H450" s="69"/>
      <c r="I450" s="69"/>
      <c r="J450" s="22"/>
      <c r="K450" s="22"/>
      <c r="L450" s="22"/>
      <c r="M450" s="70"/>
    </row>
    <row r="451" spans="1:13" x14ac:dyDescent="0.25">
      <c r="A451" s="109" t="s">
        <v>1730</v>
      </c>
      <c r="B451" s="69" t="s">
        <v>1452</v>
      </c>
      <c r="C451" s="109" t="s">
        <v>766</v>
      </c>
      <c r="D451" s="109" t="s">
        <v>545</v>
      </c>
      <c r="E451" s="70">
        <v>0.16596348375000003</v>
      </c>
      <c r="F451" s="119">
        <f>IF(D451="CO2",E451,IF(D451="CH4",E451*'State 2005 Data'!$J$16,IF(D451="N2O",'State 2005 Data'!$J$17,IF(D451="Other",E451))))</f>
        <v>0.18587910180000006</v>
      </c>
      <c r="H451" s="69"/>
      <c r="I451" s="69"/>
      <c r="J451" s="22"/>
      <c r="K451" s="22"/>
      <c r="L451" s="22"/>
      <c r="M451" s="70"/>
    </row>
    <row r="452" spans="1:13" x14ac:dyDescent="0.25">
      <c r="A452" s="109" t="s">
        <v>1730</v>
      </c>
      <c r="B452" s="69" t="s">
        <v>1452</v>
      </c>
      <c r="C452" s="109" t="s">
        <v>766</v>
      </c>
      <c r="D452" s="109" t="s">
        <v>546</v>
      </c>
      <c r="E452" s="70">
        <v>3.9168667040000001E-2</v>
      </c>
      <c r="F452" s="119">
        <f>IF(D452="CO2",E452,IF(D452="CH4",E452*'State 2005 Data'!$J$16,IF(D452="N2O",'State 2005 Data'!$J$17,IF(D452="Other",E452))))</f>
        <v>0.88926174496644295</v>
      </c>
      <c r="H452" s="69"/>
      <c r="I452" s="69"/>
      <c r="J452" s="22"/>
      <c r="K452" s="22"/>
      <c r="L452" s="22"/>
      <c r="M452" s="70"/>
    </row>
    <row r="453" spans="1:13" x14ac:dyDescent="0.25">
      <c r="A453" s="109" t="s">
        <v>1730</v>
      </c>
      <c r="B453" s="69" t="s">
        <v>1452</v>
      </c>
      <c r="C453" s="109" t="s">
        <v>766</v>
      </c>
      <c r="D453" s="120" t="s">
        <v>534</v>
      </c>
      <c r="E453" s="70"/>
      <c r="F453" s="119">
        <f>IF(D453="CO2",E453,IF(D453="CH4",E453*'State 2005 Data'!$J$16,IF(D453="N2O",'State 2005 Data'!$J$17,IF(D453="Other",E453))))</f>
        <v>0</v>
      </c>
      <c r="H453" s="69"/>
      <c r="I453" s="69"/>
      <c r="J453" s="22"/>
      <c r="K453" s="22"/>
      <c r="L453" s="22"/>
      <c r="M453" s="70"/>
    </row>
    <row r="454" spans="1:13" x14ac:dyDescent="0.25">
      <c r="A454" s="109" t="s">
        <v>1730</v>
      </c>
      <c r="B454" s="69" t="s">
        <v>1452</v>
      </c>
      <c r="C454" s="109" t="s">
        <v>4</v>
      </c>
      <c r="D454" s="109" t="s">
        <v>537</v>
      </c>
      <c r="E454" s="70">
        <v>55.53174867671175</v>
      </c>
      <c r="F454" s="119">
        <f>IF(D454="CO2",E454,IF(D454="CH4",E454*'State 2005 Data'!$J$16,IF(D454="N2O",'State 2005 Data'!$J$17,IF(D454="Other",E454))))</f>
        <v>55.53174867671175</v>
      </c>
      <c r="H454" s="69"/>
      <c r="I454" s="69"/>
      <c r="J454" s="22"/>
      <c r="K454" s="22"/>
      <c r="L454" s="22"/>
      <c r="M454" s="70"/>
    </row>
    <row r="455" spans="1:13" x14ac:dyDescent="0.25">
      <c r="A455" s="109" t="s">
        <v>1730</v>
      </c>
      <c r="B455" s="69" t="s">
        <v>1452</v>
      </c>
      <c r="C455" s="109" t="s">
        <v>4</v>
      </c>
      <c r="D455" s="109" t="s">
        <v>545</v>
      </c>
      <c r="E455" s="70">
        <v>8.2130164830722538E-2</v>
      </c>
      <c r="F455" s="119">
        <f>IF(D455="CO2",E455,IF(D455="CH4",E455*'State 2005 Data'!$J$16,IF(D455="N2O",'State 2005 Data'!$J$17,IF(D455="Other",E455))))</f>
        <v>9.1985784610409252E-2</v>
      </c>
      <c r="H455" s="69"/>
      <c r="I455" s="69"/>
      <c r="J455" s="22"/>
      <c r="K455" s="22"/>
      <c r="L455" s="22"/>
      <c r="M455" s="70"/>
    </row>
    <row r="456" spans="1:13" x14ac:dyDescent="0.25">
      <c r="A456" s="109" t="s">
        <v>1730</v>
      </c>
      <c r="B456" s="69" t="s">
        <v>1452</v>
      </c>
      <c r="C456" s="109" t="s">
        <v>4</v>
      </c>
      <c r="D456" s="109" t="s">
        <v>546</v>
      </c>
      <c r="E456" s="70">
        <v>1.0667549093099755</v>
      </c>
      <c r="F456" s="119">
        <f>IF(D456="CO2",E456,IF(D456="CH4",E456*'State 2005 Data'!$J$16,IF(D456="N2O",'State 2005 Data'!$J$17,IF(D456="Other",E456))))</f>
        <v>0.88926174496644295</v>
      </c>
      <c r="H456" s="69"/>
      <c r="I456" s="69"/>
      <c r="J456" s="22"/>
      <c r="K456" s="22"/>
      <c r="L456" s="22"/>
      <c r="M456" s="70"/>
    </row>
    <row r="457" spans="1:13" x14ac:dyDescent="0.25">
      <c r="A457" s="109" t="s">
        <v>1730</v>
      </c>
      <c r="B457" s="69" t="s">
        <v>1452</v>
      </c>
      <c r="C457" s="109" t="s">
        <v>4</v>
      </c>
      <c r="D457" s="120" t="s">
        <v>534</v>
      </c>
      <c r="E457" s="70"/>
      <c r="F457" s="119">
        <f>IF(D457="CO2",E457,IF(D457="CH4",E457*'State 2005 Data'!$J$16,IF(D457="N2O",'State 2005 Data'!$J$17,IF(D457="Other",E457))))</f>
        <v>0</v>
      </c>
      <c r="H457" s="69"/>
      <c r="I457" s="69"/>
      <c r="J457" s="22"/>
      <c r="K457" s="22"/>
      <c r="L457" s="22"/>
      <c r="M457" s="70"/>
    </row>
    <row r="458" spans="1:13" x14ac:dyDescent="0.25">
      <c r="A458" s="109" t="s">
        <v>1730</v>
      </c>
      <c r="B458" s="69" t="s">
        <v>1452</v>
      </c>
      <c r="C458" s="109" t="s">
        <v>9</v>
      </c>
      <c r="D458" s="109" t="s">
        <v>537</v>
      </c>
      <c r="E458" s="71">
        <v>19.734515731178863</v>
      </c>
      <c r="F458" s="119">
        <f>IF(D458="CO2",E458,IF(D458="CH4",E458*'State 2005 Data'!$J$16,IF(D458="N2O",'State 2005 Data'!$J$17,IF(D458="Other",E458))))</f>
        <v>19.734515731178863</v>
      </c>
      <c r="H458" s="69"/>
      <c r="I458" s="69"/>
      <c r="J458" s="22"/>
      <c r="K458" s="22"/>
      <c r="L458" s="22"/>
      <c r="M458" s="71"/>
    </row>
    <row r="459" spans="1:13" x14ac:dyDescent="0.25">
      <c r="A459" s="109" t="s">
        <v>1730</v>
      </c>
      <c r="B459" s="69" t="s">
        <v>1452</v>
      </c>
      <c r="C459" s="109" t="s">
        <v>9</v>
      </c>
      <c r="D459" s="109" t="s">
        <v>545</v>
      </c>
      <c r="E459" s="70">
        <v>7.4961926934250647</v>
      </c>
      <c r="F459" s="119">
        <f>IF(D459="CO2",E459,IF(D459="CH4",E459*'State 2005 Data'!$J$16,IF(D459="N2O",'State 2005 Data'!$J$17,IF(D459="Other",E459))))</f>
        <v>8.3957358166360727</v>
      </c>
      <c r="H459" s="69"/>
      <c r="I459" s="69"/>
      <c r="J459" s="22"/>
      <c r="K459" s="22"/>
      <c r="L459" s="22"/>
      <c r="M459" s="70"/>
    </row>
    <row r="460" spans="1:13" x14ac:dyDescent="0.25">
      <c r="A460" s="109" t="s">
        <v>1730</v>
      </c>
      <c r="B460" s="69" t="s">
        <v>1452</v>
      </c>
      <c r="C460" s="109" t="s">
        <v>9</v>
      </c>
      <c r="D460" s="109" t="s">
        <v>546</v>
      </c>
      <c r="E460" s="70">
        <v>0.11873688243837199</v>
      </c>
      <c r="F460" s="119">
        <f>IF(D460="CO2",E460,IF(D460="CH4",E460*'State 2005 Data'!$J$16,IF(D460="N2O",'State 2005 Data'!$J$17,IF(D460="Other",E460))))</f>
        <v>0.88926174496644295</v>
      </c>
      <c r="H460" s="69"/>
      <c r="I460" s="69"/>
      <c r="J460" s="22"/>
      <c r="K460" s="22"/>
      <c r="L460" s="22"/>
      <c r="M460" s="70"/>
    </row>
    <row r="461" spans="1:13" x14ac:dyDescent="0.25">
      <c r="A461" s="109" t="s">
        <v>1730</v>
      </c>
      <c r="B461" s="69" t="s">
        <v>1452</v>
      </c>
      <c r="C461" s="109" t="s">
        <v>9</v>
      </c>
      <c r="D461" s="109" t="s">
        <v>534</v>
      </c>
      <c r="E461" s="70">
        <v>2.8546214147963638</v>
      </c>
      <c r="F461" s="119">
        <f>IF(D461="CO2",E461,IF(D461="CH4",E461*'State 2005 Data'!$J$16,IF(D461="N2O",'State 2005 Data'!$J$17,IF(D461="Other",E461))))</f>
        <v>2.8546214147963638</v>
      </c>
      <c r="H461" s="69"/>
      <c r="I461" s="69"/>
      <c r="J461" s="22"/>
      <c r="K461" s="22"/>
      <c r="L461" s="22"/>
      <c r="M461" s="70"/>
    </row>
    <row r="462" spans="1:13" x14ac:dyDescent="0.25">
      <c r="A462" s="109" t="s">
        <v>1735</v>
      </c>
      <c r="B462" s="69" t="s">
        <v>1469</v>
      </c>
      <c r="C462" s="109" t="s">
        <v>99</v>
      </c>
      <c r="D462" s="109" t="s">
        <v>537</v>
      </c>
      <c r="E462" s="70">
        <v>48.065965744464222</v>
      </c>
      <c r="F462" s="119">
        <f>IF(D462="CO2",E462,IF(D462="CH4",E462*'State 2005 Data'!$J$16,IF(D462="N2O",'State 2005 Data'!$J$17,IF(D462="Other",E462))))</f>
        <v>48.065965744464222</v>
      </c>
      <c r="H462" s="69"/>
      <c r="I462" s="69"/>
      <c r="J462" s="22"/>
      <c r="K462" s="22"/>
      <c r="L462" s="22"/>
      <c r="M462" s="70"/>
    </row>
    <row r="463" spans="1:13" x14ac:dyDescent="0.25">
      <c r="A463" s="109" t="s">
        <v>1735</v>
      </c>
      <c r="B463" s="69" t="s">
        <v>1469</v>
      </c>
      <c r="C463" s="109" t="s">
        <v>99</v>
      </c>
      <c r="D463" s="109" t="s">
        <v>545</v>
      </c>
      <c r="E463" s="70">
        <v>1.5388456249999996E-2</v>
      </c>
      <c r="F463" s="119">
        <f>IF(D463="CO2",E463,IF(D463="CH4",E463*'State 2005 Data'!$J$16,IF(D463="N2O",'State 2005 Data'!$J$17,IF(D463="Other",E463))))</f>
        <v>1.7235070999999998E-2</v>
      </c>
      <c r="H463" s="69"/>
      <c r="I463" s="69"/>
      <c r="J463" s="22"/>
      <c r="K463" s="22"/>
      <c r="L463" s="22"/>
      <c r="M463" s="70"/>
    </row>
    <row r="464" spans="1:13" x14ac:dyDescent="0.25">
      <c r="A464" s="109" t="s">
        <v>1735</v>
      </c>
      <c r="B464" s="69" t="s">
        <v>1469</v>
      </c>
      <c r="C464" s="109" t="s">
        <v>99</v>
      </c>
      <c r="D464" s="109" t="s">
        <v>546</v>
      </c>
      <c r="E464" s="70">
        <v>0.21783692123999998</v>
      </c>
      <c r="F464" s="119">
        <f>IF(D464="CO2",E464,IF(D464="CH4",E464*'State 2005 Data'!$J$16,IF(D464="N2O",'State 2005 Data'!$J$17,IF(D464="Other",E464))))</f>
        <v>0.88926174496644295</v>
      </c>
      <c r="H464" s="69"/>
      <c r="I464" s="69"/>
      <c r="J464" s="22"/>
      <c r="K464" s="22"/>
      <c r="L464" s="22"/>
      <c r="M464" s="70"/>
    </row>
    <row r="465" spans="1:13" x14ac:dyDescent="0.25">
      <c r="A465" s="109" t="s">
        <v>1735</v>
      </c>
      <c r="B465" s="69" t="s">
        <v>1469</v>
      </c>
      <c r="C465" s="109" t="s">
        <v>99</v>
      </c>
      <c r="D465" s="120" t="s">
        <v>534</v>
      </c>
      <c r="E465" s="70"/>
      <c r="F465" s="119">
        <f>IF(D465="CO2",E465,IF(D465="CH4",E465*'State 2005 Data'!$J$16,IF(D465="N2O",'State 2005 Data'!$J$17,IF(D465="Other",E465))))</f>
        <v>0</v>
      </c>
      <c r="H465" s="69"/>
      <c r="I465" s="69"/>
      <c r="J465" s="22"/>
      <c r="K465" s="22"/>
      <c r="L465" s="22"/>
      <c r="M465" s="70"/>
    </row>
    <row r="466" spans="1:13" x14ac:dyDescent="0.25">
      <c r="A466" s="109" t="s">
        <v>1735</v>
      </c>
      <c r="B466" s="69" t="s">
        <v>1469</v>
      </c>
      <c r="C466" s="109" t="s">
        <v>766</v>
      </c>
      <c r="D466" s="109" t="s">
        <v>537</v>
      </c>
      <c r="E466" s="70">
        <v>16.087753185364559</v>
      </c>
      <c r="F466" s="119">
        <f>IF(D466="CO2",E466,IF(D466="CH4",E466*'State 2005 Data'!$J$16,IF(D466="N2O",'State 2005 Data'!$J$17,IF(D466="Other",E466))))</f>
        <v>16.087753185364559</v>
      </c>
      <c r="H466" s="69"/>
      <c r="I466" s="69"/>
      <c r="J466" s="22"/>
      <c r="K466" s="22"/>
      <c r="L466" s="22"/>
      <c r="M466" s="70"/>
    </row>
    <row r="467" spans="1:13" x14ac:dyDescent="0.25">
      <c r="A467" s="109" t="s">
        <v>1735</v>
      </c>
      <c r="B467" s="69" t="s">
        <v>1469</v>
      </c>
      <c r="C467" s="109" t="s">
        <v>766</v>
      </c>
      <c r="D467" s="109" t="s">
        <v>545</v>
      </c>
      <c r="E467" s="70">
        <v>0.25319798724999998</v>
      </c>
      <c r="F467" s="119">
        <f>IF(D467="CO2",E467,IF(D467="CH4",E467*'State 2005 Data'!$J$16,IF(D467="N2O",'State 2005 Data'!$J$17,IF(D467="Other",E467))))</f>
        <v>0.28358174572</v>
      </c>
      <c r="H467" s="69"/>
      <c r="I467" s="69"/>
      <c r="J467" s="22"/>
      <c r="K467" s="22"/>
      <c r="L467" s="22"/>
      <c r="M467" s="70"/>
    </row>
    <row r="468" spans="1:13" x14ac:dyDescent="0.25">
      <c r="A468" s="109" t="s">
        <v>1735</v>
      </c>
      <c r="B468" s="69" t="s">
        <v>1469</v>
      </c>
      <c r="C468" s="109" t="s">
        <v>766</v>
      </c>
      <c r="D468" s="109" t="s">
        <v>546</v>
      </c>
      <c r="E468" s="70">
        <v>5.2062316479999989E-2</v>
      </c>
      <c r="F468" s="119">
        <f>IF(D468="CO2",E468,IF(D468="CH4",E468*'State 2005 Data'!$J$16,IF(D468="N2O",'State 2005 Data'!$J$17,IF(D468="Other",E468))))</f>
        <v>0.88926174496644295</v>
      </c>
      <c r="H468" s="69"/>
      <c r="I468" s="69"/>
      <c r="J468" s="22"/>
      <c r="K468" s="22"/>
      <c r="L468" s="22"/>
      <c r="M468" s="70"/>
    </row>
    <row r="469" spans="1:13" x14ac:dyDescent="0.25">
      <c r="A469" s="109" t="s">
        <v>1735</v>
      </c>
      <c r="B469" s="69" t="s">
        <v>1469</v>
      </c>
      <c r="C469" s="109" t="s">
        <v>766</v>
      </c>
      <c r="D469" s="120" t="s">
        <v>534</v>
      </c>
      <c r="E469" s="70"/>
      <c r="F469" s="119">
        <f>IF(D469="CO2",E469,IF(D469="CH4",E469*'State 2005 Data'!$J$16,IF(D469="N2O",'State 2005 Data'!$J$17,IF(D469="Other",E469))))</f>
        <v>0</v>
      </c>
      <c r="H469" s="69"/>
      <c r="I469" s="69"/>
      <c r="J469" s="22"/>
      <c r="K469" s="22"/>
      <c r="L469" s="22"/>
      <c r="M469" s="70"/>
    </row>
    <row r="470" spans="1:13" x14ac:dyDescent="0.25">
      <c r="A470" s="109" t="s">
        <v>1735</v>
      </c>
      <c r="B470" s="69" t="s">
        <v>1469</v>
      </c>
      <c r="C470" s="109" t="s">
        <v>4</v>
      </c>
      <c r="D470" s="109" t="s">
        <v>537</v>
      </c>
      <c r="E470" s="70">
        <v>30.188246103116487</v>
      </c>
      <c r="F470" s="119">
        <f>IF(D470="CO2",E470,IF(D470="CH4",E470*'State 2005 Data'!$J$16,IF(D470="N2O",'State 2005 Data'!$J$17,IF(D470="Other",E470))))</f>
        <v>30.188246103116487</v>
      </c>
      <c r="H470" s="69"/>
      <c r="I470" s="69"/>
      <c r="J470" s="22"/>
      <c r="K470" s="22"/>
      <c r="L470" s="22"/>
      <c r="M470" s="70"/>
    </row>
    <row r="471" spans="1:13" x14ac:dyDescent="0.25">
      <c r="A471" s="109" t="s">
        <v>1735</v>
      </c>
      <c r="B471" s="69" t="s">
        <v>1469</v>
      </c>
      <c r="C471" s="109" t="s">
        <v>4</v>
      </c>
      <c r="D471" s="109" t="s">
        <v>545</v>
      </c>
      <c r="E471" s="70">
        <v>8.2130164830722538E-2</v>
      </c>
      <c r="F471" s="119">
        <f>IF(D471="CO2",E471,IF(D471="CH4",E471*'State 2005 Data'!$J$16,IF(D471="N2O",'State 2005 Data'!$J$17,IF(D471="Other",E471))))</f>
        <v>9.1985784610409252E-2</v>
      </c>
      <c r="H471" s="69"/>
      <c r="I471" s="69"/>
      <c r="J471" s="22"/>
      <c r="K471" s="22"/>
      <c r="L471" s="22"/>
      <c r="M471" s="70"/>
    </row>
    <row r="472" spans="1:13" x14ac:dyDescent="0.25">
      <c r="A472" s="109" t="s">
        <v>1735</v>
      </c>
      <c r="B472" s="69" t="s">
        <v>1469</v>
      </c>
      <c r="C472" s="109" t="s">
        <v>4</v>
      </c>
      <c r="D472" s="109" t="s">
        <v>546</v>
      </c>
      <c r="E472" s="70">
        <v>1.0667549093099755</v>
      </c>
      <c r="F472" s="119">
        <f>IF(D472="CO2",E472,IF(D472="CH4",E472*'State 2005 Data'!$J$16,IF(D472="N2O",'State 2005 Data'!$J$17,IF(D472="Other",E472))))</f>
        <v>0.88926174496644295</v>
      </c>
      <c r="H472" s="69"/>
      <c r="I472" s="69"/>
      <c r="J472" s="22"/>
      <c r="K472" s="22"/>
      <c r="L472" s="22"/>
      <c r="M472" s="70"/>
    </row>
    <row r="473" spans="1:13" x14ac:dyDescent="0.25">
      <c r="A473" s="109" t="s">
        <v>1735</v>
      </c>
      <c r="B473" s="69" t="s">
        <v>1469</v>
      </c>
      <c r="C473" s="109" t="s">
        <v>4</v>
      </c>
      <c r="D473" s="120" t="s">
        <v>534</v>
      </c>
      <c r="E473" s="70"/>
      <c r="F473" s="119">
        <f>IF(D473="CO2",E473,IF(D473="CH4",E473*'State 2005 Data'!$J$16,IF(D473="N2O",'State 2005 Data'!$J$17,IF(D473="Other",E473))))</f>
        <v>0</v>
      </c>
      <c r="H473" s="69"/>
      <c r="I473" s="69"/>
      <c r="J473" s="22"/>
      <c r="K473" s="22"/>
      <c r="L473" s="22"/>
      <c r="M473" s="70"/>
    </row>
    <row r="474" spans="1:13" x14ac:dyDescent="0.25">
      <c r="A474" s="109" t="s">
        <v>1735</v>
      </c>
      <c r="B474" s="69" t="s">
        <v>1469</v>
      </c>
      <c r="C474" s="109" t="s">
        <v>9</v>
      </c>
      <c r="D474" s="109" t="s">
        <v>537</v>
      </c>
      <c r="E474" s="71">
        <v>16.95660984468033</v>
      </c>
      <c r="F474" s="119">
        <f>IF(D474="CO2",E474,IF(D474="CH4",E474*'State 2005 Data'!$J$16,IF(D474="N2O",'State 2005 Data'!$J$17,IF(D474="Other",E474))))</f>
        <v>16.95660984468033</v>
      </c>
      <c r="H474" s="69"/>
      <c r="I474" s="69"/>
      <c r="J474" s="22"/>
      <c r="K474" s="22"/>
      <c r="L474" s="22"/>
      <c r="M474" s="71"/>
    </row>
    <row r="475" spans="1:13" x14ac:dyDescent="0.25">
      <c r="A475" s="109" t="s">
        <v>1735</v>
      </c>
      <c r="B475" s="69" t="s">
        <v>1469</v>
      </c>
      <c r="C475" s="109" t="s">
        <v>9</v>
      </c>
      <c r="D475" s="109" t="s">
        <v>545</v>
      </c>
      <c r="E475" s="70">
        <v>1.9065722374176897</v>
      </c>
      <c r="F475" s="119">
        <f>IF(D475="CO2",E475,IF(D475="CH4",E475*'State 2005 Data'!$J$16,IF(D475="N2O",'State 2005 Data'!$J$17,IF(D475="Other",E475))))</f>
        <v>2.1353609059078127</v>
      </c>
      <c r="H475" s="69"/>
      <c r="I475" s="69"/>
      <c r="J475" s="22"/>
      <c r="K475" s="22"/>
      <c r="L475" s="22"/>
      <c r="M475" s="70"/>
    </row>
    <row r="476" spans="1:13" x14ac:dyDescent="0.25">
      <c r="A476" s="109" t="s">
        <v>1735</v>
      </c>
      <c r="B476" s="69" t="s">
        <v>1469</v>
      </c>
      <c r="C476" s="109" t="s">
        <v>9</v>
      </c>
      <c r="D476" s="109" t="s">
        <v>546</v>
      </c>
      <c r="E476" s="70">
        <v>0.10263012045930502</v>
      </c>
      <c r="F476" s="119">
        <f>IF(D476="CO2",E476,IF(D476="CH4",E476*'State 2005 Data'!$J$16,IF(D476="N2O",'State 2005 Data'!$J$17,IF(D476="Other",E476))))</f>
        <v>0.88926174496644295</v>
      </c>
      <c r="H476" s="69"/>
      <c r="I476" s="69"/>
      <c r="J476" s="22"/>
      <c r="K476" s="22"/>
      <c r="L476" s="22"/>
      <c r="M476" s="70"/>
    </row>
    <row r="477" spans="1:13" x14ac:dyDescent="0.25">
      <c r="A477" s="109" t="s">
        <v>1735</v>
      </c>
      <c r="B477" s="69" t="s">
        <v>1469</v>
      </c>
      <c r="C477" s="109" t="s">
        <v>9</v>
      </c>
      <c r="D477" s="109" t="s">
        <v>534</v>
      </c>
      <c r="E477" s="70">
        <v>2.078876388210924</v>
      </c>
      <c r="F477" s="119">
        <f>IF(D477="CO2",E477,IF(D477="CH4",E477*'State 2005 Data'!$J$16,IF(D477="N2O",'State 2005 Data'!$J$17,IF(D477="Other",E477))))</f>
        <v>2.078876388210924</v>
      </c>
      <c r="H477" s="69"/>
      <c r="I477" s="69"/>
      <c r="J477" s="22"/>
      <c r="K477" s="22"/>
      <c r="L477" s="22"/>
      <c r="M477" s="70"/>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x14ac:dyDescent="0.25"/>
  <cols>
    <col min="1" max="1" width="64.85546875" style="22" customWidth="1"/>
    <col min="2" max="2" width="11.42578125" style="22" bestFit="1" customWidth="1"/>
    <col min="3" max="16384" width="9" style="22"/>
  </cols>
  <sheetData>
    <row r="1" spans="1:33" x14ac:dyDescent="0.25">
      <c r="B1" s="22" t="s">
        <v>1470</v>
      </c>
    </row>
    <row r="2" spans="1:33" x14ac:dyDescent="0.25">
      <c r="A2" s="22" t="s">
        <v>545</v>
      </c>
      <c r="B2" s="22">
        <f>28</f>
        <v>28</v>
      </c>
    </row>
    <row r="3" spans="1:33" x14ac:dyDescent="0.25">
      <c r="A3" s="22" t="s">
        <v>546</v>
      </c>
      <c r="B3" s="22">
        <f>265</f>
        <v>265</v>
      </c>
    </row>
    <row r="10" spans="1:33" x14ac:dyDescent="0.25">
      <c r="A10" s="27" t="s">
        <v>1471</v>
      </c>
      <c r="B10" s="22">
        <f t="shared" ref="B10:AG10" si="0">B29</f>
        <v>2019</v>
      </c>
      <c r="C10" s="22">
        <f t="shared" si="0"/>
        <v>2020</v>
      </c>
      <c r="D10" s="22">
        <f t="shared" si="0"/>
        <v>2021</v>
      </c>
      <c r="E10" s="22">
        <f t="shared" si="0"/>
        <v>2022</v>
      </c>
      <c r="F10" s="22">
        <f t="shared" si="0"/>
        <v>2023</v>
      </c>
      <c r="G10" s="22">
        <f t="shared" si="0"/>
        <v>2024</v>
      </c>
      <c r="H10" s="22">
        <f t="shared" si="0"/>
        <v>2025</v>
      </c>
      <c r="I10" s="22">
        <f t="shared" si="0"/>
        <v>2026</v>
      </c>
      <c r="J10" s="22">
        <f t="shared" si="0"/>
        <v>2027</v>
      </c>
      <c r="K10" s="22">
        <f t="shared" si="0"/>
        <v>2028</v>
      </c>
      <c r="L10" s="22">
        <f t="shared" si="0"/>
        <v>2029</v>
      </c>
      <c r="M10" s="22">
        <f t="shared" si="0"/>
        <v>2030</v>
      </c>
      <c r="N10" s="22">
        <f t="shared" si="0"/>
        <v>2031</v>
      </c>
      <c r="O10" s="22">
        <f t="shared" si="0"/>
        <v>2032</v>
      </c>
      <c r="P10" s="22">
        <f t="shared" si="0"/>
        <v>2033</v>
      </c>
      <c r="Q10" s="22">
        <f t="shared" si="0"/>
        <v>2034</v>
      </c>
      <c r="R10" s="22">
        <f t="shared" si="0"/>
        <v>2035</v>
      </c>
      <c r="S10" s="22">
        <f t="shared" si="0"/>
        <v>2036</v>
      </c>
      <c r="T10" s="22">
        <f t="shared" si="0"/>
        <v>2037</v>
      </c>
      <c r="U10" s="22">
        <f t="shared" si="0"/>
        <v>2038</v>
      </c>
      <c r="V10" s="22">
        <f t="shared" si="0"/>
        <v>2039</v>
      </c>
      <c r="W10" s="22">
        <f t="shared" si="0"/>
        <v>2040</v>
      </c>
      <c r="X10" s="22">
        <f t="shared" si="0"/>
        <v>2041</v>
      </c>
      <c r="Y10" s="22">
        <f t="shared" si="0"/>
        <v>2042</v>
      </c>
      <c r="Z10" s="22">
        <f t="shared" si="0"/>
        <v>2043</v>
      </c>
      <c r="AA10" s="22">
        <f t="shared" si="0"/>
        <v>2044</v>
      </c>
      <c r="AB10" s="22">
        <f t="shared" si="0"/>
        <v>2045</v>
      </c>
      <c r="AC10" s="22">
        <f t="shared" si="0"/>
        <v>2046</v>
      </c>
      <c r="AD10" s="22">
        <f t="shared" si="0"/>
        <v>2047</v>
      </c>
      <c r="AE10" s="22">
        <f t="shared" si="0"/>
        <v>2048</v>
      </c>
      <c r="AF10" s="22">
        <f t="shared" si="0"/>
        <v>2049</v>
      </c>
      <c r="AG10" s="22">
        <f t="shared" si="0"/>
        <v>2050</v>
      </c>
    </row>
    <row r="11" spans="1:33" x14ac:dyDescent="0.25">
      <c r="A11" s="75" t="str">
        <f t="shared" ref="A11:AG11" si="1">A102</f>
        <v>Industrial Sector Pollutant Emissions[agriculture,CO2] : MostRecentRun</v>
      </c>
      <c r="B11" s="75">
        <f t="shared" si="1"/>
        <v>67013200000000</v>
      </c>
      <c r="C11" s="75">
        <f t="shared" si="1"/>
        <v>59752000000000</v>
      </c>
      <c r="D11" s="75">
        <f t="shared" si="1"/>
        <v>62754800000000</v>
      </c>
      <c r="E11" s="75">
        <f t="shared" si="1"/>
        <v>64765300000000</v>
      </c>
      <c r="F11" s="75">
        <f t="shared" si="1"/>
        <v>65863500000000</v>
      </c>
      <c r="G11" s="75">
        <f t="shared" si="1"/>
        <v>67148000000000</v>
      </c>
      <c r="H11" s="75">
        <f t="shared" si="1"/>
        <v>68556900000000</v>
      </c>
      <c r="I11" s="75">
        <f t="shared" si="1"/>
        <v>69881400000000</v>
      </c>
      <c r="J11" s="75">
        <f t="shared" si="1"/>
        <v>70942000000000</v>
      </c>
      <c r="K11" s="75">
        <f t="shared" si="1"/>
        <v>71948500000000</v>
      </c>
      <c r="L11" s="75">
        <f t="shared" si="1"/>
        <v>72746800000000</v>
      </c>
      <c r="M11" s="75">
        <f t="shared" si="1"/>
        <v>73539200000000</v>
      </c>
      <c r="N11" s="75">
        <f t="shared" si="1"/>
        <v>74630700000000</v>
      </c>
      <c r="O11" s="75">
        <f t="shared" si="1"/>
        <v>75721600000000</v>
      </c>
      <c r="P11" s="75">
        <f t="shared" si="1"/>
        <v>76518800000000</v>
      </c>
      <c r="Q11" s="75">
        <f t="shared" si="1"/>
        <v>77224100000000</v>
      </c>
      <c r="R11" s="75">
        <f t="shared" si="1"/>
        <v>77906900000000</v>
      </c>
      <c r="S11" s="75">
        <f t="shared" si="1"/>
        <v>78554900000000</v>
      </c>
      <c r="T11" s="75">
        <f t="shared" si="1"/>
        <v>79217200000000</v>
      </c>
      <c r="U11" s="75">
        <f t="shared" si="1"/>
        <v>79876800000000</v>
      </c>
      <c r="V11" s="75">
        <f t="shared" si="1"/>
        <v>80541100000000</v>
      </c>
      <c r="W11" s="75">
        <f t="shared" si="1"/>
        <v>81187000000000</v>
      </c>
      <c r="X11" s="75">
        <f t="shared" si="1"/>
        <v>81840500000000</v>
      </c>
      <c r="Y11" s="75">
        <f t="shared" si="1"/>
        <v>82472800000000</v>
      </c>
      <c r="Z11" s="75">
        <f t="shared" si="1"/>
        <v>83137400000000</v>
      </c>
      <c r="AA11" s="75">
        <f t="shared" si="1"/>
        <v>83824000000000</v>
      </c>
      <c r="AB11" s="75">
        <f t="shared" si="1"/>
        <v>84539300000000</v>
      </c>
      <c r="AC11" s="75">
        <f t="shared" si="1"/>
        <v>85242300000000</v>
      </c>
      <c r="AD11" s="75">
        <f t="shared" si="1"/>
        <v>85948900000000</v>
      </c>
      <c r="AE11" s="75">
        <f t="shared" si="1"/>
        <v>86689800000000</v>
      </c>
      <c r="AF11" s="75">
        <f t="shared" si="1"/>
        <v>87436500000000</v>
      </c>
      <c r="AG11" s="75">
        <f t="shared" si="1"/>
        <v>88182400000000</v>
      </c>
    </row>
    <row r="12" spans="1:33" x14ac:dyDescent="0.25">
      <c r="A12" s="75" t="str">
        <f t="shared" ref="A12:AG13" si="2">A111</f>
        <v>Industrial Sector Pollutant Emissions[agriculture,CH4] : MostRecentRun</v>
      </c>
      <c r="B12" s="75">
        <f t="shared" si="2"/>
        <v>10623600000000</v>
      </c>
      <c r="C12" s="75">
        <f t="shared" si="2"/>
        <v>9730180000000</v>
      </c>
      <c r="D12" s="75">
        <f t="shared" si="2"/>
        <v>9992470000000</v>
      </c>
      <c r="E12" s="75">
        <f t="shared" si="2"/>
        <v>10159200000000</v>
      </c>
      <c r="F12" s="75">
        <f t="shared" si="2"/>
        <v>10245800000000</v>
      </c>
      <c r="G12" s="75">
        <f t="shared" si="2"/>
        <v>10351200000000</v>
      </c>
      <c r="H12" s="75">
        <f t="shared" si="2"/>
        <v>10471400000000</v>
      </c>
      <c r="I12" s="75">
        <f t="shared" si="2"/>
        <v>10560900000000</v>
      </c>
      <c r="J12" s="75">
        <f t="shared" si="2"/>
        <v>10633200000000</v>
      </c>
      <c r="K12" s="75">
        <f t="shared" si="2"/>
        <v>10690600000000</v>
      </c>
      <c r="L12" s="75">
        <f t="shared" si="2"/>
        <v>10714500000000</v>
      </c>
      <c r="M12" s="75">
        <f t="shared" si="2"/>
        <v>10729800000000</v>
      </c>
      <c r="N12" s="75">
        <f t="shared" si="2"/>
        <v>10778900000000</v>
      </c>
      <c r="O12" s="75">
        <f t="shared" si="2"/>
        <v>10808500000000</v>
      </c>
      <c r="P12" s="75">
        <f t="shared" si="2"/>
        <v>10827500000000</v>
      </c>
      <c r="Q12" s="75">
        <f t="shared" si="2"/>
        <v>10824000000000</v>
      </c>
      <c r="R12" s="75">
        <f t="shared" si="2"/>
        <v>10820400000000</v>
      </c>
      <c r="S12" s="75">
        <f t="shared" si="2"/>
        <v>10809700000000</v>
      </c>
      <c r="T12" s="75">
        <f t="shared" si="2"/>
        <v>10795500000000</v>
      </c>
      <c r="U12" s="75">
        <f t="shared" si="2"/>
        <v>10781200000000</v>
      </c>
      <c r="V12" s="75">
        <f t="shared" si="2"/>
        <v>10770500000000</v>
      </c>
      <c r="W12" s="75">
        <f t="shared" si="2"/>
        <v>10756200000000</v>
      </c>
      <c r="X12" s="75">
        <f t="shared" si="2"/>
        <v>10727700000000</v>
      </c>
      <c r="Y12" s="75">
        <f t="shared" si="2"/>
        <v>10699100000000</v>
      </c>
      <c r="Z12" s="75">
        <f t="shared" si="2"/>
        <v>10670600000000</v>
      </c>
      <c r="AA12" s="75">
        <f t="shared" si="2"/>
        <v>10642000000000</v>
      </c>
      <c r="AB12" s="75">
        <f t="shared" si="2"/>
        <v>10613500000000</v>
      </c>
      <c r="AC12" s="75">
        <f t="shared" si="2"/>
        <v>10577800000000</v>
      </c>
      <c r="AD12" s="75">
        <f t="shared" si="2"/>
        <v>10542100000000</v>
      </c>
      <c r="AE12" s="75">
        <f t="shared" si="2"/>
        <v>10506400000000</v>
      </c>
      <c r="AF12" s="75">
        <f t="shared" si="2"/>
        <v>10470800000000</v>
      </c>
      <c r="AG12" s="75">
        <f t="shared" si="2"/>
        <v>10435100000000</v>
      </c>
    </row>
    <row r="13" spans="1:33" x14ac:dyDescent="0.25">
      <c r="A13" s="75" t="str">
        <f t="shared" si="2"/>
        <v>Industrial Sector Pollutant Emissions[agriculture,N2O] : MostRecentRun</v>
      </c>
      <c r="B13" s="75">
        <f t="shared" si="2"/>
        <v>1057770000000</v>
      </c>
      <c r="C13" s="75">
        <f t="shared" si="2"/>
        <v>978341000000</v>
      </c>
      <c r="D13" s="75">
        <f t="shared" si="2"/>
        <v>1015420000000</v>
      </c>
      <c r="E13" s="75">
        <f t="shared" si="2"/>
        <v>1043200000000</v>
      </c>
      <c r="F13" s="75">
        <f t="shared" si="2"/>
        <v>1062960000000</v>
      </c>
      <c r="G13" s="75">
        <f t="shared" si="2"/>
        <v>1085200000000</v>
      </c>
      <c r="H13" s="75">
        <f t="shared" si="2"/>
        <v>1108430000000</v>
      </c>
      <c r="I13" s="75">
        <f t="shared" si="2"/>
        <v>1130080000000</v>
      </c>
      <c r="J13" s="75">
        <f t="shared" si="2"/>
        <v>1149680000000</v>
      </c>
      <c r="K13" s="75">
        <f t="shared" si="2"/>
        <v>1167810000000</v>
      </c>
      <c r="L13" s="75">
        <f t="shared" si="2"/>
        <v>1182320000000</v>
      </c>
      <c r="M13" s="75">
        <f t="shared" si="2"/>
        <v>1196320000000</v>
      </c>
      <c r="N13" s="75">
        <f t="shared" si="2"/>
        <v>1206310000000</v>
      </c>
      <c r="O13" s="75">
        <f t="shared" si="2"/>
        <v>1213800000000</v>
      </c>
      <c r="P13" s="75">
        <f t="shared" si="2"/>
        <v>1220100000000</v>
      </c>
      <c r="Q13" s="75">
        <f t="shared" si="2"/>
        <v>1224260000000</v>
      </c>
      <c r="R13" s="75">
        <f t="shared" si="2"/>
        <v>1228040000000</v>
      </c>
      <c r="S13" s="75">
        <f t="shared" si="2"/>
        <v>1231820000000</v>
      </c>
      <c r="T13" s="75">
        <f t="shared" si="2"/>
        <v>1235590000000</v>
      </c>
      <c r="U13" s="75">
        <f t="shared" si="2"/>
        <v>1239370000000</v>
      </c>
      <c r="V13" s="75">
        <f t="shared" si="2"/>
        <v>1243150000000</v>
      </c>
      <c r="W13" s="75">
        <f t="shared" si="2"/>
        <v>1246930000000</v>
      </c>
      <c r="X13" s="75">
        <f t="shared" si="2"/>
        <v>1249950000000</v>
      </c>
      <c r="Y13" s="75">
        <f t="shared" si="2"/>
        <v>1252970000000</v>
      </c>
      <c r="Z13" s="75">
        <f t="shared" si="2"/>
        <v>1256000000000</v>
      </c>
      <c r="AA13" s="75">
        <f t="shared" si="2"/>
        <v>1259020000000</v>
      </c>
      <c r="AB13" s="75">
        <f t="shared" si="2"/>
        <v>1262050000000</v>
      </c>
      <c r="AC13" s="75">
        <f t="shared" si="2"/>
        <v>1265070000000</v>
      </c>
      <c r="AD13" s="75">
        <f t="shared" si="2"/>
        <v>1267720000000</v>
      </c>
      <c r="AE13" s="75">
        <f t="shared" si="2"/>
        <v>1270740000000</v>
      </c>
      <c r="AF13" s="75">
        <f t="shared" si="2"/>
        <v>1273390000000</v>
      </c>
      <c r="AG13" s="75">
        <f t="shared" si="2"/>
        <v>1276410000000</v>
      </c>
    </row>
    <row r="14" spans="1:33" x14ac:dyDescent="0.25">
      <c r="A14" s="75"/>
    </row>
    <row r="15" spans="1:33" x14ac:dyDescent="0.25">
      <c r="A15" s="76" t="s">
        <v>1475</v>
      </c>
    </row>
    <row r="16" spans="1:33" x14ac:dyDescent="0.25">
      <c r="A16" s="22" t="str">
        <f t="shared" ref="A16:AG17" si="3">A99</f>
        <v>Industrial Sector Pollutant Emissions[waste management,CH4] : MostRecentRun</v>
      </c>
      <c r="B16" s="22">
        <f t="shared" si="3"/>
        <v>5317860000000</v>
      </c>
      <c r="C16" s="22">
        <f t="shared" si="3"/>
        <v>4890200000000</v>
      </c>
      <c r="D16" s="22">
        <f t="shared" si="3"/>
        <v>5060320000000</v>
      </c>
      <c r="E16" s="22">
        <f t="shared" si="3"/>
        <v>5183530000000</v>
      </c>
      <c r="F16" s="22">
        <f t="shared" si="3"/>
        <v>5266610000000</v>
      </c>
      <c r="G16" s="22">
        <f t="shared" si="3"/>
        <v>5359960000000</v>
      </c>
      <c r="H16" s="22">
        <f t="shared" si="3"/>
        <v>5456290000000</v>
      </c>
      <c r="I16" s="22">
        <f t="shared" si="3"/>
        <v>5558630000000</v>
      </c>
      <c r="J16" s="22">
        <f t="shared" si="3"/>
        <v>5650850000000</v>
      </c>
      <c r="K16" s="22">
        <f t="shared" si="3"/>
        <v>5734070000000</v>
      </c>
      <c r="L16" s="22">
        <f t="shared" si="3"/>
        <v>5801210000000</v>
      </c>
      <c r="M16" s="22">
        <f t="shared" si="3"/>
        <v>5862260000000</v>
      </c>
      <c r="N16" s="22">
        <f t="shared" si="3"/>
        <v>5954930000000</v>
      </c>
      <c r="O16" s="22">
        <f t="shared" si="3"/>
        <v>6037410000000</v>
      </c>
      <c r="P16" s="22">
        <f t="shared" si="3"/>
        <v>6114290000000</v>
      </c>
      <c r="Q16" s="22">
        <f t="shared" si="3"/>
        <v>6178570000000</v>
      </c>
      <c r="R16" s="22">
        <f t="shared" si="3"/>
        <v>6242860000000</v>
      </c>
      <c r="S16" s="22">
        <f t="shared" si="3"/>
        <v>6310710000000</v>
      </c>
      <c r="T16" s="22">
        <f t="shared" si="3"/>
        <v>6378570000000</v>
      </c>
      <c r="U16" s="22">
        <f t="shared" si="3"/>
        <v>6446430000000</v>
      </c>
      <c r="V16" s="22">
        <f t="shared" si="3"/>
        <v>6514290000000</v>
      </c>
      <c r="W16" s="22">
        <f t="shared" si="3"/>
        <v>6582140000000</v>
      </c>
      <c r="X16" s="22">
        <f t="shared" si="3"/>
        <v>6650000000000</v>
      </c>
      <c r="Y16" s="22">
        <f t="shared" si="3"/>
        <v>6717860000000</v>
      </c>
      <c r="Z16" s="22">
        <f t="shared" si="3"/>
        <v>6789290000000</v>
      </c>
      <c r="AA16" s="22">
        <f t="shared" si="3"/>
        <v>6857140000000</v>
      </c>
      <c r="AB16" s="22">
        <f t="shared" si="3"/>
        <v>6925000000000</v>
      </c>
      <c r="AC16" s="22">
        <f t="shared" si="3"/>
        <v>6996430000000</v>
      </c>
      <c r="AD16" s="22">
        <f t="shared" si="3"/>
        <v>7064290000000</v>
      </c>
      <c r="AE16" s="22">
        <f t="shared" si="3"/>
        <v>7132140000000</v>
      </c>
      <c r="AF16" s="22">
        <f t="shared" si="3"/>
        <v>7203570000000</v>
      </c>
      <c r="AG16" s="22">
        <f t="shared" si="3"/>
        <v>7271430000000</v>
      </c>
    </row>
    <row r="17" spans="1:33" x14ac:dyDescent="0.25">
      <c r="A17" s="22" t="str">
        <f t="shared" si="3"/>
        <v>Industrial Sector Pollutant Emissions[waste management,N2O] : MostRecentRun</v>
      </c>
      <c r="B17" s="22">
        <f t="shared" si="3"/>
        <v>22667900000</v>
      </c>
      <c r="C17" s="22">
        <f t="shared" si="3"/>
        <v>20788500000</v>
      </c>
      <c r="D17" s="22">
        <f t="shared" si="3"/>
        <v>21408200000</v>
      </c>
      <c r="E17" s="22">
        <f t="shared" si="3"/>
        <v>21825500000</v>
      </c>
      <c r="F17" s="22">
        <f t="shared" si="3"/>
        <v>22075300000</v>
      </c>
      <c r="G17" s="22">
        <f t="shared" si="3"/>
        <v>22363200000</v>
      </c>
      <c r="H17" s="22">
        <f t="shared" si="3"/>
        <v>22679900000</v>
      </c>
      <c r="I17" s="22">
        <f t="shared" si="3"/>
        <v>22965500000</v>
      </c>
      <c r="J17" s="22">
        <f t="shared" si="3"/>
        <v>23207500000</v>
      </c>
      <c r="K17" s="22">
        <f t="shared" si="3"/>
        <v>23425500000</v>
      </c>
      <c r="L17" s="22">
        <f t="shared" si="3"/>
        <v>23562700000</v>
      </c>
      <c r="M17" s="22">
        <f t="shared" si="3"/>
        <v>23689200000</v>
      </c>
      <c r="N17" s="22">
        <f t="shared" si="3"/>
        <v>23902800000</v>
      </c>
      <c r="O17" s="22">
        <f t="shared" si="3"/>
        <v>24070600000</v>
      </c>
      <c r="P17" s="22">
        <f t="shared" si="3"/>
        <v>24218900000</v>
      </c>
      <c r="Q17" s="22">
        <f t="shared" si="3"/>
        <v>24317000000</v>
      </c>
      <c r="R17" s="22">
        <f t="shared" si="3"/>
        <v>24415100000</v>
      </c>
      <c r="S17" s="22">
        <f t="shared" si="3"/>
        <v>24501900000</v>
      </c>
      <c r="T17" s="22">
        <f t="shared" si="3"/>
        <v>24588700000</v>
      </c>
      <c r="U17" s="22">
        <f t="shared" si="3"/>
        <v>24675500000</v>
      </c>
      <c r="V17" s="22">
        <f t="shared" si="3"/>
        <v>24762300000</v>
      </c>
      <c r="W17" s="22">
        <f t="shared" si="3"/>
        <v>24849100000</v>
      </c>
      <c r="X17" s="22">
        <f t="shared" si="3"/>
        <v>24928300000</v>
      </c>
      <c r="Y17" s="22">
        <f t="shared" si="3"/>
        <v>25007500000</v>
      </c>
      <c r="Z17" s="22">
        <f t="shared" si="3"/>
        <v>25086800000</v>
      </c>
      <c r="AA17" s="22">
        <f t="shared" si="3"/>
        <v>25166000000</v>
      </c>
      <c r="AB17" s="22">
        <f t="shared" si="3"/>
        <v>25245300000</v>
      </c>
      <c r="AC17" s="22">
        <f t="shared" si="3"/>
        <v>25320800000</v>
      </c>
      <c r="AD17" s="22">
        <f t="shared" si="3"/>
        <v>25396200000</v>
      </c>
      <c r="AE17" s="22">
        <f t="shared" si="3"/>
        <v>25471700000</v>
      </c>
      <c r="AF17" s="22">
        <f t="shared" si="3"/>
        <v>25550900000</v>
      </c>
      <c r="AG17" s="22">
        <f t="shared" si="3"/>
        <v>25626400000</v>
      </c>
    </row>
    <row r="19" spans="1:33" x14ac:dyDescent="0.25">
      <c r="A19" s="27" t="s">
        <v>1478</v>
      </c>
      <c r="B19" s="22">
        <v>2019</v>
      </c>
      <c r="C19" s="22">
        <v>2020</v>
      </c>
      <c r="D19" s="22">
        <v>2021</v>
      </c>
      <c r="E19" s="22">
        <v>2022</v>
      </c>
      <c r="F19" s="22">
        <v>2023</v>
      </c>
      <c r="G19" s="22">
        <v>2024</v>
      </c>
      <c r="H19" s="22">
        <v>2025</v>
      </c>
      <c r="I19" s="22">
        <v>2026</v>
      </c>
      <c r="J19" s="22">
        <v>2027</v>
      </c>
      <c r="K19" s="22">
        <v>2028</v>
      </c>
      <c r="L19" s="22">
        <v>2029</v>
      </c>
      <c r="M19" s="22">
        <v>2030</v>
      </c>
      <c r="N19" s="22">
        <v>2031</v>
      </c>
      <c r="O19" s="22">
        <v>2032</v>
      </c>
      <c r="P19" s="22">
        <v>2033</v>
      </c>
      <c r="Q19" s="22">
        <v>2034</v>
      </c>
      <c r="R19" s="22">
        <v>2035</v>
      </c>
      <c r="S19" s="22">
        <v>2036</v>
      </c>
      <c r="T19" s="22">
        <v>2037</v>
      </c>
      <c r="U19" s="22">
        <v>2038</v>
      </c>
      <c r="V19" s="22">
        <v>2039</v>
      </c>
      <c r="W19" s="22">
        <v>2040</v>
      </c>
      <c r="X19" s="22">
        <v>2041</v>
      </c>
      <c r="Y19" s="22">
        <v>2042</v>
      </c>
      <c r="Z19" s="22">
        <v>2043</v>
      </c>
      <c r="AA19" s="22">
        <v>2044</v>
      </c>
      <c r="AB19" s="22">
        <v>2045</v>
      </c>
      <c r="AC19" s="22">
        <v>2046</v>
      </c>
      <c r="AD19" s="22">
        <v>2047</v>
      </c>
      <c r="AE19" s="22">
        <v>2048</v>
      </c>
      <c r="AF19" s="22">
        <v>2049</v>
      </c>
      <c r="AG19" s="22">
        <v>2050</v>
      </c>
    </row>
    <row r="20" spans="1:33" x14ac:dyDescent="0.25">
      <c r="A20" s="75" t="s">
        <v>1472</v>
      </c>
      <c r="B20" s="75">
        <f t="shared" ref="B20:AG20" si="4">B11</f>
        <v>67013200000000</v>
      </c>
      <c r="C20" s="75">
        <f t="shared" si="4"/>
        <v>59752000000000</v>
      </c>
      <c r="D20" s="75">
        <f t="shared" si="4"/>
        <v>62754800000000</v>
      </c>
      <c r="E20" s="75">
        <f t="shared" si="4"/>
        <v>64765300000000</v>
      </c>
      <c r="F20" s="75">
        <f t="shared" si="4"/>
        <v>65863500000000</v>
      </c>
      <c r="G20" s="75">
        <f t="shared" si="4"/>
        <v>67148000000000</v>
      </c>
      <c r="H20" s="75">
        <f t="shared" si="4"/>
        <v>68556900000000</v>
      </c>
      <c r="I20" s="75">
        <f t="shared" si="4"/>
        <v>69881400000000</v>
      </c>
      <c r="J20" s="75">
        <f t="shared" si="4"/>
        <v>70942000000000</v>
      </c>
      <c r="K20" s="75">
        <f t="shared" si="4"/>
        <v>71948500000000</v>
      </c>
      <c r="L20" s="75">
        <f t="shared" si="4"/>
        <v>72746800000000</v>
      </c>
      <c r="M20" s="75">
        <f t="shared" si="4"/>
        <v>73539200000000</v>
      </c>
      <c r="N20" s="75">
        <f t="shared" si="4"/>
        <v>74630700000000</v>
      </c>
      <c r="O20" s="75">
        <f t="shared" si="4"/>
        <v>75721600000000</v>
      </c>
      <c r="P20" s="75">
        <f t="shared" si="4"/>
        <v>76518800000000</v>
      </c>
      <c r="Q20" s="75">
        <f t="shared" si="4"/>
        <v>77224100000000</v>
      </c>
      <c r="R20" s="75">
        <f t="shared" si="4"/>
        <v>77906900000000</v>
      </c>
      <c r="S20" s="75">
        <f t="shared" si="4"/>
        <v>78554900000000</v>
      </c>
      <c r="T20" s="75">
        <f t="shared" si="4"/>
        <v>79217200000000</v>
      </c>
      <c r="U20" s="75">
        <f t="shared" si="4"/>
        <v>79876800000000</v>
      </c>
      <c r="V20" s="75">
        <f t="shared" si="4"/>
        <v>80541100000000</v>
      </c>
      <c r="W20" s="75">
        <f t="shared" si="4"/>
        <v>81187000000000</v>
      </c>
      <c r="X20" s="75">
        <f t="shared" si="4"/>
        <v>81840500000000</v>
      </c>
      <c r="Y20" s="75">
        <f t="shared" si="4"/>
        <v>82472800000000</v>
      </c>
      <c r="Z20" s="75">
        <f t="shared" si="4"/>
        <v>83137400000000</v>
      </c>
      <c r="AA20" s="75">
        <f t="shared" si="4"/>
        <v>83824000000000</v>
      </c>
      <c r="AB20" s="75">
        <f t="shared" si="4"/>
        <v>84539300000000</v>
      </c>
      <c r="AC20" s="75">
        <f t="shared" si="4"/>
        <v>85242300000000</v>
      </c>
      <c r="AD20" s="75">
        <f t="shared" si="4"/>
        <v>85948900000000</v>
      </c>
      <c r="AE20" s="75">
        <f t="shared" si="4"/>
        <v>86689800000000</v>
      </c>
      <c r="AF20" s="75">
        <f t="shared" si="4"/>
        <v>87436500000000</v>
      </c>
      <c r="AG20" s="75">
        <f t="shared" si="4"/>
        <v>88182400000000</v>
      </c>
    </row>
    <row r="21" spans="1:33" x14ac:dyDescent="0.25">
      <c r="A21" s="75" t="s">
        <v>1473</v>
      </c>
      <c r="B21" s="75">
        <f t="shared" ref="B21:AG21" si="5">B12*$B$2</f>
        <v>297460800000000</v>
      </c>
      <c r="C21" s="75">
        <f t="shared" si="5"/>
        <v>272445040000000</v>
      </c>
      <c r="D21" s="75">
        <f t="shared" si="5"/>
        <v>279789160000000</v>
      </c>
      <c r="E21" s="75">
        <f t="shared" si="5"/>
        <v>284457600000000</v>
      </c>
      <c r="F21" s="75">
        <f t="shared" si="5"/>
        <v>286882400000000</v>
      </c>
      <c r="G21" s="75">
        <f t="shared" si="5"/>
        <v>289833600000000</v>
      </c>
      <c r="H21" s="75">
        <f t="shared" si="5"/>
        <v>293199200000000</v>
      </c>
      <c r="I21" s="75">
        <f t="shared" si="5"/>
        <v>295705200000000</v>
      </c>
      <c r="J21" s="75">
        <f t="shared" si="5"/>
        <v>297729600000000</v>
      </c>
      <c r="K21" s="75">
        <f t="shared" si="5"/>
        <v>299336800000000</v>
      </c>
      <c r="L21" s="75">
        <f t="shared" si="5"/>
        <v>300006000000000</v>
      </c>
      <c r="M21" s="75">
        <f t="shared" si="5"/>
        <v>300434400000000</v>
      </c>
      <c r="N21" s="75">
        <f t="shared" si="5"/>
        <v>301809200000000</v>
      </c>
      <c r="O21" s="75">
        <f t="shared" si="5"/>
        <v>302638000000000</v>
      </c>
      <c r="P21" s="75">
        <f t="shared" si="5"/>
        <v>303170000000000</v>
      </c>
      <c r="Q21" s="75">
        <f t="shared" si="5"/>
        <v>303072000000000</v>
      </c>
      <c r="R21" s="75">
        <f t="shared" si="5"/>
        <v>302971200000000</v>
      </c>
      <c r="S21" s="75">
        <f t="shared" si="5"/>
        <v>302671600000000</v>
      </c>
      <c r="T21" s="75">
        <f t="shared" si="5"/>
        <v>302274000000000</v>
      </c>
      <c r="U21" s="75">
        <f t="shared" si="5"/>
        <v>301873600000000</v>
      </c>
      <c r="V21" s="75">
        <f t="shared" si="5"/>
        <v>301574000000000</v>
      </c>
      <c r="W21" s="75">
        <f t="shared" si="5"/>
        <v>301173600000000</v>
      </c>
      <c r="X21" s="75">
        <f t="shared" si="5"/>
        <v>300375600000000</v>
      </c>
      <c r="Y21" s="75">
        <f t="shared" si="5"/>
        <v>299574800000000</v>
      </c>
      <c r="Z21" s="75">
        <f t="shared" si="5"/>
        <v>298776800000000</v>
      </c>
      <c r="AA21" s="75">
        <f t="shared" si="5"/>
        <v>297976000000000</v>
      </c>
      <c r="AB21" s="75">
        <f t="shared" si="5"/>
        <v>297178000000000</v>
      </c>
      <c r="AC21" s="75">
        <f t="shared" si="5"/>
        <v>296178400000000</v>
      </c>
      <c r="AD21" s="75">
        <f t="shared" si="5"/>
        <v>295178800000000</v>
      </c>
      <c r="AE21" s="75">
        <f t="shared" si="5"/>
        <v>294179200000000</v>
      </c>
      <c r="AF21" s="75">
        <f t="shared" si="5"/>
        <v>293182400000000</v>
      </c>
      <c r="AG21" s="75">
        <f t="shared" si="5"/>
        <v>292182800000000</v>
      </c>
    </row>
    <row r="22" spans="1:33" x14ac:dyDescent="0.25">
      <c r="A22" s="75" t="s">
        <v>1474</v>
      </c>
      <c r="B22" s="75">
        <f t="shared" ref="B22:AG22" si="6">B13*$B$3</f>
        <v>280309050000000</v>
      </c>
      <c r="C22" s="75">
        <f t="shared" si="6"/>
        <v>259260365000000</v>
      </c>
      <c r="D22" s="75">
        <f t="shared" si="6"/>
        <v>269086300000000</v>
      </c>
      <c r="E22" s="75">
        <f t="shared" si="6"/>
        <v>276448000000000</v>
      </c>
      <c r="F22" s="75">
        <f t="shared" si="6"/>
        <v>281684400000000</v>
      </c>
      <c r="G22" s="75">
        <f t="shared" si="6"/>
        <v>287578000000000</v>
      </c>
      <c r="H22" s="75">
        <f t="shared" si="6"/>
        <v>293733950000000</v>
      </c>
      <c r="I22" s="75">
        <f t="shared" si="6"/>
        <v>299471200000000</v>
      </c>
      <c r="J22" s="75">
        <f t="shared" si="6"/>
        <v>304665200000000</v>
      </c>
      <c r="K22" s="75">
        <f t="shared" si="6"/>
        <v>309469650000000</v>
      </c>
      <c r="L22" s="75">
        <f t="shared" si="6"/>
        <v>313314800000000</v>
      </c>
      <c r="M22" s="75">
        <f t="shared" si="6"/>
        <v>317024800000000</v>
      </c>
      <c r="N22" s="75">
        <f t="shared" si="6"/>
        <v>319672150000000</v>
      </c>
      <c r="O22" s="75">
        <f t="shared" si="6"/>
        <v>321657000000000</v>
      </c>
      <c r="P22" s="75">
        <f t="shared" si="6"/>
        <v>323326500000000</v>
      </c>
      <c r="Q22" s="75">
        <f t="shared" si="6"/>
        <v>324428900000000</v>
      </c>
      <c r="R22" s="75">
        <f t="shared" si="6"/>
        <v>325430600000000</v>
      </c>
      <c r="S22" s="75">
        <f t="shared" si="6"/>
        <v>326432300000000</v>
      </c>
      <c r="T22" s="75">
        <f t="shared" si="6"/>
        <v>327431350000000</v>
      </c>
      <c r="U22" s="75">
        <f t="shared" si="6"/>
        <v>328433050000000</v>
      </c>
      <c r="V22" s="75">
        <f t="shared" si="6"/>
        <v>329434750000000</v>
      </c>
      <c r="W22" s="75">
        <f t="shared" si="6"/>
        <v>330436450000000</v>
      </c>
      <c r="X22" s="75">
        <f t="shared" si="6"/>
        <v>331236750000000</v>
      </c>
      <c r="Y22" s="75">
        <f t="shared" si="6"/>
        <v>332037050000000</v>
      </c>
      <c r="Z22" s="75">
        <f t="shared" si="6"/>
        <v>332840000000000</v>
      </c>
      <c r="AA22" s="75">
        <f t="shared" si="6"/>
        <v>333640300000000</v>
      </c>
      <c r="AB22" s="75">
        <f t="shared" si="6"/>
        <v>334443250000000</v>
      </c>
      <c r="AC22" s="75">
        <f t="shared" si="6"/>
        <v>335243550000000</v>
      </c>
      <c r="AD22" s="75">
        <f t="shared" si="6"/>
        <v>335945800000000</v>
      </c>
      <c r="AE22" s="75">
        <f t="shared" si="6"/>
        <v>336746100000000</v>
      </c>
      <c r="AF22" s="75">
        <f t="shared" si="6"/>
        <v>337448350000000</v>
      </c>
      <c r="AG22" s="75">
        <f t="shared" si="6"/>
        <v>338248650000000</v>
      </c>
    </row>
    <row r="23" spans="1:33" x14ac:dyDescent="0.25">
      <c r="A23" s="75"/>
    </row>
    <row r="24" spans="1:33" x14ac:dyDescent="0.25">
      <c r="A24" s="76" t="s">
        <v>1479</v>
      </c>
    </row>
    <row r="25" spans="1:33" x14ac:dyDescent="0.25">
      <c r="A25" s="22" t="s">
        <v>1476</v>
      </c>
      <c r="B25" s="22">
        <f t="shared" ref="B25:AG25" si="7">B16*$B$2</f>
        <v>148900080000000</v>
      </c>
      <c r="C25" s="22">
        <f t="shared" si="7"/>
        <v>136925600000000</v>
      </c>
      <c r="D25" s="22">
        <f t="shared" si="7"/>
        <v>141688960000000</v>
      </c>
      <c r="E25" s="22">
        <f t="shared" si="7"/>
        <v>145138840000000</v>
      </c>
      <c r="F25" s="22">
        <f t="shared" si="7"/>
        <v>147465080000000</v>
      </c>
      <c r="G25" s="22">
        <f t="shared" si="7"/>
        <v>150078880000000</v>
      </c>
      <c r="H25" s="22">
        <f t="shared" si="7"/>
        <v>152776120000000</v>
      </c>
      <c r="I25" s="22">
        <f t="shared" si="7"/>
        <v>155641640000000</v>
      </c>
      <c r="J25" s="22">
        <f t="shared" si="7"/>
        <v>158223800000000</v>
      </c>
      <c r="K25" s="22">
        <f t="shared" si="7"/>
        <v>160553960000000</v>
      </c>
      <c r="L25" s="22">
        <f t="shared" si="7"/>
        <v>162433880000000</v>
      </c>
      <c r="M25" s="22">
        <f t="shared" si="7"/>
        <v>164143280000000</v>
      </c>
      <c r="N25" s="22">
        <f t="shared" si="7"/>
        <v>166738040000000</v>
      </c>
      <c r="O25" s="22">
        <f t="shared" si="7"/>
        <v>169047480000000</v>
      </c>
      <c r="P25" s="22">
        <f t="shared" si="7"/>
        <v>171200120000000</v>
      </c>
      <c r="Q25" s="22">
        <f t="shared" si="7"/>
        <v>172999960000000</v>
      </c>
      <c r="R25" s="22">
        <f t="shared" si="7"/>
        <v>174800080000000</v>
      </c>
      <c r="S25" s="22">
        <f t="shared" si="7"/>
        <v>176699880000000</v>
      </c>
      <c r="T25" s="22">
        <f t="shared" si="7"/>
        <v>178599960000000</v>
      </c>
      <c r="U25" s="22">
        <f t="shared" si="7"/>
        <v>180500040000000</v>
      </c>
      <c r="V25" s="22">
        <f t="shared" si="7"/>
        <v>182400120000000</v>
      </c>
      <c r="W25" s="22">
        <f t="shared" si="7"/>
        <v>184299920000000</v>
      </c>
      <c r="X25" s="22">
        <f t="shared" si="7"/>
        <v>186200000000000</v>
      </c>
      <c r="Y25" s="22">
        <f t="shared" si="7"/>
        <v>188100080000000</v>
      </c>
      <c r="Z25" s="22">
        <f t="shared" si="7"/>
        <v>190100120000000</v>
      </c>
      <c r="AA25" s="22">
        <f t="shared" si="7"/>
        <v>191999920000000</v>
      </c>
      <c r="AB25" s="22">
        <f t="shared" si="7"/>
        <v>193900000000000</v>
      </c>
      <c r="AC25" s="22">
        <f t="shared" si="7"/>
        <v>195900040000000</v>
      </c>
      <c r="AD25" s="22">
        <f t="shared" si="7"/>
        <v>197800120000000</v>
      </c>
      <c r="AE25" s="22">
        <f t="shared" si="7"/>
        <v>199699920000000</v>
      </c>
      <c r="AF25" s="22">
        <f t="shared" si="7"/>
        <v>201699960000000</v>
      </c>
      <c r="AG25" s="22">
        <f t="shared" si="7"/>
        <v>203600040000000</v>
      </c>
    </row>
    <row r="26" spans="1:33" x14ac:dyDescent="0.25">
      <c r="A26" s="22" t="s">
        <v>1477</v>
      </c>
      <c r="B26" s="22">
        <f t="shared" ref="B26:AG26" si="8">B17*$B$3</f>
        <v>6006993500000</v>
      </c>
      <c r="C26" s="22">
        <f t="shared" si="8"/>
        <v>5508952500000</v>
      </c>
      <c r="D26" s="22">
        <f t="shared" si="8"/>
        <v>5673173000000</v>
      </c>
      <c r="E26" s="22">
        <f t="shared" si="8"/>
        <v>5783757500000</v>
      </c>
      <c r="F26" s="22">
        <f t="shared" si="8"/>
        <v>5849954500000</v>
      </c>
      <c r="G26" s="22">
        <f t="shared" si="8"/>
        <v>5926248000000</v>
      </c>
      <c r="H26" s="22">
        <f t="shared" si="8"/>
        <v>6010173500000</v>
      </c>
      <c r="I26" s="22">
        <f t="shared" si="8"/>
        <v>6085857500000</v>
      </c>
      <c r="J26" s="22">
        <f t="shared" si="8"/>
        <v>6149987500000</v>
      </c>
      <c r="K26" s="22">
        <f t="shared" si="8"/>
        <v>6207757500000</v>
      </c>
      <c r="L26" s="22">
        <f t="shared" si="8"/>
        <v>6244115500000</v>
      </c>
      <c r="M26" s="22">
        <f t="shared" si="8"/>
        <v>6277638000000</v>
      </c>
      <c r="N26" s="22">
        <f t="shared" si="8"/>
        <v>6334242000000</v>
      </c>
      <c r="O26" s="22">
        <f t="shared" si="8"/>
        <v>6378709000000</v>
      </c>
      <c r="P26" s="22">
        <f t="shared" si="8"/>
        <v>6418008500000</v>
      </c>
      <c r="Q26" s="22">
        <f t="shared" si="8"/>
        <v>6444005000000</v>
      </c>
      <c r="R26" s="22">
        <f t="shared" si="8"/>
        <v>6470001500000</v>
      </c>
      <c r="S26" s="22">
        <f t="shared" si="8"/>
        <v>6493003500000</v>
      </c>
      <c r="T26" s="22">
        <f t="shared" si="8"/>
        <v>6516005500000</v>
      </c>
      <c r="U26" s="22">
        <f t="shared" si="8"/>
        <v>6539007500000</v>
      </c>
      <c r="V26" s="22">
        <f t="shared" si="8"/>
        <v>6562009500000</v>
      </c>
      <c r="W26" s="22">
        <f t="shared" si="8"/>
        <v>6585011500000</v>
      </c>
      <c r="X26" s="22">
        <f t="shared" si="8"/>
        <v>6605999500000</v>
      </c>
      <c r="Y26" s="22">
        <f t="shared" si="8"/>
        <v>6626987500000</v>
      </c>
      <c r="Z26" s="22">
        <f t="shared" si="8"/>
        <v>6648002000000</v>
      </c>
      <c r="AA26" s="22">
        <f t="shared" si="8"/>
        <v>6668990000000</v>
      </c>
      <c r="AB26" s="22">
        <f t="shared" si="8"/>
        <v>6690004500000</v>
      </c>
      <c r="AC26" s="22">
        <f t="shared" si="8"/>
        <v>6710012000000</v>
      </c>
      <c r="AD26" s="22">
        <f t="shared" si="8"/>
        <v>6729993000000</v>
      </c>
      <c r="AE26" s="22">
        <f t="shared" si="8"/>
        <v>6750000500000</v>
      </c>
      <c r="AF26" s="22">
        <f t="shared" si="8"/>
        <v>6770988500000</v>
      </c>
      <c r="AG26" s="22">
        <f t="shared" si="8"/>
        <v>6790996000000</v>
      </c>
    </row>
    <row r="29" spans="1:33" x14ac:dyDescent="0.25">
      <c r="A29" s="22" t="s">
        <v>1480</v>
      </c>
      <c r="B29" s="22">
        <v>2019</v>
      </c>
      <c r="C29" s="22">
        <v>2020</v>
      </c>
      <c r="D29" s="22">
        <v>2021</v>
      </c>
      <c r="E29" s="22">
        <v>2022</v>
      </c>
      <c r="F29" s="22">
        <v>2023</v>
      </c>
      <c r="G29" s="22">
        <v>2024</v>
      </c>
      <c r="H29" s="22">
        <v>2025</v>
      </c>
      <c r="I29" s="22">
        <v>2026</v>
      </c>
      <c r="J29" s="22">
        <v>2027</v>
      </c>
      <c r="K29" s="22">
        <v>2028</v>
      </c>
      <c r="L29" s="22">
        <v>2029</v>
      </c>
      <c r="M29" s="22">
        <v>2030</v>
      </c>
      <c r="N29" s="22">
        <v>2031</v>
      </c>
      <c r="O29" s="22">
        <v>2032</v>
      </c>
      <c r="P29" s="22">
        <v>2033</v>
      </c>
      <c r="Q29" s="22">
        <v>2034</v>
      </c>
      <c r="R29" s="22">
        <v>2035</v>
      </c>
      <c r="S29" s="22">
        <v>2036</v>
      </c>
      <c r="T29" s="22">
        <v>2037</v>
      </c>
      <c r="U29" s="22">
        <v>2038</v>
      </c>
      <c r="V29" s="22">
        <v>2039</v>
      </c>
      <c r="W29" s="22">
        <v>2040</v>
      </c>
      <c r="X29" s="22">
        <v>2041</v>
      </c>
      <c r="Y29" s="22">
        <v>2042</v>
      </c>
      <c r="Z29" s="22">
        <v>2043</v>
      </c>
      <c r="AA29" s="22">
        <v>2044</v>
      </c>
      <c r="AB29" s="22">
        <v>2045</v>
      </c>
      <c r="AC29" s="22">
        <v>2046</v>
      </c>
      <c r="AD29" s="22">
        <v>2047</v>
      </c>
      <c r="AE29" s="22">
        <v>2048</v>
      </c>
      <c r="AF29" s="22">
        <v>2049</v>
      </c>
      <c r="AG29" s="22">
        <v>2050</v>
      </c>
    </row>
    <row r="30" spans="1:33" x14ac:dyDescent="0.25">
      <c r="A30" s="22" t="s">
        <v>1481</v>
      </c>
      <c r="B30" s="75">
        <v>87133900000000</v>
      </c>
      <c r="C30" s="75">
        <v>78485700000000</v>
      </c>
      <c r="D30" s="75">
        <v>81544200000000</v>
      </c>
      <c r="E30" s="75">
        <v>84099700000000</v>
      </c>
      <c r="F30" s="75">
        <v>85678000000000</v>
      </c>
      <c r="G30" s="75">
        <v>87397300000000</v>
      </c>
      <c r="H30" s="75">
        <v>89172200000000</v>
      </c>
      <c r="I30" s="75">
        <v>90837500000000</v>
      </c>
      <c r="J30" s="75">
        <v>92139000000000</v>
      </c>
      <c r="K30" s="75">
        <v>93350000000000</v>
      </c>
      <c r="L30" s="75">
        <v>94213100000000</v>
      </c>
      <c r="M30" s="75">
        <v>95001600000000</v>
      </c>
      <c r="N30" s="75">
        <v>96050000000000</v>
      </c>
      <c r="O30" s="75">
        <v>96910700000000</v>
      </c>
      <c r="P30" s="75">
        <v>97709500000000</v>
      </c>
      <c r="Q30" s="75">
        <v>98355200000000</v>
      </c>
      <c r="R30" s="75">
        <v>98765800000000</v>
      </c>
      <c r="S30" s="75">
        <v>99784500000000</v>
      </c>
      <c r="T30" s="75">
        <v>100785000000000</v>
      </c>
      <c r="U30" s="75">
        <v>101798000000000</v>
      </c>
      <c r="V30" s="75">
        <v>102790000000000</v>
      </c>
      <c r="W30" s="75">
        <v>103856000000000</v>
      </c>
      <c r="X30" s="75">
        <v>104943000000000</v>
      </c>
      <c r="Y30" s="75">
        <v>105994000000000</v>
      </c>
      <c r="Z30" s="75">
        <v>107068000000000</v>
      </c>
      <c r="AA30" s="75">
        <v>108183000000000</v>
      </c>
      <c r="AB30" s="75">
        <v>109315000000000</v>
      </c>
      <c r="AC30" s="75">
        <v>110440000000000</v>
      </c>
      <c r="AD30" s="75">
        <v>111534000000000</v>
      </c>
      <c r="AE30" s="75">
        <v>112650000000000</v>
      </c>
      <c r="AF30" s="75">
        <v>113796000000000</v>
      </c>
      <c r="AG30" s="75">
        <v>114909000000000</v>
      </c>
    </row>
    <row r="31" spans="1:33" x14ac:dyDescent="0.25">
      <c r="A31" s="22" t="s">
        <v>1482</v>
      </c>
      <c r="B31" s="75">
        <v>160331000</v>
      </c>
      <c r="C31" s="75">
        <v>135099000</v>
      </c>
      <c r="D31" s="75">
        <v>137544000</v>
      </c>
      <c r="E31" s="75">
        <v>142129000</v>
      </c>
      <c r="F31" s="75">
        <v>144130000</v>
      </c>
      <c r="G31" s="75">
        <v>146479000</v>
      </c>
      <c r="H31" s="75">
        <v>148729000</v>
      </c>
      <c r="I31" s="75">
        <v>150904000</v>
      </c>
      <c r="J31" s="75">
        <v>151706000</v>
      </c>
      <c r="K31" s="75">
        <v>152934000</v>
      </c>
      <c r="L31" s="75">
        <v>153923000</v>
      </c>
      <c r="M31" s="75">
        <v>154949000</v>
      </c>
      <c r="N31" s="75">
        <v>156604000</v>
      </c>
      <c r="O31" s="75">
        <v>157869000</v>
      </c>
      <c r="P31" s="75">
        <v>159349000</v>
      </c>
      <c r="Q31" s="75">
        <v>161168000</v>
      </c>
      <c r="R31" s="75">
        <v>161195000</v>
      </c>
      <c r="S31" s="75">
        <v>164637000</v>
      </c>
      <c r="T31" s="75">
        <v>167686000</v>
      </c>
      <c r="U31" s="75">
        <v>170559000</v>
      </c>
      <c r="V31" s="75">
        <v>172988000</v>
      </c>
      <c r="W31" s="75">
        <v>175963000</v>
      </c>
      <c r="X31" s="75">
        <v>179259000</v>
      </c>
      <c r="Y31" s="75">
        <v>181978000</v>
      </c>
      <c r="Z31" s="75">
        <v>184937000</v>
      </c>
      <c r="AA31" s="75">
        <v>188528000</v>
      </c>
      <c r="AB31" s="75">
        <v>192283000</v>
      </c>
      <c r="AC31" s="75">
        <v>195845000</v>
      </c>
      <c r="AD31" s="75">
        <v>199022000</v>
      </c>
      <c r="AE31" s="75">
        <v>202471000</v>
      </c>
      <c r="AF31" s="75">
        <v>205778000</v>
      </c>
      <c r="AG31" s="75">
        <v>208813000</v>
      </c>
    </row>
    <row r="32" spans="1:33" x14ac:dyDescent="0.25">
      <c r="A32" s="22" t="s">
        <v>1483</v>
      </c>
      <c r="B32" s="75">
        <v>5304580000</v>
      </c>
      <c r="C32" s="75">
        <v>4296210000</v>
      </c>
      <c r="D32" s="75">
        <v>4455220000</v>
      </c>
      <c r="E32" s="75">
        <v>4635240000</v>
      </c>
      <c r="F32" s="75">
        <v>4693370000</v>
      </c>
      <c r="G32" s="75">
        <v>4754580000</v>
      </c>
      <c r="H32" s="75">
        <v>4809840000</v>
      </c>
      <c r="I32" s="75">
        <v>4851130000</v>
      </c>
      <c r="J32" s="75">
        <v>4835390000</v>
      </c>
      <c r="K32" s="75">
        <v>4812910000</v>
      </c>
      <c r="L32" s="75">
        <v>4766640000</v>
      </c>
      <c r="M32" s="75">
        <v>4713180000</v>
      </c>
      <c r="N32" s="75">
        <v>4646810000</v>
      </c>
      <c r="O32" s="75">
        <v>4567860000</v>
      </c>
      <c r="P32" s="75">
        <v>4489730000</v>
      </c>
      <c r="Q32" s="75">
        <v>4414550000</v>
      </c>
      <c r="R32" s="75">
        <v>4278730000</v>
      </c>
      <c r="S32" s="75">
        <v>4296090000</v>
      </c>
      <c r="T32" s="75">
        <v>4307580000</v>
      </c>
      <c r="U32" s="75">
        <v>4320580000</v>
      </c>
      <c r="V32" s="75">
        <v>4331030000</v>
      </c>
      <c r="W32" s="75">
        <v>4356900000</v>
      </c>
      <c r="X32" s="75">
        <v>4389110000</v>
      </c>
      <c r="Y32" s="75">
        <v>4413290000</v>
      </c>
      <c r="Z32" s="75">
        <v>4441770000</v>
      </c>
      <c r="AA32" s="75">
        <v>4485800000</v>
      </c>
      <c r="AB32" s="75">
        <v>4532260000</v>
      </c>
      <c r="AC32" s="75">
        <v>4576570000</v>
      </c>
      <c r="AD32" s="75">
        <v>4613590000</v>
      </c>
      <c r="AE32" s="75">
        <v>4654810000</v>
      </c>
      <c r="AF32" s="75">
        <v>4697360000</v>
      </c>
      <c r="AG32" s="75">
        <v>4736690000</v>
      </c>
    </row>
    <row r="33" spans="1:33" x14ac:dyDescent="0.25">
      <c r="A33" s="22" t="s">
        <v>1484</v>
      </c>
      <c r="B33" s="75">
        <v>22699500000</v>
      </c>
      <c r="C33" s="75">
        <v>18480400000</v>
      </c>
      <c r="D33" s="75">
        <v>19287300000</v>
      </c>
      <c r="E33" s="75">
        <v>20145800000</v>
      </c>
      <c r="F33" s="75">
        <v>20408200000</v>
      </c>
      <c r="G33" s="75">
        <v>20665400000</v>
      </c>
      <c r="H33" s="75">
        <v>20897400000</v>
      </c>
      <c r="I33" s="75">
        <v>21045800000</v>
      </c>
      <c r="J33" s="75">
        <v>20898200000</v>
      </c>
      <c r="K33" s="75">
        <v>20709200000</v>
      </c>
      <c r="L33" s="75">
        <v>20393400000</v>
      </c>
      <c r="M33" s="75">
        <v>20031800000</v>
      </c>
      <c r="N33" s="75">
        <v>19562000000</v>
      </c>
      <c r="O33" s="75">
        <v>19043500000</v>
      </c>
      <c r="P33" s="75">
        <v>18516400000</v>
      </c>
      <c r="Q33" s="75">
        <v>17994100000</v>
      </c>
      <c r="R33" s="75">
        <v>17228500000</v>
      </c>
      <c r="S33" s="75">
        <v>17161700000</v>
      </c>
      <c r="T33" s="75">
        <v>17089700000</v>
      </c>
      <c r="U33" s="75">
        <v>17032900000</v>
      </c>
      <c r="V33" s="75">
        <v>16977500000</v>
      </c>
      <c r="W33" s="75">
        <v>16987500000</v>
      </c>
      <c r="X33" s="75">
        <v>17023200000</v>
      </c>
      <c r="Y33" s="75">
        <v>17036400000</v>
      </c>
      <c r="Z33" s="75">
        <v>17069600000</v>
      </c>
      <c r="AA33" s="75">
        <v>17155800000</v>
      </c>
      <c r="AB33" s="75">
        <v>17257100000</v>
      </c>
      <c r="AC33" s="75">
        <v>17349600000</v>
      </c>
      <c r="AD33" s="75">
        <v>17420600000</v>
      </c>
      <c r="AE33" s="75">
        <v>17506000000</v>
      </c>
      <c r="AF33" s="75">
        <v>17600900000</v>
      </c>
      <c r="AG33" s="75">
        <v>17691300000</v>
      </c>
    </row>
    <row r="34" spans="1:33" x14ac:dyDescent="0.25">
      <c r="A34" s="22" t="s">
        <v>1485</v>
      </c>
      <c r="B34" s="75">
        <v>1090710000</v>
      </c>
      <c r="C34" s="75">
        <v>815649000</v>
      </c>
      <c r="D34" s="75">
        <v>852348000</v>
      </c>
      <c r="E34" s="75">
        <v>895740000</v>
      </c>
      <c r="F34" s="75">
        <v>913242000</v>
      </c>
      <c r="G34" s="75">
        <v>935248000</v>
      </c>
      <c r="H34" s="75">
        <v>953938000</v>
      </c>
      <c r="I34" s="75">
        <v>974411000</v>
      </c>
      <c r="J34" s="75">
        <v>982849000</v>
      </c>
      <c r="K34" s="75">
        <v>994000000</v>
      </c>
      <c r="L34" s="75">
        <v>1001650000</v>
      </c>
      <c r="M34" s="75">
        <v>1008910000</v>
      </c>
      <c r="N34" s="75">
        <v>1015160000</v>
      </c>
      <c r="O34" s="75">
        <v>1018200000</v>
      </c>
      <c r="P34" s="75">
        <v>1022040000</v>
      </c>
      <c r="Q34" s="75">
        <v>1025940000</v>
      </c>
      <c r="R34" s="75">
        <v>1011590000</v>
      </c>
      <c r="S34" s="75">
        <v>1031120000</v>
      </c>
      <c r="T34" s="75">
        <v>1043060000</v>
      </c>
      <c r="U34" s="75">
        <v>1057420000</v>
      </c>
      <c r="V34" s="75">
        <v>1073740000</v>
      </c>
      <c r="W34" s="75">
        <v>1089920000</v>
      </c>
      <c r="X34" s="75">
        <v>1106960000</v>
      </c>
      <c r="Y34" s="75">
        <v>1122410000</v>
      </c>
      <c r="Z34" s="75">
        <v>1137870000</v>
      </c>
      <c r="AA34" s="75">
        <v>1159720000</v>
      </c>
      <c r="AB34" s="75">
        <v>1180840000</v>
      </c>
      <c r="AC34" s="75">
        <v>1202230000</v>
      </c>
      <c r="AD34" s="75">
        <v>1219150000</v>
      </c>
      <c r="AE34" s="75">
        <v>1236720000</v>
      </c>
      <c r="AF34" s="75">
        <v>1257230000</v>
      </c>
      <c r="AG34" s="75">
        <v>1274440000</v>
      </c>
    </row>
    <row r="35" spans="1:33" x14ac:dyDescent="0.25">
      <c r="A35" s="22" t="s">
        <v>1486</v>
      </c>
      <c r="B35" s="75">
        <v>822308000</v>
      </c>
      <c r="C35" s="75">
        <v>637968000</v>
      </c>
      <c r="D35" s="75">
        <v>661131000</v>
      </c>
      <c r="E35" s="75">
        <v>689510000</v>
      </c>
      <c r="F35" s="75">
        <v>700077000</v>
      </c>
      <c r="G35" s="75">
        <v>712822000</v>
      </c>
      <c r="H35" s="75">
        <v>723866000</v>
      </c>
      <c r="I35" s="75">
        <v>734867000</v>
      </c>
      <c r="J35" s="75">
        <v>737567000</v>
      </c>
      <c r="K35" s="75">
        <v>741214000</v>
      </c>
      <c r="L35" s="75">
        <v>742068000</v>
      </c>
      <c r="M35" s="75">
        <v>742449000</v>
      </c>
      <c r="N35" s="75">
        <v>742241000</v>
      </c>
      <c r="O35" s="75">
        <v>739743000</v>
      </c>
      <c r="P35" s="75">
        <v>737799000</v>
      </c>
      <c r="Q35" s="75">
        <v>736181000</v>
      </c>
      <c r="R35" s="75">
        <v>722639000</v>
      </c>
      <c r="S35" s="75">
        <v>733173000</v>
      </c>
      <c r="T35" s="75">
        <v>740117000</v>
      </c>
      <c r="U35" s="75">
        <v>747949000</v>
      </c>
      <c r="V35" s="75">
        <v>756179000</v>
      </c>
      <c r="W35" s="75">
        <v>765531000</v>
      </c>
      <c r="X35" s="75">
        <v>775700000</v>
      </c>
      <c r="Y35" s="75">
        <v>784514000</v>
      </c>
      <c r="Z35" s="75">
        <v>793575000</v>
      </c>
      <c r="AA35" s="75">
        <v>806458000</v>
      </c>
      <c r="AB35" s="75">
        <v>819091000</v>
      </c>
      <c r="AC35" s="75">
        <v>831720000</v>
      </c>
      <c r="AD35" s="75">
        <v>841970000</v>
      </c>
      <c r="AE35" s="75">
        <v>852807000</v>
      </c>
      <c r="AF35" s="75">
        <v>864827000</v>
      </c>
      <c r="AG35" s="75">
        <v>875289000</v>
      </c>
    </row>
    <row r="36" spans="1:33" x14ac:dyDescent="0.25">
      <c r="A36" s="22" t="s">
        <v>1487</v>
      </c>
      <c r="B36" s="75">
        <v>86241100000</v>
      </c>
      <c r="C36" s="75">
        <v>70741200000</v>
      </c>
      <c r="D36" s="75">
        <v>74623000000</v>
      </c>
      <c r="E36" s="75">
        <v>78494500000</v>
      </c>
      <c r="F36" s="75">
        <v>79693000000</v>
      </c>
      <c r="G36" s="75">
        <v>80824500000</v>
      </c>
      <c r="H36" s="75">
        <v>81846100000</v>
      </c>
      <c r="I36" s="75">
        <v>82476100000</v>
      </c>
      <c r="J36" s="75">
        <v>81761900000</v>
      </c>
      <c r="K36" s="75">
        <v>80817200000</v>
      </c>
      <c r="L36" s="75">
        <v>79293600000</v>
      </c>
      <c r="M36" s="75">
        <v>77536100000</v>
      </c>
      <c r="N36" s="75">
        <v>75149400000</v>
      </c>
      <c r="O36" s="75">
        <v>72607400000</v>
      </c>
      <c r="P36" s="75">
        <v>69979700000</v>
      </c>
      <c r="Q36" s="75">
        <v>67347300000</v>
      </c>
      <c r="R36" s="75">
        <v>63852900000</v>
      </c>
      <c r="S36" s="75">
        <v>63185300000</v>
      </c>
      <c r="T36" s="75">
        <v>62537800000</v>
      </c>
      <c r="U36" s="75">
        <v>62001900000</v>
      </c>
      <c r="V36" s="75">
        <v>61529900000</v>
      </c>
      <c r="W36" s="75">
        <v>61285900000</v>
      </c>
      <c r="X36" s="75">
        <v>61140000000</v>
      </c>
      <c r="Y36" s="75">
        <v>60946300000</v>
      </c>
      <c r="Z36" s="75">
        <v>60849500000</v>
      </c>
      <c r="AA36" s="75">
        <v>60913600000</v>
      </c>
      <c r="AB36" s="75">
        <v>61075800000</v>
      </c>
      <c r="AC36" s="75">
        <v>61190300000</v>
      </c>
      <c r="AD36" s="75">
        <v>61239400000</v>
      </c>
      <c r="AE36" s="75">
        <v>61337800000</v>
      </c>
      <c r="AF36" s="75">
        <v>61499600000</v>
      </c>
      <c r="AG36" s="75">
        <v>61647900000</v>
      </c>
    </row>
    <row r="37" spans="1:33" x14ac:dyDescent="0.25">
      <c r="A37" s="22" t="s">
        <v>1488</v>
      </c>
      <c r="B37" s="75">
        <v>60840500</v>
      </c>
      <c r="C37" s="75">
        <v>47421200</v>
      </c>
      <c r="D37" s="75">
        <v>48391900</v>
      </c>
      <c r="E37" s="75">
        <v>49982400</v>
      </c>
      <c r="F37" s="75">
        <v>50649400</v>
      </c>
      <c r="G37" s="75">
        <v>51534700</v>
      </c>
      <c r="H37" s="75">
        <v>52314000</v>
      </c>
      <c r="I37" s="75">
        <v>53170700</v>
      </c>
      <c r="J37" s="75">
        <v>53625600</v>
      </c>
      <c r="K37" s="75">
        <v>54236200</v>
      </c>
      <c r="L37" s="75">
        <v>54758000</v>
      </c>
      <c r="M37" s="75">
        <v>55312300</v>
      </c>
      <c r="N37" s="75">
        <v>56082900</v>
      </c>
      <c r="O37" s="75">
        <v>56663800</v>
      </c>
      <c r="P37" s="75">
        <v>57342900</v>
      </c>
      <c r="Q37" s="75">
        <v>58090900</v>
      </c>
      <c r="R37" s="75">
        <v>57932200</v>
      </c>
      <c r="S37" s="75">
        <v>59298500</v>
      </c>
      <c r="T37" s="75">
        <v>60355900</v>
      </c>
      <c r="U37" s="75">
        <v>61415100</v>
      </c>
      <c r="V37" s="75">
        <v>62416100</v>
      </c>
      <c r="W37" s="75">
        <v>63532800</v>
      </c>
      <c r="X37" s="75">
        <v>64722700</v>
      </c>
      <c r="Y37" s="75">
        <v>65749100</v>
      </c>
      <c r="Z37" s="75">
        <v>66795200</v>
      </c>
      <c r="AA37" s="75">
        <v>68164000</v>
      </c>
      <c r="AB37" s="75">
        <v>69502300</v>
      </c>
      <c r="AC37" s="75">
        <v>70831700</v>
      </c>
      <c r="AD37" s="75">
        <v>71961600</v>
      </c>
      <c r="AE37" s="75">
        <v>73155400</v>
      </c>
      <c r="AF37" s="75">
        <v>74392100</v>
      </c>
      <c r="AG37" s="75">
        <v>75491200</v>
      </c>
    </row>
    <row r="38" spans="1:33" x14ac:dyDescent="0.25">
      <c r="A38" s="22" t="s">
        <v>1489</v>
      </c>
      <c r="B38" s="75">
        <v>132891000</v>
      </c>
      <c r="C38" s="75">
        <v>105543000</v>
      </c>
      <c r="D38" s="75">
        <v>106155000</v>
      </c>
      <c r="E38" s="75">
        <v>108319000</v>
      </c>
      <c r="F38" s="75">
        <v>109174000</v>
      </c>
      <c r="G38" s="75">
        <v>110407000</v>
      </c>
      <c r="H38" s="75">
        <v>111524000</v>
      </c>
      <c r="I38" s="75">
        <v>112719000</v>
      </c>
      <c r="J38" s="75">
        <v>113413000</v>
      </c>
      <c r="K38" s="75">
        <v>114376000</v>
      </c>
      <c r="L38" s="75">
        <v>115237000</v>
      </c>
      <c r="M38" s="75">
        <v>116217000</v>
      </c>
      <c r="N38" s="75">
        <v>117943000</v>
      </c>
      <c r="O38" s="75">
        <v>119232000</v>
      </c>
      <c r="P38" s="75">
        <v>120793000</v>
      </c>
      <c r="Q38" s="75">
        <v>122563000</v>
      </c>
      <c r="R38" s="75">
        <v>122503000</v>
      </c>
      <c r="S38" s="75">
        <v>125405000</v>
      </c>
      <c r="T38" s="75">
        <v>127855000</v>
      </c>
      <c r="U38" s="75">
        <v>130128000</v>
      </c>
      <c r="V38" s="75">
        <v>132071000</v>
      </c>
      <c r="W38" s="75">
        <v>134449000</v>
      </c>
      <c r="X38" s="75">
        <v>137001000</v>
      </c>
      <c r="Y38" s="75">
        <v>139138000</v>
      </c>
      <c r="Z38" s="75">
        <v>141320000</v>
      </c>
      <c r="AA38" s="75">
        <v>144128000</v>
      </c>
      <c r="AB38" s="75">
        <v>146852000</v>
      </c>
      <c r="AC38" s="75">
        <v>149553000</v>
      </c>
      <c r="AD38" s="75">
        <v>151928000</v>
      </c>
      <c r="AE38" s="75">
        <v>154457000</v>
      </c>
      <c r="AF38" s="75">
        <v>156918000</v>
      </c>
      <c r="AG38" s="75">
        <v>159194000</v>
      </c>
    </row>
    <row r="39" spans="1:33" x14ac:dyDescent="0.25">
      <c r="A39" s="22" t="s">
        <v>1490</v>
      </c>
      <c r="B39" s="75">
        <v>1981450000</v>
      </c>
      <c r="C39" s="75">
        <v>1627690000</v>
      </c>
      <c r="D39" s="75">
        <v>1699850000</v>
      </c>
      <c r="E39" s="75">
        <v>1773850000</v>
      </c>
      <c r="F39" s="75">
        <v>1794650000</v>
      </c>
      <c r="G39" s="75">
        <v>1813430000</v>
      </c>
      <c r="H39" s="75">
        <v>1830560000</v>
      </c>
      <c r="I39" s="75">
        <v>1838440000</v>
      </c>
      <c r="J39" s="75">
        <v>1819810000</v>
      </c>
      <c r="K39" s="75">
        <v>1795720000</v>
      </c>
      <c r="L39" s="75">
        <v>1759500000</v>
      </c>
      <c r="M39" s="75">
        <v>1718610000</v>
      </c>
      <c r="N39" s="75">
        <v>1666420000</v>
      </c>
      <c r="O39" s="75">
        <v>1610190000</v>
      </c>
      <c r="P39" s="75">
        <v>1552750000</v>
      </c>
      <c r="Q39" s="75">
        <v>1495590000</v>
      </c>
      <c r="R39" s="75">
        <v>1419020000</v>
      </c>
      <c r="S39" s="75">
        <v>1404240000</v>
      </c>
      <c r="T39" s="75">
        <v>1391320000</v>
      </c>
      <c r="U39" s="75">
        <v>1379360000</v>
      </c>
      <c r="V39" s="75">
        <v>1367180000</v>
      </c>
      <c r="W39" s="75">
        <v>1361690000</v>
      </c>
      <c r="X39" s="75">
        <v>1358400000</v>
      </c>
      <c r="Y39" s="75">
        <v>1353560000</v>
      </c>
      <c r="Z39" s="75">
        <v>1350630000</v>
      </c>
      <c r="AA39" s="75">
        <v>1351070000</v>
      </c>
      <c r="AB39" s="75">
        <v>1353120000</v>
      </c>
      <c r="AC39" s="75">
        <v>1354330000</v>
      </c>
      <c r="AD39" s="75">
        <v>1354840000</v>
      </c>
      <c r="AE39" s="75">
        <v>1356480000</v>
      </c>
      <c r="AF39" s="75">
        <v>1358320000</v>
      </c>
      <c r="AG39" s="75">
        <v>1360850000</v>
      </c>
    </row>
    <row r="40" spans="1:33" x14ac:dyDescent="0.25">
      <c r="A40" s="22" t="s">
        <v>1491</v>
      </c>
      <c r="B40" s="75">
        <v>297997000</v>
      </c>
      <c r="C40" s="75">
        <v>243409000</v>
      </c>
      <c r="D40" s="75">
        <v>253907000</v>
      </c>
      <c r="E40" s="75">
        <v>264745000</v>
      </c>
      <c r="F40" s="75">
        <v>267770000</v>
      </c>
      <c r="G40" s="75">
        <v>270537000</v>
      </c>
      <c r="H40" s="75">
        <v>273042000</v>
      </c>
      <c r="I40" s="75">
        <v>274223000</v>
      </c>
      <c r="J40" s="75">
        <v>271511000</v>
      </c>
      <c r="K40" s="75">
        <v>268044000</v>
      </c>
      <c r="L40" s="75">
        <v>262794000</v>
      </c>
      <c r="M40" s="75">
        <v>256874000</v>
      </c>
      <c r="N40" s="75">
        <v>249340000</v>
      </c>
      <c r="O40" s="75">
        <v>241175000</v>
      </c>
      <c r="P40" s="75">
        <v>232855000</v>
      </c>
      <c r="Q40" s="75">
        <v>224568000</v>
      </c>
      <c r="R40" s="75">
        <v>213266000</v>
      </c>
      <c r="S40" s="75">
        <v>211250000</v>
      </c>
      <c r="T40" s="75">
        <v>209445000</v>
      </c>
      <c r="U40" s="75">
        <v>207783000</v>
      </c>
      <c r="V40" s="75">
        <v>206100000</v>
      </c>
      <c r="W40" s="75">
        <v>205399000</v>
      </c>
      <c r="X40" s="75">
        <v>205015000</v>
      </c>
      <c r="Y40" s="75">
        <v>204399000</v>
      </c>
      <c r="Z40" s="75">
        <v>204039000</v>
      </c>
      <c r="AA40" s="75">
        <v>204231000</v>
      </c>
      <c r="AB40" s="75">
        <v>204620000</v>
      </c>
      <c r="AC40" s="75">
        <v>204908000</v>
      </c>
      <c r="AD40" s="75">
        <v>205064000</v>
      </c>
      <c r="AE40" s="75">
        <v>205381000</v>
      </c>
      <c r="AF40" s="75">
        <v>205749000</v>
      </c>
      <c r="AG40" s="75">
        <v>206204000</v>
      </c>
    </row>
    <row r="41" spans="1:33" x14ac:dyDescent="0.25">
      <c r="A41" s="22" t="s">
        <v>1492</v>
      </c>
      <c r="B41" s="22">
        <v>0</v>
      </c>
      <c r="C41" s="22">
        <v>0</v>
      </c>
      <c r="D41" s="22">
        <v>0</v>
      </c>
      <c r="E41" s="22">
        <v>0</v>
      </c>
      <c r="F41" s="22">
        <v>0</v>
      </c>
      <c r="G41" s="22">
        <v>0</v>
      </c>
      <c r="H41" s="22">
        <v>0</v>
      </c>
      <c r="I41" s="22">
        <v>0</v>
      </c>
      <c r="J41" s="22">
        <v>0</v>
      </c>
      <c r="K41" s="22">
        <v>0</v>
      </c>
      <c r="L41" s="22">
        <v>0</v>
      </c>
      <c r="M41" s="22">
        <v>0</v>
      </c>
      <c r="N41" s="22">
        <v>0</v>
      </c>
      <c r="O41" s="22">
        <v>0</v>
      </c>
      <c r="P41" s="22">
        <v>0</v>
      </c>
      <c r="Q41" s="22">
        <v>0</v>
      </c>
      <c r="R41" s="22">
        <v>0</v>
      </c>
      <c r="S41" s="22">
        <v>0</v>
      </c>
      <c r="T41" s="22">
        <v>0</v>
      </c>
      <c r="U41" s="22">
        <v>0</v>
      </c>
      <c r="V41" s="22">
        <v>0</v>
      </c>
      <c r="W41" s="22">
        <v>0</v>
      </c>
      <c r="X41" s="22">
        <v>0</v>
      </c>
      <c r="Y41" s="22">
        <v>0</v>
      </c>
      <c r="Z41" s="22">
        <v>0</v>
      </c>
      <c r="AA41" s="22">
        <v>0</v>
      </c>
      <c r="AB41" s="22">
        <v>0</v>
      </c>
      <c r="AC41" s="22">
        <v>0</v>
      </c>
      <c r="AD41" s="22">
        <v>0</v>
      </c>
      <c r="AE41" s="22">
        <v>0</v>
      </c>
      <c r="AF41" s="22">
        <v>0</v>
      </c>
      <c r="AG41" s="22">
        <v>0</v>
      </c>
    </row>
    <row r="42" spans="1:33" x14ac:dyDescent="0.25">
      <c r="A42" s="22" t="s">
        <v>1493</v>
      </c>
      <c r="B42" s="75">
        <v>410401000000000</v>
      </c>
      <c r="C42" s="75">
        <v>387368000000000</v>
      </c>
      <c r="D42" s="75">
        <v>398396000000000</v>
      </c>
      <c r="E42" s="75">
        <v>411459000000000</v>
      </c>
      <c r="F42" s="75">
        <v>415080000000000</v>
      </c>
      <c r="G42" s="75">
        <v>421724000000000</v>
      </c>
      <c r="H42" s="75">
        <v>428387000000000</v>
      </c>
      <c r="I42" s="75">
        <v>434953000000000</v>
      </c>
      <c r="J42" s="75">
        <v>434496000000000</v>
      </c>
      <c r="K42" s="75">
        <v>438229000000000</v>
      </c>
      <c r="L42" s="75">
        <v>439046000000000</v>
      </c>
      <c r="M42" s="75">
        <v>435048000000000</v>
      </c>
      <c r="N42" s="75">
        <v>436718000000000</v>
      </c>
      <c r="O42" s="75">
        <v>439967000000000</v>
      </c>
      <c r="P42" s="75">
        <v>439304000000000</v>
      </c>
      <c r="Q42" s="75">
        <v>443885000000000</v>
      </c>
      <c r="R42" s="75">
        <v>444702000000000</v>
      </c>
      <c r="S42" s="75">
        <v>444087000000000</v>
      </c>
      <c r="T42" s="75">
        <v>449185000000000</v>
      </c>
      <c r="U42" s="75">
        <v>450136000000000</v>
      </c>
      <c r="V42" s="75">
        <v>451813000000000</v>
      </c>
      <c r="W42" s="75">
        <v>454082000000000</v>
      </c>
      <c r="X42" s="75">
        <v>456414000000000</v>
      </c>
      <c r="Y42" s="75">
        <v>457562000000000</v>
      </c>
      <c r="Z42" s="75">
        <v>458742000000000</v>
      </c>
      <c r="AA42" s="75">
        <v>460071000000000</v>
      </c>
      <c r="AB42" s="75">
        <v>461750000000000</v>
      </c>
      <c r="AC42" s="75">
        <v>461351000000000</v>
      </c>
      <c r="AD42" s="75">
        <v>464655000000000</v>
      </c>
      <c r="AE42" s="75">
        <v>467149000000000</v>
      </c>
      <c r="AF42" s="75">
        <v>468695000000000</v>
      </c>
      <c r="AG42" s="75">
        <v>468795000000000</v>
      </c>
    </row>
    <row r="43" spans="1:33" x14ac:dyDescent="0.25">
      <c r="A43" s="22" t="s">
        <v>1494</v>
      </c>
      <c r="B43" s="75">
        <v>11298300000</v>
      </c>
      <c r="C43" s="75">
        <v>10567500000</v>
      </c>
      <c r="D43" s="75">
        <v>10945100000</v>
      </c>
      <c r="E43" s="75">
        <v>11343200000</v>
      </c>
      <c r="F43" s="75">
        <v>11474900000</v>
      </c>
      <c r="G43" s="75">
        <v>11703400000</v>
      </c>
      <c r="H43" s="75">
        <v>11900000000</v>
      </c>
      <c r="I43" s="75">
        <v>12134100000</v>
      </c>
      <c r="J43" s="75">
        <v>12140700000</v>
      </c>
      <c r="K43" s="75">
        <v>12268900000</v>
      </c>
      <c r="L43" s="75">
        <v>12298300000</v>
      </c>
      <c r="M43" s="75">
        <v>12125000000</v>
      </c>
      <c r="N43" s="75">
        <v>12178500000</v>
      </c>
      <c r="O43" s="75">
        <v>12312000000</v>
      </c>
      <c r="P43" s="75">
        <v>12318500000</v>
      </c>
      <c r="Q43" s="75">
        <v>12496600000</v>
      </c>
      <c r="R43" s="75">
        <v>12541700000</v>
      </c>
      <c r="S43" s="75">
        <v>12522400000</v>
      </c>
      <c r="T43" s="75">
        <v>12715900000</v>
      </c>
      <c r="U43" s="75">
        <v>12757700000</v>
      </c>
      <c r="V43" s="75">
        <v>12805700000</v>
      </c>
      <c r="W43" s="75">
        <v>12943100000</v>
      </c>
      <c r="X43" s="75">
        <v>13029100000</v>
      </c>
      <c r="Y43" s="75">
        <v>13094300000</v>
      </c>
      <c r="Z43" s="75">
        <v>13156400000</v>
      </c>
      <c r="AA43" s="75">
        <v>13221300000</v>
      </c>
      <c r="AB43" s="75">
        <v>13298400000</v>
      </c>
      <c r="AC43" s="75">
        <v>13292400000</v>
      </c>
      <c r="AD43" s="75">
        <v>13472100000</v>
      </c>
      <c r="AE43" s="75">
        <v>13590800000</v>
      </c>
      <c r="AF43" s="75">
        <v>13669900000</v>
      </c>
      <c r="AG43" s="75">
        <v>13653600000</v>
      </c>
    </row>
    <row r="44" spans="1:33" x14ac:dyDescent="0.25">
      <c r="A44" s="22" t="s">
        <v>1495</v>
      </c>
      <c r="B44" s="75">
        <v>134310000000</v>
      </c>
      <c r="C44" s="75">
        <v>126290000000</v>
      </c>
      <c r="D44" s="75">
        <v>129947000000</v>
      </c>
      <c r="E44" s="75">
        <v>134372000000</v>
      </c>
      <c r="F44" s="75">
        <v>135522000000</v>
      </c>
      <c r="G44" s="75">
        <v>137775000000</v>
      </c>
      <c r="H44" s="75">
        <v>139945000000</v>
      </c>
      <c r="I44" s="75">
        <v>142299000000</v>
      </c>
      <c r="J44" s="75">
        <v>142179000000</v>
      </c>
      <c r="K44" s="75">
        <v>143557000000</v>
      </c>
      <c r="L44" s="75">
        <v>143845000000</v>
      </c>
      <c r="M44" s="75">
        <v>142329000000</v>
      </c>
      <c r="N44" s="75">
        <v>142975000000</v>
      </c>
      <c r="O44" s="75">
        <v>144267000000</v>
      </c>
      <c r="P44" s="75">
        <v>144166000000</v>
      </c>
      <c r="Q44" s="75">
        <v>145958000000</v>
      </c>
      <c r="R44" s="75">
        <v>146374000000</v>
      </c>
      <c r="S44" s="75">
        <v>146179000000</v>
      </c>
      <c r="T44" s="75">
        <v>148104000000</v>
      </c>
      <c r="U44" s="75">
        <v>148498000000</v>
      </c>
      <c r="V44" s="75">
        <v>149113000000</v>
      </c>
      <c r="W44" s="75">
        <v>150131000000</v>
      </c>
      <c r="X44" s="75">
        <v>151091000000</v>
      </c>
      <c r="Y44" s="75">
        <v>151667000000</v>
      </c>
      <c r="Z44" s="75">
        <v>152242000000</v>
      </c>
      <c r="AA44" s="75">
        <v>152838000000</v>
      </c>
      <c r="AB44" s="75">
        <v>153566000000</v>
      </c>
      <c r="AC44" s="75">
        <v>153512000000</v>
      </c>
      <c r="AD44" s="75">
        <v>155006000000</v>
      </c>
      <c r="AE44" s="75">
        <v>156120000000</v>
      </c>
      <c r="AF44" s="75">
        <v>156874000000</v>
      </c>
      <c r="AG44" s="75">
        <v>157010000000</v>
      </c>
    </row>
    <row r="45" spans="1:33" x14ac:dyDescent="0.25">
      <c r="A45" s="22" t="s">
        <v>1496</v>
      </c>
      <c r="B45" s="75">
        <v>532930000000</v>
      </c>
      <c r="C45" s="75">
        <v>504996000000</v>
      </c>
      <c r="D45" s="75">
        <v>513390000000</v>
      </c>
      <c r="E45" s="75">
        <v>528806000000</v>
      </c>
      <c r="F45" s="75">
        <v>530606000000</v>
      </c>
      <c r="G45" s="75">
        <v>536479000000</v>
      </c>
      <c r="H45" s="75">
        <v>543899000000</v>
      </c>
      <c r="I45" s="75">
        <v>550445000000</v>
      </c>
      <c r="J45" s="75">
        <v>548770000000</v>
      </c>
      <c r="K45" s="75">
        <v>553333000000</v>
      </c>
      <c r="L45" s="75">
        <v>554063000000</v>
      </c>
      <c r="M45" s="75">
        <v>551618000000</v>
      </c>
      <c r="N45" s="75">
        <v>554242000000</v>
      </c>
      <c r="O45" s="75">
        <v>557471000000</v>
      </c>
      <c r="P45" s="75">
        <v>555973000000</v>
      </c>
      <c r="Q45" s="75">
        <v>560949000000</v>
      </c>
      <c r="R45" s="75">
        <v>561834000000</v>
      </c>
      <c r="S45" s="75">
        <v>561307000000</v>
      </c>
      <c r="T45" s="75">
        <v>566497000000</v>
      </c>
      <c r="U45" s="75">
        <v>567422000000</v>
      </c>
      <c r="V45" s="75">
        <v>570155000000</v>
      </c>
      <c r="W45" s="75">
        <v>570297000000</v>
      </c>
      <c r="X45" s="75">
        <v>573716000000</v>
      </c>
      <c r="Y45" s="75">
        <v>574769000000</v>
      </c>
      <c r="Z45" s="75">
        <v>576040000000</v>
      </c>
      <c r="AA45" s="75">
        <v>577284000000</v>
      </c>
      <c r="AB45" s="75">
        <v>578966000000</v>
      </c>
      <c r="AC45" s="75">
        <v>578865000000</v>
      </c>
      <c r="AD45" s="75">
        <v>580719000000</v>
      </c>
      <c r="AE45" s="75">
        <v>583271000000</v>
      </c>
      <c r="AF45" s="75">
        <v>585099000000</v>
      </c>
      <c r="AG45" s="75">
        <v>587827000000</v>
      </c>
    </row>
    <row r="46" spans="1:33" x14ac:dyDescent="0.25">
      <c r="A46" s="22" t="s">
        <v>1497</v>
      </c>
      <c r="B46" s="75">
        <v>70294300000</v>
      </c>
      <c r="C46" s="75">
        <v>67117600000</v>
      </c>
      <c r="D46" s="75">
        <v>67960000000</v>
      </c>
      <c r="E46" s="75">
        <v>70080700000</v>
      </c>
      <c r="F46" s="75">
        <v>70293800000</v>
      </c>
      <c r="G46" s="75">
        <v>71041900000</v>
      </c>
      <c r="H46" s="75">
        <v>72081500000</v>
      </c>
      <c r="I46" s="75">
        <v>72886100000</v>
      </c>
      <c r="J46" s="75">
        <v>72535000000</v>
      </c>
      <c r="K46" s="75">
        <v>73082300000</v>
      </c>
      <c r="L46" s="75">
        <v>73175200000</v>
      </c>
      <c r="M46" s="75">
        <v>72908400000</v>
      </c>
      <c r="N46" s="75">
        <v>73248000000</v>
      </c>
      <c r="O46" s="75">
        <v>73617600000</v>
      </c>
      <c r="P46" s="75">
        <v>73330900000</v>
      </c>
      <c r="Q46" s="75">
        <v>73971000000</v>
      </c>
      <c r="R46" s="75">
        <v>74062500000</v>
      </c>
      <c r="S46" s="75">
        <v>73971700000</v>
      </c>
      <c r="T46" s="75">
        <v>74621200000</v>
      </c>
      <c r="U46" s="75">
        <v>74709100000</v>
      </c>
      <c r="V46" s="75">
        <v>75089400000</v>
      </c>
      <c r="W46" s="75">
        <v>74928400000</v>
      </c>
      <c r="X46" s="75">
        <v>75366100000</v>
      </c>
      <c r="Y46" s="75">
        <v>75429500000</v>
      </c>
      <c r="Z46" s="75">
        <v>75532800000</v>
      </c>
      <c r="AA46" s="75">
        <v>75661400000</v>
      </c>
      <c r="AB46" s="75">
        <v>75844500000</v>
      </c>
      <c r="AC46" s="75">
        <v>75831100000</v>
      </c>
      <c r="AD46" s="75">
        <v>75900800000</v>
      </c>
      <c r="AE46" s="75">
        <v>76150900000</v>
      </c>
      <c r="AF46" s="75">
        <v>76320700000</v>
      </c>
      <c r="AG46" s="75">
        <v>76714200000</v>
      </c>
    </row>
    <row r="47" spans="1:33" x14ac:dyDescent="0.25">
      <c r="A47" s="22" t="s">
        <v>1498</v>
      </c>
      <c r="B47" s="75">
        <v>50445100000</v>
      </c>
      <c r="C47" s="75">
        <v>48051200000</v>
      </c>
      <c r="D47" s="75">
        <v>48781800000</v>
      </c>
      <c r="E47" s="75">
        <v>50331200000</v>
      </c>
      <c r="F47" s="75">
        <v>50532800000</v>
      </c>
      <c r="G47" s="75">
        <v>51123500000</v>
      </c>
      <c r="H47" s="75">
        <v>51883700000</v>
      </c>
      <c r="I47" s="75">
        <v>52513300000</v>
      </c>
      <c r="J47" s="75">
        <v>52293600000</v>
      </c>
      <c r="K47" s="75">
        <v>52706600000</v>
      </c>
      <c r="L47" s="75">
        <v>52780400000</v>
      </c>
      <c r="M47" s="75">
        <v>52523800000</v>
      </c>
      <c r="N47" s="75">
        <v>52767000000</v>
      </c>
      <c r="O47" s="75">
        <v>53069400000</v>
      </c>
      <c r="P47" s="75">
        <v>52890300000</v>
      </c>
      <c r="Q47" s="75">
        <v>53387000000</v>
      </c>
      <c r="R47" s="75">
        <v>53467900000</v>
      </c>
      <c r="S47" s="75">
        <v>53400500000</v>
      </c>
      <c r="T47" s="75">
        <v>53911000000</v>
      </c>
      <c r="U47" s="75">
        <v>53988000000</v>
      </c>
      <c r="V47" s="75">
        <v>54254100000</v>
      </c>
      <c r="W47" s="75">
        <v>54220900000</v>
      </c>
      <c r="X47" s="75">
        <v>54542800000</v>
      </c>
      <c r="Y47" s="75">
        <v>54616100000</v>
      </c>
      <c r="Z47" s="75">
        <v>54713200000</v>
      </c>
      <c r="AA47" s="75">
        <v>54827600000</v>
      </c>
      <c r="AB47" s="75">
        <v>54982900000</v>
      </c>
      <c r="AC47" s="75">
        <v>54971300000</v>
      </c>
      <c r="AD47" s="75">
        <v>55106300000</v>
      </c>
      <c r="AE47" s="75">
        <v>55325200000</v>
      </c>
      <c r="AF47" s="75">
        <v>55473200000</v>
      </c>
      <c r="AG47" s="75">
        <v>55715700000</v>
      </c>
    </row>
    <row r="48" spans="1:33" x14ac:dyDescent="0.25">
      <c r="A48" s="22" t="s">
        <v>1499</v>
      </c>
      <c r="B48" s="75">
        <v>799232000000</v>
      </c>
      <c r="C48" s="75">
        <v>765169000000</v>
      </c>
      <c r="D48" s="75">
        <v>773997000000</v>
      </c>
      <c r="E48" s="75">
        <v>796217000000</v>
      </c>
      <c r="F48" s="75">
        <v>796564000000</v>
      </c>
      <c r="G48" s="75">
        <v>802698000000</v>
      </c>
      <c r="H48" s="75">
        <v>813494000000</v>
      </c>
      <c r="I48" s="75">
        <v>820512000000</v>
      </c>
      <c r="J48" s="75">
        <v>815865000000</v>
      </c>
      <c r="K48" s="75">
        <v>821425000000</v>
      </c>
      <c r="L48" s="75">
        <v>822170000000</v>
      </c>
      <c r="M48" s="75">
        <v>821919000000</v>
      </c>
      <c r="N48" s="75">
        <v>825853000000</v>
      </c>
      <c r="O48" s="75">
        <v>828616000000</v>
      </c>
      <c r="P48" s="75">
        <v>824668000000</v>
      </c>
      <c r="Q48" s="75">
        <v>830194000000</v>
      </c>
      <c r="R48" s="75">
        <v>830643000000</v>
      </c>
      <c r="S48" s="75">
        <v>829842000000</v>
      </c>
      <c r="T48" s="75">
        <v>835251000000</v>
      </c>
      <c r="U48" s="75">
        <v>835772000000</v>
      </c>
      <c r="V48" s="75">
        <v>840240000000</v>
      </c>
      <c r="W48" s="75">
        <v>835577000000</v>
      </c>
      <c r="X48" s="75">
        <v>840194000000</v>
      </c>
      <c r="Y48" s="75">
        <v>840021000000</v>
      </c>
      <c r="Z48" s="75">
        <v>840457000000</v>
      </c>
      <c r="AA48" s="75">
        <v>841057000000</v>
      </c>
      <c r="AB48" s="75">
        <v>842206000000</v>
      </c>
      <c r="AC48" s="75">
        <v>842146000000</v>
      </c>
      <c r="AD48" s="75">
        <v>839926000000</v>
      </c>
      <c r="AE48" s="75">
        <v>841359000000</v>
      </c>
      <c r="AF48" s="75">
        <v>842428000000</v>
      </c>
      <c r="AG48" s="75">
        <v>848515000000</v>
      </c>
    </row>
    <row r="49" spans="1:33" x14ac:dyDescent="0.25">
      <c r="A49" s="22" t="s">
        <v>1500</v>
      </c>
      <c r="B49" s="75">
        <v>3308050000</v>
      </c>
      <c r="C49" s="75">
        <v>3111360000</v>
      </c>
      <c r="D49" s="75">
        <v>3201410000</v>
      </c>
      <c r="E49" s="75">
        <v>3312710000</v>
      </c>
      <c r="F49" s="75">
        <v>3342950000</v>
      </c>
      <c r="G49" s="75">
        <v>3400610000</v>
      </c>
      <c r="H49" s="75">
        <v>3455390000</v>
      </c>
      <c r="I49" s="75">
        <v>3515130000</v>
      </c>
      <c r="J49" s="75">
        <v>3512130000</v>
      </c>
      <c r="K49" s="75">
        <v>3546430000</v>
      </c>
      <c r="L49" s="75">
        <v>3553810000</v>
      </c>
      <c r="M49" s="75">
        <v>3514110000</v>
      </c>
      <c r="N49" s="75">
        <v>3529900000</v>
      </c>
      <c r="O49" s="75">
        <v>3562830000</v>
      </c>
      <c r="P49" s="75">
        <v>3560540000</v>
      </c>
      <c r="Q49" s="75">
        <v>3606280000</v>
      </c>
      <c r="R49" s="75">
        <v>3616970000</v>
      </c>
      <c r="S49" s="75">
        <v>3611820000</v>
      </c>
      <c r="T49" s="75">
        <v>3660940000</v>
      </c>
      <c r="U49" s="75">
        <v>3670940000</v>
      </c>
      <c r="V49" s="75">
        <v>3686060000</v>
      </c>
      <c r="W49" s="75">
        <v>3712900000</v>
      </c>
      <c r="X49" s="75">
        <v>3736800000</v>
      </c>
      <c r="Y49" s="75">
        <v>3751460000</v>
      </c>
      <c r="Z49" s="75">
        <v>3765980000</v>
      </c>
      <c r="AA49" s="75">
        <v>3781300000</v>
      </c>
      <c r="AB49" s="75">
        <v>3799930000</v>
      </c>
      <c r="AC49" s="75">
        <v>3798520000</v>
      </c>
      <c r="AD49" s="75">
        <v>3837290000</v>
      </c>
      <c r="AE49" s="75">
        <v>3865620000</v>
      </c>
      <c r="AF49" s="75">
        <v>3884620000</v>
      </c>
      <c r="AG49" s="75">
        <v>3886590000</v>
      </c>
    </row>
    <row r="50" spans="1:33" x14ac:dyDescent="0.25">
      <c r="A50" s="22" t="s">
        <v>1501</v>
      </c>
      <c r="B50" s="75">
        <v>6567260000</v>
      </c>
      <c r="C50" s="75">
        <v>6137880000</v>
      </c>
      <c r="D50" s="75">
        <v>6359720000</v>
      </c>
      <c r="E50" s="75">
        <v>6590960000</v>
      </c>
      <c r="F50" s="75">
        <v>6668420000</v>
      </c>
      <c r="G50" s="75">
        <v>6802250000</v>
      </c>
      <c r="H50" s="75">
        <v>6916290000</v>
      </c>
      <c r="I50" s="75">
        <v>7053610000</v>
      </c>
      <c r="J50" s="75">
        <v>7058900000</v>
      </c>
      <c r="K50" s="75">
        <v>7134160000</v>
      </c>
      <c r="L50" s="75">
        <v>7151400000</v>
      </c>
      <c r="M50" s="75">
        <v>7049280000</v>
      </c>
      <c r="N50" s="75">
        <v>7080460000</v>
      </c>
      <c r="O50" s="75">
        <v>7159070000</v>
      </c>
      <c r="P50" s="75">
        <v>7163910000</v>
      </c>
      <c r="Q50" s="75">
        <v>7268170000</v>
      </c>
      <c r="R50" s="75">
        <v>7294830000</v>
      </c>
      <c r="S50" s="75">
        <v>7283750000</v>
      </c>
      <c r="T50" s="75">
        <v>7397210000</v>
      </c>
      <c r="U50" s="75">
        <v>7422000000</v>
      </c>
      <c r="V50" s="75">
        <v>7449700000</v>
      </c>
      <c r="W50" s="75">
        <v>7532110000</v>
      </c>
      <c r="X50" s="75">
        <v>7582390000</v>
      </c>
      <c r="Y50" s="75">
        <v>7621290000</v>
      </c>
      <c r="Z50" s="75">
        <v>7658260000</v>
      </c>
      <c r="AA50" s="75">
        <v>7696570000</v>
      </c>
      <c r="AB50" s="75">
        <v>7742070000</v>
      </c>
      <c r="AC50" s="75">
        <v>7738590000</v>
      </c>
      <c r="AD50" s="75">
        <v>7845640000</v>
      </c>
      <c r="AE50" s="75">
        <v>7915920000</v>
      </c>
      <c r="AF50" s="75">
        <v>7962900000</v>
      </c>
      <c r="AG50" s="75">
        <v>7952580000</v>
      </c>
    </row>
    <row r="51" spans="1:33" x14ac:dyDescent="0.25">
      <c r="A51" s="22" t="s">
        <v>1502</v>
      </c>
      <c r="B51" s="75">
        <v>11389000000000</v>
      </c>
      <c r="C51" s="75">
        <v>10572200000000</v>
      </c>
      <c r="D51" s="75">
        <v>10921900000000</v>
      </c>
      <c r="E51" s="75">
        <v>11169800000000</v>
      </c>
      <c r="F51" s="75">
        <v>11330700000000</v>
      </c>
      <c r="G51" s="75">
        <v>11513500000000</v>
      </c>
      <c r="H51" s="75">
        <v>11709900000000</v>
      </c>
      <c r="I51" s="75">
        <v>11844100000000</v>
      </c>
      <c r="J51" s="75">
        <v>11958900000000</v>
      </c>
      <c r="K51" s="75">
        <v>12061400000000</v>
      </c>
      <c r="L51" s="75">
        <v>12122300000000</v>
      </c>
      <c r="M51" s="75">
        <v>12177500000000</v>
      </c>
      <c r="N51" s="75">
        <v>12230000000000</v>
      </c>
      <c r="O51" s="75">
        <v>12264200000000</v>
      </c>
      <c r="P51" s="75">
        <v>12282500000000</v>
      </c>
      <c r="Q51" s="75">
        <v>12275500000000</v>
      </c>
      <c r="R51" s="75">
        <v>12272000000000</v>
      </c>
      <c r="S51" s="75">
        <v>12318400000000</v>
      </c>
      <c r="T51" s="75">
        <v>12364900000000</v>
      </c>
      <c r="U51" s="75">
        <v>12411400000000</v>
      </c>
      <c r="V51" s="75">
        <v>12461400000000</v>
      </c>
      <c r="W51" s="75">
        <v>12507900000000</v>
      </c>
      <c r="X51" s="75">
        <v>12515100000000</v>
      </c>
      <c r="Y51" s="75">
        <v>12525800000000</v>
      </c>
      <c r="Z51" s="75">
        <v>12536600000000</v>
      </c>
      <c r="AA51" s="75">
        <v>12547300000000</v>
      </c>
      <c r="AB51" s="75">
        <v>12554500000000</v>
      </c>
      <c r="AC51" s="75">
        <v>12550900000000</v>
      </c>
      <c r="AD51" s="75">
        <v>12543900000000</v>
      </c>
      <c r="AE51" s="75">
        <v>12536800000000</v>
      </c>
      <c r="AF51" s="75">
        <v>12533200000000</v>
      </c>
      <c r="AG51" s="75">
        <v>12526100000000</v>
      </c>
    </row>
    <row r="52" spans="1:33" x14ac:dyDescent="0.25">
      <c r="A52" s="22" t="s">
        <v>1503</v>
      </c>
      <c r="B52" s="75">
        <v>1663770000</v>
      </c>
      <c r="C52" s="75">
        <v>1586660000</v>
      </c>
      <c r="D52" s="75">
        <v>1622890000</v>
      </c>
      <c r="E52" s="75">
        <v>1674250000</v>
      </c>
      <c r="F52" s="75">
        <v>1681250000</v>
      </c>
      <c r="G52" s="75">
        <v>1700850000</v>
      </c>
      <c r="H52" s="75">
        <v>1726290000</v>
      </c>
      <c r="I52" s="75">
        <v>1746960000</v>
      </c>
      <c r="J52" s="75">
        <v>1739640000</v>
      </c>
      <c r="K52" s="75">
        <v>1753000000</v>
      </c>
      <c r="L52" s="75">
        <v>1755510000</v>
      </c>
      <c r="M52" s="75">
        <v>1747280000</v>
      </c>
      <c r="N52" s="75">
        <v>1755340000</v>
      </c>
      <c r="O52" s="75">
        <v>1765150000</v>
      </c>
      <c r="P52" s="75">
        <v>1759150000</v>
      </c>
      <c r="Q52" s="75">
        <v>1775280000</v>
      </c>
      <c r="R52" s="75">
        <v>1777860000</v>
      </c>
      <c r="S52" s="75">
        <v>1775580000</v>
      </c>
      <c r="T52" s="75">
        <v>1792090000</v>
      </c>
      <c r="U52" s="75">
        <v>1794490000</v>
      </c>
      <c r="V52" s="75">
        <v>1803170000</v>
      </c>
      <c r="W52" s="75">
        <v>1801510000</v>
      </c>
      <c r="X52" s="75">
        <v>1811880000</v>
      </c>
      <c r="Y52" s="75">
        <v>1813980000</v>
      </c>
      <c r="Z52" s="75">
        <v>1816890000</v>
      </c>
      <c r="AA52" s="75">
        <v>1820520000</v>
      </c>
      <c r="AB52" s="75">
        <v>1825460000</v>
      </c>
      <c r="AC52" s="75">
        <v>1825110000</v>
      </c>
      <c r="AD52" s="75">
        <v>1828910000</v>
      </c>
      <c r="AE52" s="75">
        <v>1835700000</v>
      </c>
      <c r="AF52" s="75">
        <v>1840220000</v>
      </c>
      <c r="AG52" s="75">
        <v>1848060000</v>
      </c>
    </row>
    <row r="53" spans="1:33" x14ac:dyDescent="0.25">
      <c r="A53" s="22" t="s">
        <v>1504</v>
      </c>
      <c r="B53" s="22">
        <v>0</v>
      </c>
      <c r="C53" s="22">
        <v>0</v>
      </c>
      <c r="D53" s="22">
        <v>0</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row>
    <row r="54" spans="1:33" x14ac:dyDescent="0.25">
      <c r="A54" s="22" t="s">
        <v>1505</v>
      </c>
      <c r="B54" s="75">
        <v>79680600000000</v>
      </c>
      <c r="C54" s="75">
        <v>73648600000000</v>
      </c>
      <c r="D54" s="75">
        <v>74077900000000</v>
      </c>
      <c r="E54" s="75">
        <v>75212000000000</v>
      </c>
      <c r="F54" s="75">
        <v>76563500000000</v>
      </c>
      <c r="G54" s="75">
        <v>77785900000000</v>
      </c>
      <c r="H54" s="75">
        <v>78882100000000</v>
      </c>
      <c r="I54" s="75">
        <v>79831400000000</v>
      </c>
      <c r="J54" s="75">
        <v>80666800000000</v>
      </c>
      <c r="K54" s="75">
        <v>81414800000000</v>
      </c>
      <c r="L54" s="75">
        <v>81933500000000</v>
      </c>
      <c r="M54" s="75">
        <v>82446300000000</v>
      </c>
      <c r="N54" s="75">
        <v>83094900000000</v>
      </c>
      <c r="O54" s="75">
        <v>83256100000000</v>
      </c>
      <c r="P54" s="75">
        <v>83197100000000</v>
      </c>
      <c r="Q54" s="75">
        <v>83061500000000</v>
      </c>
      <c r="R54" s="75">
        <v>83205000000000</v>
      </c>
      <c r="S54" s="75">
        <v>83610800000000</v>
      </c>
      <c r="T54" s="75">
        <v>84160800000000</v>
      </c>
      <c r="U54" s="75">
        <v>84763000000000</v>
      </c>
      <c r="V54" s="75">
        <v>85372700000000</v>
      </c>
      <c r="W54" s="75">
        <v>86023900000000</v>
      </c>
      <c r="X54" s="75">
        <v>86628200000000</v>
      </c>
      <c r="Y54" s="75">
        <v>87232700000000</v>
      </c>
      <c r="Z54" s="75">
        <v>87813000000000</v>
      </c>
      <c r="AA54" s="75">
        <v>88399200000000</v>
      </c>
      <c r="AB54" s="75">
        <v>88960900000000</v>
      </c>
      <c r="AC54" s="75">
        <v>89490100000000</v>
      </c>
      <c r="AD54" s="75">
        <v>89924800000000</v>
      </c>
      <c r="AE54" s="75">
        <v>90394200000000</v>
      </c>
      <c r="AF54" s="75">
        <v>90785800000000</v>
      </c>
      <c r="AG54" s="75">
        <v>91083500000000</v>
      </c>
    </row>
    <row r="55" spans="1:33" x14ac:dyDescent="0.25">
      <c r="A55" s="22" t="s">
        <v>1506</v>
      </c>
      <c r="B55" s="75">
        <v>1049740000</v>
      </c>
      <c r="C55" s="75">
        <v>1003650000</v>
      </c>
      <c r="D55" s="75">
        <v>970638000</v>
      </c>
      <c r="E55" s="75">
        <v>972296000</v>
      </c>
      <c r="F55" s="75">
        <v>985892000</v>
      </c>
      <c r="G55" s="75">
        <v>999991000</v>
      </c>
      <c r="H55" s="75">
        <v>1004400000</v>
      </c>
      <c r="I55" s="75">
        <v>1003850000</v>
      </c>
      <c r="J55" s="75">
        <v>1004750000</v>
      </c>
      <c r="K55" s="75">
        <v>1005210000</v>
      </c>
      <c r="L55" s="75">
        <v>1003570000</v>
      </c>
      <c r="M55" s="75">
        <v>1002010000</v>
      </c>
      <c r="N55" s="75">
        <v>995987000</v>
      </c>
      <c r="O55" s="75">
        <v>971268000</v>
      </c>
      <c r="P55" s="75">
        <v>938505000</v>
      </c>
      <c r="Q55" s="75">
        <v>908406000</v>
      </c>
      <c r="R55" s="75">
        <v>891501000</v>
      </c>
      <c r="S55" s="75">
        <v>885282000</v>
      </c>
      <c r="T55" s="75">
        <v>885894000</v>
      </c>
      <c r="U55" s="75">
        <v>888909000</v>
      </c>
      <c r="V55" s="75">
        <v>892853000</v>
      </c>
      <c r="W55" s="75">
        <v>898471000</v>
      </c>
      <c r="X55" s="75">
        <v>903052000</v>
      </c>
      <c r="Y55" s="75">
        <v>907221000</v>
      </c>
      <c r="Z55" s="75">
        <v>911599000</v>
      </c>
      <c r="AA55" s="75">
        <v>915237000</v>
      </c>
      <c r="AB55" s="75">
        <v>917938000</v>
      </c>
      <c r="AC55" s="75">
        <v>919988000</v>
      </c>
      <c r="AD55" s="75">
        <v>918963000</v>
      </c>
      <c r="AE55" s="75">
        <v>917903000</v>
      </c>
      <c r="AF55" s="75">
        <v>914271000</v>
      </c>
      <c r="AG55" s="75">
        <v>906616000</v>
      </c>
    </row>
    <row r="56" spans="1:33" x14ac:dyDescent="0.25">
      <c r="A56" s="22" t="s">
        <v>1507</v>
      </c>
      <c r="B56" s="75">
        <v>11337800000</v>
      </c>
      <c r="C56" s="75">
        <v>10433500000</v>
      </c>
      <c r="D56" s="75">
        <v>10099300000</v>
      </c>
      <c r="E56" s="75">
        <v>10143300000</v>
      </c>
      <c r="F56" s="75">
        <v>10341900000</v>
      </c>
      <c r="G56" s="75">
        <v>10493200000</v>
      </c>
      <c r="H56" s="75">
        <v>10565400000</v>
      </c>
      <c r="I56" s="75">
        <v>10592500000</v>
      </c>
      <c r="J56" s="75">
        <v>10610700000</v>
      </c>
      <c r="K56" s="75">
        <v>10619100000</v>
      </c>
      <c r="L56" s="75">
        <v>10602300000</v>
      </c>
      <c r="M56" s="75">
        <v>10590700000</v>
      </c>
      <c r="N56" s="75">
        <v>10537200000</v>
      </c>
      <c r="O56" s="75">
        <v>10329100000</v>
      </c>
      <c r="P56" s="75">
        <v>10054900000</v>
      </c>
      <c r="Q56" s="75">
        <v>9795010000</v>
      </c>
      <c r="R56" s="75">
        <v>9646280000</v>
      </c>
      <c r="S56" s="75">
        <v>9597400000</v>
      </c>
      <c r="T56" s="75">
        <v>9604810000</v>
      </c>
      <c r="U56" s="75">
        <v>9636540000</v>
      </c>
      <c r="V56" s="75">
        <v>9669840000</v>
      </c>
      <c r="W56" s="75">
        <v>9718860000</v>
      </c>
      <c r="X56" s="75">
        <v>9753520000</v>
      </c>
      <c r="Y56" s="75">
        <v>9787770000</v>
      </c>
      <c r="Z56" s="75">
        <v>9815100000</v>
      </c>
      <c r="AA56" s="75">
        <v>9841270000</v>
      </c>
      <c r="AB56" s="75">
        <v>9858560000</v>
      </c>
      <c r="AC56" s="75">
        <v>9864810000</v>
      </c>
      <c r="AD56" s="75">
        <v>9839250000</v>
      </c>
      <c r="AE56" s="75">
        <v>9820820000</v>
      </c>
      <c r="AF56" s="75">
        <v>9776760000</v>
      </c>
      <c r="AG56" s="75">
        <v>9695260000</v>
      </c>
    </row>
    <row r="57" spans="1:33" x14ac:dyDescent="0.25">
      <c r="A57" s="22" t="s">
        <v>1508</v>
      </c>
      <c r="B57" s="75">
        <v>26712800000</v>
      </c>
      <c r="C57" s="75">
        <v>23631200000</v>
      </c>
      <c r="D57" s="75">
        <v>22780700000</v>
      </c>
      <c r="E57" s="75">
        <v>22872900000</v>
      </c>
      <c r="F57" s="75">
        <v>23468200000</v>
      </c>
      <c r="G57" s="75">
        <v>23776100000</v>
      </c>
      <c r="H57" s="75">
        <v>23979400000</v>
      </c>
      <c r="I57" s="75">
        <v>24112300000</v>
      </c>
      <c r="J57" s="75">
        <v>24159600000</v>
      </c>
      <c r="K57" s="75">
        <v>24177500000</v>
      </c>
      <c r="L57" s="75">
        <v>24124700000</v>
      </c>
      <c r="M57" s="75">
        <v>24100400000</v>
      </c>
      <c r="N57" s="75">
        <v>24012100000</v>
      </c>
      <c r="O57" s="75">
        <v>23702500000</v>
      </c>
      <c r="P57" s="75">
        <v>23299200000</v>
      </c>
      <c r="Q57" s="75">
        <v>22883400000</v>
      </c>
      <c r="R57" s="75">
        <v>22632600000</v>
      </c>
      <c r="S57" s="75">
        <v>22572000000</v>
      </c>
      <c r="T57" s="75">
        <v>22589500000</v>
      </c>
      <c r="U57" s="75">
        <v>22657200000</v>
      </c>
      <c r="V57" s="75">
        <v>22707500000</v>
      </c>
      <c r="W57" s="75">
        <v>22784000000</v>
      </c>
      <c r="X57" s="75">
        <v>22815600000</v>
      </c>
      <c r="Y57" s="75">
        <v>22862800000</v>
      </c>
      <c r="Z57" s="75">
        <v>22866200000</v>
      </c>
      <c r="AA57" s="75">
        <v>22886300000</v>
      </c>
      <c r="AB57" s="75">
        <v>22888900000</v>
      </c>
      <c r="AC57" s="75">
        <v>22858500000</v>
      </c>
      <c r="AD57" s="75">
        <v>22755200000</v>
      </c>
      <c r="AE57" s="75">
        <v>22690800000</v>
      </c>
      <c r="AF57" s="75">
        <v>22568000000</v>
      </c>
      <c r="AG57" s="75">
        <v>22382000000</v>
      </c>
    </row>
    <row r="58" spans="1:33" x14ac:dyDescent="0.25">
      <c r="A58" s="22" t="s">
        <v>1509</v>
      </c>
      <c r="B58" s="75">
        <v>2313960000</v>
      </c>
      <c r="C58" s="75">
        <v>1831590000</v>
      </c>
      <c r="D58" s="75">
        <v>1857590000</v>
      </c>
      <c r="E58" s="75">
        <v>1947960000</v>
      </c>
      <c r="F58" s="75">
        <v>2025060000</v>
      </c>
      <c r="G58" s="75">
        <v>2093570000</v>
      </c>
      <c r="H58" s="75">
        <v>2147760000</v>
      </c>
      <c r="I58" s="75">
        <v>2188880000</v>
      </c>
      <c r="J58" s="75">
        <v>2212260000</v>
      </c>
      <c r="K58" s="75">
        <v>2230030000</v>
      </c>
      <c r="L58" s="75">
        <v>2240110000</v>
      </c>
      <c r="M58" s="75">
        <v>2252840000</v>
      </c>
      <c r="N58" s="75">
        <v>2242100000</v>
      </c>
      <c r="O58" s="75">
        <v>2213470000</v>
      </c>
      <c r="P58" s="75">
        <v>2173980000</v>
      </c>
      <c r="Q58" s="75">
        <v>2135840000</v>
      </c>
      <c r="R58" s="75">
        <v>2115410000</v>
      </c>
      <c r="S58" s="75">
        <v>2112840000</v>
      </c>
      <c r="T58" s="75">
        <v>2117000000</v>
      </c>
      <c r="U58" s="75">
        <v>2127720000</v>
      </c>
      <c r="V58" s="75">
        <v>2135650000</v>
      </c>
      <c r="W58" s="75">
        <v>2146440000</v>
      </c>
      <c r="X58" s="75">
        <v>2155310000</v>
      </c>
      <c r="Y58" s="75">
        <v>2161030000</v>
      </c>
      <c r="Z58" s="75">
        <v>2165620000</v>
      </c>
      <c r="AA58" s="75">
        <v>2170240000</v>
      </c>
      <c r="AB58" s="75">
        <v>2173500000</v>
      </c>
      <c r="AC58" s="75">
        <v>2171900000</v>
      </c>
      <c r="AD58" s="75">
        <v>2163090000</v>
      </c>
      <c r="AE58" s="75">
        <v>2157960000</v>
      </c>
      <c r="AF58" s="75">
        <v>2151860000</v>
      </c>
      <c r="AG58" s="75">
        <v>2136570000</v>
      </c>
    </row>
    <row r="59" spans="1:33" x14ac:dyDescent="0.25">
      <c r="A59" s="22" t="s">
        <v>1510</v>
      </c>
      <c r="B59" s="75">
        <v>1908880000</v>
      </c>
      <c r="C59" s="75">
        <v>1654370000</v>
      </c>
      <c r="D59" s="75">
        <v>1634180000</v>
      </c>
      <c r="E59" s="75">
        <v>1672670000</v>
      </c>
      <c r="F59" s="75">
        <v>1718750000</v>
      </c>
      <c r="G59" s="75">
        <v>1759060000</v>
      </c>
      <c r="H59" s="75">
        <v>1785940000</v>
      </c>
      <c r="I59" s="75">
        <v>1803350000</v>
      </c>
      <c r="J59" s="75">
        <v>1813900000</v>
      </c>
      <c r="K59" s="75">
        <v>1821400000</v>
      </c>
      <c r="L59" s="75">
        <v>1823890000</v>
      </c>
      <c r="M59" s="75">
        <v>1827650000</v>
      </c>
      <c r="N59" s="75">
        <v>1818370000</v>
      </c>
      <c r="O59" s="75">
        <v>1786800000</v>
      </c>
      <c r="P59" s="75">
        <v>1744520000</v>
      </c>
      <c r="Q59" s="75">
        <v>1704510000</v>
      </c>
      <c r="R59" s="75">
        <v>1682280000</v>
      </c>
      <c r="S59" s="75">
        <v>1676290000</v>
      </c>
      <c r="T59" s="75">
        <v>1678580000</v>
      </c>
      <c r="U59" s="75">
        <v>1685640000</v>
      </c>
      <c r="V59" s="75">
        <v>1691960000</v>
      </c>
      <c r="W59" s="75">
        <v>1700920000</v>
      </c>
      <c r="X59" s="75">
        <v>1707990000</v>
      </c>
      <c r="Y59" s="75">
        <v>1713640000</v>
      </c>
      <c r="Z59" s="75">
        <v>1718470000</v>
      </c>
      <c r="AA59" s="75">
        <v>1723060000</v>
      </c>
      <c r="AB59" s="75">
        <v>1726280000</v>
      </c>
      <c r="AC59" s="75">
        <v>1726690000</v>
      </c>
      <c r="AD59" s="75">
        <v>1721490000</v>
      </c>
      <c r="AE59" s="75">
        <v>1718110000</v>
      </c>
      <c r="AF59" s="75">
        <v>1712020000</v>
      </c>
      <c r="AG59" s="75">
        <v>1698760000</v>
      </c>
    </row>
    <row r="60" spans="1:33" x14ac:dyDescent="0.25">
      <c r="A60" s="22" t="s">
        <v>1511</v>
      </c>
      <c r="B60" s="75">
        <v>56821400000</v>
      </c>
      <c r="C60" s="75">
        <v>44136500000</v>
      </c>
      <c r="D60" s="75">
        <v>42608300000</v>
      </c>
      <c r="E60" s="75">
        <v>43199200000</v>
      </c>
      <c r="F60" s="75">
        <v>45244100000</v>
      </c>
      <c r="G60" s="75">
        <v>45879400000</v>
      </c>
      <c r="H60" s="75">
        <v>46670300000</v>
      </c>
      <c r="I60" s="75">
        <v>47464900000</v>
      </c>
      <c r="J60" s="75">
        <v>47684700000</v>
      </c>
      <c r="K60" s="75">
        <v>47821800000</v>
      </c>
      <c r="L60" s="75">
        <v>47715600000</v>
      </c>
      <c r="M60" s="75">
        <v>47766500000</v>
      </c>
      <c r="N60" s="75">
        <v>47743200000</v>
      </c>
      <c r="O60" s="75">
        <v>47980000000</v>
      </c>
      <c r="P60" s="75">
        <v>48299900000</v>
      </c>
      <c r="Q60" s="75">
        <v>48375900000</v>
      </c>
      <c r="R60" s="75">
        <v>48340100000</v>
      </c>
      <c r="S60" s="75">
        <v>48508400000</v>
      </c>
      <c r="T60" s="75">
        <v>48555600000</v>
      </c>
      <c r="U60" s="75">
        <v>48686100000</v>
      </c>
      <c r="V60" s="75">
        <v>48680700000</v>
      </c>
      <c r="W60" s="75">
        <v>48668300000</v>
      </c>
      <c r="X60" s="75">
        <v>48511900000</v>
      </c>
      <c r="Y60" s="75">
        <v>48449800000</v>
      </c>
      <c r="Z60" s="75">
        <v>48183900000</v>
      </c>
      <c r="AA60" s="75">
        <v>48028800000</v>
      </c>
      <c r="AB60" s="75">
        <v>47854400000</v>
      </c>
      <c r="AC60" s="75">
        <v>47577400000</v>
      </c>
      <c r="AD60" s="75">
        <v>47136500000</v>
      </c>
      <c r="AE60" s="75">
        <v>46891200000</v>
      </c>
      <c r="AF60" s="75">
        <v>46551600000</v>
      </c>
      <c r="AG60" s="75">
        <v>46194600000</v>
      </c>
    </row>
    <row r="61" spans="1:33" x14ac:dyDescent="0.25">
      <c r="A61" s="22" t="s">
        <v>1512</v>
      </c>
      <c r="B61" s="75">
        <v>256460000</v>
      </c>
      <c r="C61" s="75">
        <v>236241000</v>
      </c>
      <c r="D61" s="75">
        <v>230749000</v>
      </c>
      <c r="E61" s="75">
        <v>233341000</v>
      </c>
      <c r="F61" s="75">
        <v>237757000</v>
      </c>
      <c r="G61" s="75">
        <v>242181000</v>
      </c>
      <c r="H61" s="75">
        <v>244359000</v>
      </c>
      <c r="I61" s="75">
        <v>245230000</v>
      </c>
      <c r="J61" s="75">
        <v>245990000</v>
      </c>
      <c r="K61" s="75">
        <v>246493000</v>
      </c>
      <c r="L61" s="75">
        <v>246449000</v>
      </c>
      <c r="M61" s="75">
        <v>246457000</v>
      </c>
      <c r="N61" s="75">
        <v>245026000</v>
      </c>
      <c r="O61" s="75">
        <v>239503000</v>
      </c>
      <c r="P61" s="75">
        <v>232163000</v>
      </c>
      <c r="Q61" s="75">
        <v>225392000</v>
      </c>
      <c r="R61" s="75">
        <v>221622000</v>
      </c>
      <c r="S61" s="75">
        <v>220329000</v>
      </c>
      <c r="T61" s="75">
        <v>220549000</v>
      </c>
      <c r="U61" s="75">
        <v>221393000</v>
      </c>
      <c r="V61" s="75">
        <v>222338000</v>
      </c>
      <c r="W61" s="75">
        <v>223697000</v>
      </c>
      <c r="X61" s="75">
        <v>224820000</v>
      </c>
      <c r="Y61" s="75">
        <v>225774000</v>
      </c>
      <c r="Z61" s="75">
        <v>226741000</v>
      </c>
      <c r="AA61" s="75">
        <v>227573000</v>
      </c>
      <c r="AB61" s="75">
        <v>228192000</v>
      </c>
      <c r="AC61" s="75">
        <v>228552000</v>
      </c>
      <c r="AD61" s="75">
        <v>228169000</v>
      </c>
      <c r="AE61" s="75">
        <v>227856000</v>
      </c>
      <c r="AF61" s="75">
        <v>227033000</v>
      </c>
      <c r="AG61" s="75">
        <v>225183000</v>
      </c>
    </row>
    <row r="62" spans="1:33" x14ac:dyDescent="0.25">
      <c r="A62" s="22" t="s">
        <v>1513</v>
      </c>
      <c r="B62" s="75">
        <v>620084000</v>
      </c>
      <c r="C62" s="75">
        <v>591320000</v>
      </c>
      <c r="D62" s="75">
        <v>572719000</v>
      </c>
      <c r="E62" s="75">
        <v>574305000</v>
      </c>
      <c r="F62" s="75">
        <v>582505000</v>
      </c>
      <c r="G62" s="75">
        <v>591166000</v>
      </c>
      <c r="H62" s="75">
        <v>594067000</v>
      </c>
      <c r="I62" s="75">
        <v>593908000</v>
      </c>
      <c r="J62" s="75">
        <v>594607000</v>
      </c>
      <c r="K62" s="75">
        <v>594861000</v>
      </c>
      <c r="L62" s="75">
        <v>594021000</v>
      </c>
      <c r="M62" s="75">
        <v>593142000</v>
      </c>
      <c r="N62" s="75">
        <v>589578000</v>
      </c>
      <c r="O62" s="75">
        <v>574908000</v>
      </c>
      <c r="P62" s="75">
        <v>555549000</v>
      </c>
      <c r="Q62" s="75">
        <v>537782000</v>
      </c>
      <c r="R62" s="75">
        <v>527825000</v>
      </c>
      <c r="S62" s="75">
        <v>524099000</v>
      </c>
      <c r="T62" s="75">
        <v>524484000</v>
      </c>
      <c r="U62" s="75">
        <v>526303000</v>
      </c>
      <c r="V62" s="75">
        <v>528581000</v>
      </c>
      <c r="W62" s="75">
        <v>531934000</v>
      </c>
      <c r="X62" s="75">
        <v>534693000</v>
      </c>
      <c r="Y62" s="75">
        <v>537172000</v>
      </c>
      <c r="Z62" s="75">
        <v>539719000</v>
      </c>
      <c r="AA62" s="75">
        <v>541895000</v>
      </c>
      <c r="AB62" s="75">
        <v>543522000</v>
      </c>
      <c r="AC62" s="75">
        <v>544668000</v>
      </c>
      <c r="AD62" s="75">
        <v>544079000</v>
      </c>
      <c r="AE62" s="75">
        <v>543468000</v>
      </c>
      <c r="AF62" s="75">
        <v>541374000</v>
      </c>
      <c r="AG62" s="75">
        <v>536796000</v>
      </c>
    </row>
    <row r="63" spans="1:33" x14ac:dyDescent="0.25">
      <c r="A63" s="22" t="s">
        <v>1514</v>
      </c>
      <c r="B63" s="75">
        <v>1426430000</v>
      </c>
      <c r="C63" s="75">
        <v>1276140000</v>
      </c>
      <c r="D63" s="75">
        <v>1200780000</v>
      </c>
      <c r="E63" s="75">
        <v>1182190000</v>
      </c>
      <c r="F63" s="75">
        <v>1212680000</v>
      </c>
      <c r="G63" s="75">
        <v>1215210000</v>
      </c>
      <c r="H63" s="75">
        <v>1217400000</v>
      </c>
      <c r="I63" s="75">
        <v>1219290000</v>
      </c>
      <c r="J63" s="75">
        <v>1216630000</v>
      </c>
      <c r="K63" s="75">
        <v>1212750000</v>
      </c>
      <c r="L63" s="75">
        <v>1205210000</v>
      </c>
      <c r="M63" s="75">
        <v>1199770000</v>
      </c>
      <c r="N63" s="75">
        <v>1197650000</v>
      </c>
      <c r="O63" s="75">
        <v>1189820000</v>
      </c>
      <c r="P63" s="75">
        <v>1180750000</v>
      </c>
      <c r="Q63" s="75">
        <v>1168190000</v>
      </c>
      <c r="R63" s="75">
        <v>1159040000</v>
      </c>
      <c r="S63" s="75">
        <v>1157450000</v>
      </c>
      <c r="T63" s="75">
        <v>1157610000</v>
      </c>
      <c r="U63" s="75">
        <v>1159500000</v>
      </c>
      <c r="V63" s="75">
        <v>1159740000</v>
      </c>
      <c r="W63" s="75">
        <v>1160840000</v>
      </c>
      <c r="X63" s="75">
        <v>1158460000</v>
      </c>
      <c r="Y63" s="75">
        <v>1158950000</v>
      </c>
      <c r="Z63" s="75">
        <v>1154980000</v>
      </c>
      <c r="AA63" s="75">
        <v>1153290000</v>
      </c>
      <c r="AB63" s="75">
        <v>1150800000</v>
      </c>
      <c r="AC63" s="75">
        <v>1146660000</v>
      </c>
      <c r="AD63" s="75">
        <v>1139100000</v>
      </c>
      <c r="AE63" s="75">
        <v>1134550000</v>
      </c>
      <c r="AF63" s="75">
        <v>1125820000</v>
      </c>
      <c r="AG63" s="75">
        <v>1115790000</v>
      </c>
    </row>
    <row r="64" spans="1:33" x14ac:dyDescent="0.25">
      <c r="A64" s="22" t="s">
        <v>1515</v>
      </c>
      <c r="B64" s="75">
        <v>191836000</v>
      </c>
      <c r="C64" s="75">
        <v>168552000</v>
      </c>
      <c r="D64" s="75">
        <v>158627000</v>
      </c>
      <c r="E64" s="75">
        <v>156387000</v>
      </c>
      <c r="F64" s="75">
        <v>160884000</v>
      </c>
      <c r="G64" s="75">
        <v>161256000</v>
      </c>
      <c r="H64" s="75">
        <v>161765000</v>
      </c>
      <c r="I64" s="75">
        <v>162281000</v>
      </c>
      <c r="J64" s="75">
        <v>162007000</v>
      </c>
      <c r="K64" s="75">
        <v>161507000</v>
      </c>
      <c r="L64" s="75">
        <v>160517000</v>
      </c>
      <c r="M64" s="75">
        <v>159831000</v>
      </c>
      <c r="N64" s="75">
        <v>159631000</v>
      </c>
      <c r="O64" s="75">
        <v>159003000</v>
      </c>
      <c r="P64" s="75">
        <v>158368000</v>
      </c>
      <c r="Q64" s="75">
        <v>157159000</v>
      </c>
      <c r="R64" s="75">
        <v>156181000</v>
      </c>
      <c r="S64" s="75">
        <v>156095000</v>
      </c>
      <c r="T64" s="75">
        <v>156126000</v>
      </c>
      <c r="U64" s="75">
        <v>156381000</v>
      </c>
      <c r="V64" s="75">
        <v>156341000</v>
      </c>
      <c r="W64" s="75">
        <v>156409000</v>
      </c>
      <c r="X64" s="75">
        <v>155989000</v>
      </c>
      <c r="Y64" s="75">
        <v>155979000</v>
      </c>
      <c r="Z64" s="75">
        <v>155297000</v>
      </c>
      <c r="AA64" s="75">
        <v>154980000</v>
      </c>
      <c r="AB64" s="75">
        <v>154564000</v>
      </c>
      <c r="AC64" s="75">
        <v>153885000</v>
      </c>
      <c r="AD64" s="75">
        <v>152768000</v>
      </c>
      <c r="AE64" s="75">
        <v>152109000</v>
      </c>
      <c r="AF64" s="75">
        <v>150908000</v>
      </c>
      <c r="AG64" s="75">
        <v>149565000</v>
      </c>
    </row>
    <row r="65" spans="1:33" x14ac:dyDescent="0.25">
      <c r="A65" s="22" t="s">
        <v>1516</v>
      </c>
      <c r="B65" s="22">
        <v>0</v>
      </c>
      <c r="C65" s="22">
        <v>0</v>
      </c>
      <c r="D65" s="22">
        <v>0</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row>
    <row r="66" spans="1:33" x14ac:dyDescent="0.25">
      <c r="A66" s="22" t="s">
        <v>1517</v>
      </c>
      <c r="B66" s="75">
        <v>247712000000000</v>
      </c>
      <c r="C66" s="75">
        <v>229125000000000</v>
      </c>
      <c r="D66" s="75">
        <v>248163000000000</v>
      </c>
      <c r="E66" s="75">
        <v>263648000000000</v>
      </c>
      <c r="F66" s="75">
        <v>275946000000000</v>
      </c>
      <c r="G66" s="75">
        <v>287166000000000</v>
      </c>
      <c r="H66" s="75">
        <v>296991000000000</v>
      </c>
      <c r="I66" s="75">
        <v>304335000000000</v>
      </c>
      <c r="J66" s="75">
        <v>311533000000000</v>
      </c>
      <c r="K66" s="75">
        <v>318683000000000</v>
      </c>
      <c r="L66" s="75">
        <v>325125000000000</v>
      </c>
      <c r="M66" s="75">
        <v>331834000000000</v>
      </c>
      <c r="N66" s="75">
        <v>337919000000000</v>
      </c>
      <c r="O66" s="75">
        <v>343485000000000</v>
      </c>
      <c r="P66" s="75">
        <v>348440000000000</v>
      </c>
      <c r="Q66" s="75">
        <v>352830000000000</v>
      </c>
      <c r="R66" s="75">
        <v>357532000000000</v>
      </c>
      <c r="S66" s="75">
        <v>361505000000000</v>
      </c>
      <c r="T66" s="75">
        <v>365546000000000</v>
      </c>
      <c r="U66" s="75">
        <v>369551000000000</v>
      </c>
      <c r="V66" s="75">
        <v>373826000000000</v>
      </c>
      <c r="W66" s="75">
        <v>378245000000000</v>
      </c>
      <c r="X66" s="75">
        <v>382431000000000</v>
      </c>
      <c r="Y66" s="75">
        <v>387160000000000</v>
      </c>
      <c r="Z66" s="75">
        <v>391454000000000</v>
      </c>
      <c r="AA66" s="75">
        <v>396124000000000</v>
      </c>
      <c r="AB66" s="75">
        <v>400696000000000</v>
      </c>
      <c r="AC66" s="75">
        <v>405715000000000</v>
      </c>
      <c r="AD66" s="75">
        <v>410193000000000</v>
      </c>
      <c r="AE66" s="75">
        <v>414809000000000</v>
      </c>
      <c r="AF66" s="75">
        <v>420168000000000</v>
      </c>
      <c r="AG66" s="75">
        <v>424467000000000</v>
      </c>
    </row>
    <row r="67" spans="1:33" x14ac:dyDescent="0.25">
      <c r="A67" s="22" t="s">
        <v>1518</v>
      </c>
      <c r="B67" s="75">
        <v>8277220000</v>
      </c>
      <c r="C67" s="75">
        <v>7746190000</v>
      </c>
      <c r="D67" s="75">
        <v>8377330000</v>
      </c>
      <c r="E67" s="75">
        <v>8891550000</v>
      </c>
      <c r="F67" s="75">
        <v>9305620000</v>
      </c>
      <c r="G67" s="75">
        <v>9663070000</v>
      </c>
      <c r="H67" s="75">
        <v>9931250000</v>
      </c>
      <c r="I67" s="75">
        <v>10061100000</v>
      </c>
      <c r="J67" s="75">
        <v>10226700000</v>
      </c>
      <c r="K67" s="75">
        <v>10376700000</v>
      </c>
      <c r="L67" s="75">
        <v>10540100000</v>
      </c>
      <c r="M67" s="75">
        <v>10711900000</v>
      </c>
      <c r="N67" s="75">
        <v>10930500000</v>
      </c>
      <c r="O67" s="75">
        <v>11113900000</v>
      </c>
      <c r="P67" s="75">
        <v>11267100000</v>
      </c>
      <c r="Q67" s="75">
        <v>11403800000</v>
      </c>
      <c r="R67" s="75">
        <v>11564400000</v>
      </c>
      <c r="S67" s="75">
        <v>11707800000</v>
      </c>
      <c r="T67" s="75">
        <v>11848400000</v>
      </c>
      <c r="U67" s="75">
        <v>11988400000</v>
      </c>
      <c r="V67" s="75">
        <v>12147100000</v>
      </c>
      <c r="W67" s="75">
        <v>12314500000</v>
      </c>
      <c r="X67" s="75">
        <v>12470300000</v>
      </c>
      <c r="Y67" s="75">
        <v>12650200000</v>
      </c>
      <c r="Z67" s="75">
        <v>12806500000</v>
      </c>
      <c r="AA67" s="75">
        <v>12978600000</v>
      </c>
      <c r="AB67" s="75">
        <v>13147100000</v>
      </c>
      <c r="AC67" s="75">
        <v>13351700000</v>
      </c>
      <c r="AD67" s="75">
        <v>13519300000</v>
      </c>
      <c r="AE67" s="75">
        <v>13701100000</v>
      </c>
      <c r="AF67" s="75">
        <v>13918600000</v>
      </c>
      <c r="AG67" s="75">
        <v>14091900000</v>
      </c>
    </row>
    <row r="68" spans="1:33" x14ac:dyDescent="0.25">
      <c r="A68" s="22" t="s">
        <v>1519</v>
      </c>
      <c r="B68" s="75">
        <v>58397300000</v>
      </c>
      <c r="C68" s="75">
        <v>51999800000</v>
      </c>
      <c r="D68" s="75">
        <v>56830100000</v>
      </c>
      <c r="E68" s="75">
        <v>60452700000</v>
      </c>
      <c r="F68" s="75">
        <v>63142400000</v>
      </c>
      <c r="G68" s="75">
        <v>65399200000</v>
      </c>
      <c r="H68" s="75">
        <v>67160900000</v>
      </c>
      <c r="I68" s="75">
        <v>68412500000</v>
      </c>
      <c r="J68" s="75">
        <v>69650900000</v>
      </c>
      <c r="K68" s="75">
        <v>70903600000</v>
      </c>
      <c r="L68" s="75">
        <v>72005900000</v>
      </c>
      <c r="M68" s="75">
        <v>73188700000</v>
      </c>
      <c r="N68" s="75">
        <v>74522900000</v>
      </c>
      <c r="O68" s="75">
        <v>75791700000</v>
      </c>
      <c r="P68" s="75">
        <v>76846100000</v>
      </c>
      <c r="Q68" s="75">
        <v>77821600000</v>
      </c>
      <c r="R68" s="75">
        <v>78847800000</v>
      </c>
      <c r="S68" s="75">
        <v>79793100000</v>
      </c>
      <c r="T68" s="75">
        <v>80778100000</v>
      </c>
      <c r="U68" s="75">
        <v>81746600000</v>
      </c>
      <c r="V68" s="75">
        <v>82796700000</v>
      </c>
      <c r="W68" s="75">
        <v>83885600000</v>
      </c>
      <c r="X68" s="75">
        <v>84905500000</v>
      </c>
      <c r="Y68" s="75">
        <v>86129700000</v>
      </c>
      <c r="Z68" s="75">
        <v>87191700000</v>
      </c>
      <c r="AA68" s="75">
        <v>88378300000</v>
      </c>
      <c r="AB68" s="75">
        <v>89570000000</v>
      </c>
      <c r="AC68" s="75">
        <v>90964600000</v>
      </c>
      <c r="AD68" s="75">
        <v>92208400000</v>
      </c>
      <c r="AE68" s="75">
        <v>93500900000</v>
      </c>
      <c r="AF68" s="75">
        <v>95033200000</v>
      </c>
      <c r="AG68" s="75">
        <v>96276700000</v>
      </c>
    </row>
    <row r="69" spans="1:33" x14ac:dyDescent="0.25">
      <c r="A69" s="22" t="s">
        <v>1520</v>
      </c>
      <c r="B69" s="75">
        <v>150428000000</v>
      </c>
      <c r="C69" s="75">
        <v>133428000000</v>
      </c>
      <c r="D69" s="75">
        <v>145240000000</v>
      </c>
      <c r="E69" s="75">
        <v>154264000000</v>
      </c>
      <c r="F69" s="75">
        <v>160063000000</v>
      </c>
      <c r="G69" s="75">
        <v>164926000000</v>
      </c>
      <c r="H69" s="75">
        <v>169182000000</v>
      </c>
      <c r="I69" s="75">
        <v>174095000000</v>
      </c>
      <c r="J69" s="75">
        <v>177754000000</v>
      </c>
      <c r="K69" s="75">
        <v>181914000000</v>
      </c>
      <c r="L69" s="75">
        <v>184701000000</v>
      </c>
      <c r="M69" s="75">
        <v>187815000000</v>
      </c>
      <c r="N69" s="75">
        <v>190692000000</v>
      </c>
      <c r="O69" s="75">
        <v>193742000000</v>
      </c>
      <c r="P69" s="75">
        <v>196440000000</v>
      </c>
      <c r="Q69" s="75">
        <v>198986000000</v>
      </c>
      <c r="R69" s="75">
        <v>201291000000</v>
      </c>
      <c r="S69" s="75">
        <v>203296000000</v>
      </c>
      <c r="T69" s="75">
        <v>205539000000</v>
      </c>
      <c r="U69" s="75">
        <v>207711000000</v>
      </c>
      <c r="V69" s="75">
        <v>209926000000</v>
      </c>
      <c r="W69" s="75">
        <v>212192000000</v>
      </c>
      <c r="X69" s="75">
        <v>214309000000</v>
      </c>
      <c r="Y69" s="75">
        <v>217096000000</v>
      </c>
      <c r="Z69" s="75">
        <v>219457000000</v>
      </c>
      <c r="AA69" s="75">
        <v>222158000000</v>
      </c>
      <c r="AB69" s="75">
        <v>224963000000</v>
      </c>
      <c r="AC69" s="75">
        <v>228065000000</v>
      </c>
      <c r="AD69" s="75">
        <v>231079000000</v>
      </c>
      <c r="AE69" s="75">
        <v>233964000000</v>
      </c>
      <c r="AF69" s="75">
        <v>237357000000</v>
      </c>
      <c r="AG69" s="75">
        <v>239964000000</v>
      </c>
    </row>
    <row r="70" spans="1:33" x14ac:dyDescent="0.25">
      <c r="A70" s="22" t="s">
        <v>1521</v>
      </c>
      <c r="B70" s="75">
        <v>15931900000</v>
      </c>
      <c r="C70" s="75">
        <v>12852400000</v>
      </c>
      <c r="D70" s="75">
        <v>14265500000</v>
      </c>
      <c r="E70" s="75">
        <v>15219000000</v>
      </c>
      <c r="F70" s="75">
        <v>15609500000</v>
      </c>
      <c r="G70" s="75">
        <v>15894500000</v>
      </c>
      <c r="H70" s="75">
        <v>16249500000</v>
      </c>
      <c r="I70" s="75">
        <v>17135600000</v>
      </c>
      <c r="J70" s="75">
        <v>17618900000</v>
      </c>
      <c r="K70" s="75">
        <v>18273800000</v>
      </c>
      <c r="L70" s="75">
        <v>18542700000</v>
      </c>
      <c r="M70" s="75">
        <v>18871400000</v>
      </c>
      <c r="N70" s="75">
        <v>19021800000</v>
      </c>
      <c r="O70" s="75">
        <v>19318700000</v>
      </c>
      <c r="P70" s="75">
        <v>19602100000</v>
      </c>
      <c r="Q70" s="75">
        <v>19889800000</v>
      </c>
      <c r="R70" s="75">
        <v>20052100000</v>
      </c>
      <c r="S70" s="75">
        <v>20184500000</v>
      </c>
      <c r="T70" s="75">
        <v>20391300000</v>
      </c>
      <c r="U70" s="75">
        <v>20579400000</v>
      </c>
      <c r="V70" s="75">
        <v>20729200000</v>
      </c>
      <c r="W70" s="75">
        <v>20864800000</v>
      </c>
      <c r="X70" s="75">
        <v>20995500000</v>
      </c>
      <c r="Y70" s="75">
        <v>21229900000</v>
      </c>
      <c r="Z70" s="75">
        <v>21423000000</v>
      </c>
      <c r="AA70" s="75">
        <v>21659900000</v>
      </c>
      <c r="AB70" s="75">
        <v>21935700000</v>
      </c>
      <c r="AC70" s="75">
        <v>22190400000</v>
      </c>
      <c r="AD70" s="75">
        <v>22522400000</v>
      </c>
      <c r="AE70" s="75">
        <v>22788000000</v>
      </c>
      <c r="AF70" s="75">
        <v>23085400000</v>
      </c>
      <c r="AG70" s="75">
        <v>23306700000</v>
      </c>
    </row>
    <row r="71" spans="1:33" x14ac:dyDescent="0.25">
      <c r="A71" s="22" t="s">
        <v>1522</v>
      </c>
      <c r="B71" s="75">
        <v>12821100000</v>
      </c>
      <c r="C71" s="75">
        <v>11067800000</v>
      </c>
      <c r="D71" s="75">
        <v>12129000000</v>
      </c>
      <c r="E71" s="75">
        <v>12902200000</v>
      </c>
      <c r="F71" s="75">
        <v>13363900000</v>
      </c>
      <c r="G71" s="75">
        <v>13739100000</v>
      </c>
      <c r="H71" s="75">
        <v>14082000000</v>
      </c>
      <c r="I71" s="75">
        <v>14557000000</v>
      </c>
      <c r="J71" s="75">
        <v>14883400000</v>
      </c>
      <c r="K71" s="75">
        <v>15273600000</v>
      </c>
      <c r="L71" s="75">
        <v>15505800000</v>
      </c>
      <c r="M71" s="75">
        <v>15769800000</v>
      </c>
      <c r="N71" s="75">
        <v>15989700000</v>
      </c>
      <c r="O71" s="75">
        <v>16250300000</v>
      </c>
      <c r="P71" s="75">
        <v>16482500000</v>
      </c>
      <c r="Q71" s="75">
        <v>16705800000</v>
      </c>
      <c r="R71" s="75">
        <v>16891200000</v>
      </c>
      <c r="S71" s="75">
        <v>17052700000</v>
      </c>
      <c r="T71" s="75">
        <v>17244900000</v>
      </c>
      <c r="U71" s="75">
        <v>17428700000</v>
      </c>
      <c r="V71" s="75">
        <v>17608900000</v>
      </c>
      <c r="W71" s="75">
        <v>17789100000</v>
      </c>
      <c r="X71" s="75">
        <v>17959100000</v>
      </c>
      <c r="Y71" s="75">
        <v>18191400000</v>
      </c>
      <c r="Z71" s="75">
        <v>18388900000</v>
      </c>
      <c r="AA71" s="75">
        <v>18616800000</v>
      </c>
      <c r="AB71" s="75">
        <v>18859400000</v>
      </c>
      <c r="AC71" s="75">
        <v>19118700000</v>
      </c>
      <c r="AD71" s="75">
        <v>19386000000</v>
      </c>
      <c r="AE71" s="75">
        <v>19634700000</v>
      </c>
      <c r="AF71" s="75">
        <v>19923200000</v>
      </c>
      <c r="AG71" s="75">
        <v>20147700000</v>
      </c>
    </row>
    <row r="72" spans="1:33" x14ac:dyDescent="0.25">
      <c r="A72" s="22" t="s">
        <v>1523</v>
      </c>
      <c r="B72" s="75">
        <v>126565000000</v>
      </c>
      <c r="C72" s="75">
        <v>75676100000</v>
      </c>
      <c r="D72" s="75">
        <v>90268100000</v>
      </c>
      <c r="E72" s="75">
        <v>98493500000</v>
      </c>
      <c r="F72" s="75">
        <v>96926700000</v>
      </c>
      <c r="G72" s="75">
        <v>94695300000</v>
      </c>
      <c r="H72" s="75">
        <v>95926900000</v>
      </c>
      <c r="I72" s="75">
        <v>111054000000</v>
      </c>
      <c r="J72" s="75">
        <v>116985000000</v>
      </c>
      <c r="K72" s="75">
        <v>126634000000</v>
      </c>
      <c r="L72" s="75">
        <v>128253000000</v>
      </c>
      <c r="M72" s="75">
        <v>130877000000</v>
      </c>
      <c r="N72" s="75">
        <v>128481000000</v>
      </c>
      <c r="O72" s="75">
        <v>129721000000</v>
      </c>
      <c r="P72" s="75">
        <v>131476000000</v>
      </c>
      <c r="Q72" s="75">
        <v>133651000000</v>
      </c>
      <c r="R72" s="75">
        <v>132703000000</v>
      </c>
      <c r="S72" s="75">
        <v>131619000000</v>
      </c>
      <c r="T72" s="75">
        <v>132018000000</v>
      </c>
      <c r="U72" s="75">
        <v>132030000000</v>
      </c>
      <c r="V72" s="75">
        <v>130831000000</v>
      </c>
      <c r="W72" s="75">
        <v>129169000000</v>
      </c>
      <c r="X72" s="75">
        <v>127649000000</v>
      </c>
      <c r="Y72" s="75">
        <v>127643000000</v>
      </c>
      <c r="Z72" s="75">
        <v>127339000000</v>
      </c>
      <c r="AA72" s="75">
        <v>127531000000</v>
      </c>
      <c r="AB72" s="75">
        <v>128505000000</v>
      </c>
      <c r="AC72" s="75">
        <v>128196000000</v>
      </c>
      <c r="AD72" s="75">
        <v>130306000000</v>
      </c>
      <c r="AE72" s="75">
        <v>130707000000</v>
      </c>
      <c r="AF72" s="75">
        <v>130893000000</v>
      </c>
      <c r="AG72" s="75">
        <v>130545000000</v>
      </c>
    </row>
    <row r="73" spans="1:33" x14ac:dyDescent="0.25">
      <c r="A73" s="22" t="s">
        <v>1524</v>
      </c>
      <c r="B73" s="75">
        <v>1825160000</v>
      </c>
      <c r="C73" s="75">
        <v>1650870000</v>
      </c>
      <c r="D73" s="75">
        <v>1795610000</v>
      </c>
      <c r="E73" s="75">
        <v>1907300000</v>
      </c>
      <c r="F73" s="75">
        <v>1989260000</v>
      </c>
      <c r="G73" s="75">
        <v>2058510000</v>
      </c>
      <c r="H73" s="75">
        <v>2113470000</v>
      </c>
      <c r="I73" s="75">
        <v>2155680000</v>
      </c>
      <c r="J73" s="75">
        <v>2195530000</v>
      </c>
      <c r="K73" s="75">
        <v>2236530000</v>
      </c>
      <c r="L73" s="75">
        <v>2271290000</v>
      </c>
      <c r="M73" s="75">
        <v>2308830000</v>
      </c>
      <c r="N73" s="75">
        <v>2350730000</v>
      </c>
      <c r="O73" s="75">
        <v>2390220000</v>
      </c>
      <c r="P73" s="75">
        <v>2423750000</v>
      </c>
      <c r="Q73" s="75">
        <v>2454630000</v>
      </c>
      <c r="R73" s="75">
        <v>2486860000</v>
      </c>
      <c r="S73" s="75">
        <v>2515680000</v>
      </c>
      <c r="T73" s="75">
        <v>2545780000</v>
      </c>
      <c r="U73" s="75">
        <v>2575380000</v>
      </c>
      <c r="V73" s="75">
        <v>2607390000</v>
      </c>
      <c r="W73" s="75">
        <v>2640590000</v>
      </c>
      <c r="X73" s="75">
        <v>2671650000</v>
      </c>
      <c r="Y73" s="75">
        <v>2709320000</v>
      </c>
      <c r="Z73" s="75">
        <v>2741890000</v>
      </c>
      <c r="AA73" s="75">
        <v>2778300000</v>
      </c>
      <c r="AB73" s="75">
        <v>2815020000</v>
      </c>
      <c r="AC73" s="75">
        <v>2857710000</v>
      </c>
      <c r="AD73" s="75">
        <v>2895740000</v>
      </c>
      <c r="AE73" s="75">
        <v>2934860000</v>
      </c>
      <c r="AF73" s="75">
        <v>2981140000</v>
      </c>
      <c r="AG73" s="75">
        <v>3018040000</v>
      </c>
    </row>
    <row r="74" spans="1:33" x14ac:dyDescent="0.25">
      <c r="A74" s="22" t="s">
        <v>1525</v>
      </c>
      <c r="B74" s="75">
        <v>4435510000</v>
      </c>
      <c r="C74" s="75">
        <v>4118370000</v>
      </c>
      <c r="D74" s="75">
        <v>4457050000</v>
      </c>
      <c r="E74" s="75">
        <v>4727640000</v>
      </c>
      <c r="F74" s="75">
        <v>4947160000</v>
      </c>
      <c r="G74" s="75">
        <v>5135660000</v>
      </c>
      <c r="H74" s="75">
        <v>5277070000</v>
      </c>
      <c r="I74" s="75">
        <v>5345430000</v>
      </c>
      <c r="J74" s="75">
        <v>5433240000</v>
      </c>
      <c r="K74" s="75">
        <v>5513290000</v>
      </c>
      <c r="L74" s="75">
        <v>5599940000</v>
      </c>
      <c r="M74" s="75">
        <v>5691020000</v>
      </c>
      <c r="N74" s="75">
        <v>5807120000</v>
      </c>
      <c r="O74" s="75">
        <v>5906370000</v>
      </c>
      <c r="P74" s="75">
        <v>5988620000</v>
      </c>
      <c r="Q74" s="75">
        <v>6062770000</v>
      </c>
      <c r="R74" s="75">
        <v>6149200000</v>
      </c>
      <c r="S74" s="75">
        <v>6227330000</v>
      </c>
      <c r="T74" s="75">
        <v>6304410000</v>
      </c>
      <c r="U74" s="75">
        <v>6381270000</v>
      </c>
      <c r="V74" s="75">
        <v>6467840000</v>
      </c>
      <c r="W74" s="75">
        <v>6558990000</v>
      </c>
      <c r="X74" s="75">
        <v>6644030000</v>
      </c>
      <c r="Y74" s="75">
        <v>6742160000</v>
      </c>
      <c r="Z74" s="75">
        <v>6827640000</v>
      </c>
      <c r="AA74" s="75">
        <v>6921780000</v>
      </c>
      <c r="AB74" s="75">
        <v>7014340000</v>
      </c>
      <c r="AC74" s="75">
        <v>7126210000</v>
      </c>
      <c r="AD74" s="75">
        <v>7219060000</v>
      </c>
      <c r="AE74" s="75">
        <v>7319480000</v>
      </c>
      <c r="AF74" s="75">
        <v>7439390000</v>
      </c>
      <c r="AG74" s="75">
        <v>7536090000</v>
      </c>
    </row>
    <row r="75" spans="1:33" x14ac:dyDescent="0.25">
      <c r="A75" s="22" t="s">
        <v>1526</v>
      </c>
      <c r="B75" s="75">
        <v>5557410000</v>
      </c>
      <c r="C75" s="75">
        <v>5039830000</v>
      </c>
      <c r="D75" s="75">
        <v>5436590000</v>
      </c>
      <c r="E75" s="75">
        <v>5754480000</v>
      </c>
      <c r="F75" s="75">
        <v>5970530000</v>
      </c>
      <c r="G75" s="75">
        <v>6157580000</v>
      </c>
      <c r="H75" s="75">
        <v>6319720000</v>
      </c>
      <c r="I75" s="75">
        <v>6484130000</v>
      </c>
      <c r="J75" s="75">
        <v>6613770000</v>
      </c>
      <c r="K75" s="75">
        <v>6755230000</v>
      </c>
      <c r="L75" s="75">
        <v>6858900000</v>
      </c>
      <c r="M75" s="75">
        <v>6973470000</v>
      </c>
      <c r="N75" s="75">
        <v>7085660000</v>
      </c>
      <c r="O75" s="75">
        <v>7195990000</v>
      </c>
      <c r="P75" s="75">
        <v>7293350000</v>
      </c>
      <c r="Q75" s="75">
        <v>7384570000</v>
      </c>
      <c r="R75" s="75">
        <v>7472090000</v>
      </c>
      <c r="S75" s="75">
        <v>7548490000</v>
      </c>
      <c r="T75" s="75">
        <v>7629630000</v>
      </c>
      <c r="U75" s="75">
        <v>7709430000</v>
      </c>
      <c r="V75" s="75">
        <v>7792690000</v>
      </c>
      <c r="W75" s="75">
        <v>7879790000</v>
      </c>
      <c r="X75" s="75">
        <v>7960480000</v>
      </c>
      <c r="Y75" s="75">
        <v>8064640000</v>
      </c>
      <c r="Z75" s="75">
        <v>8152050000</v>
      </c>
      <c r="AA75" s="75">
        <v>8251520000</v>
      </c>
      <c r="AB75" s="75">
        <v>8352950000</v>
      </c>
      <c r="AC75" s="75">
        <v>8467810000</v>
      </c>
      <c r="AD75" s="75">
        <v>8575110000</v>
      </c>
      <c r="AE75" s="75">
        <v>8679260000</v>
      </c>
      <c r="AF75" s="75">
        <v>8803650000</v>
      </c>
      <c r="AG75" s="75">
        <v>8897420000</v>
      </c>
    </row>
    <row r="76" spans="1:33" x14ac:dyDescent="0.25">
      <c r="A76" s="22" t="s">
        <v>1527</v>
      </c>
      <c r="B76" s="75">
        <v>65410500000</v>
      </c>
      <c r="C76" s="75">
        <v>61762600000</v>
      </c>
      <c r="D76" s="75">
        <v>65856700000</v>
      </c>
      <c r="E76" s="75">
        <v>69373600000</v>
      </c>
      <c r="F76" s="75">
        <v>72416600000</v>
      </c>
      <c r="G76" s="75">
        <v>75621700000</v>
      </c>
      <c r="H76" s="75">
        <v>78910700000</v>
      </c>
      <c r="I76" s="75">
        <v>82617100000</v>
      </c>
      <c r="J76" s="75">
        <v>86195800000</v>
      </c>
      <c r="K76" s="75">
        <v>89681100000</v>
      </c>
      <c r="L76" s="75">
        <v>92904500000</v>
      </c>
      <c r="M76" s="75">
        <v>96093800000</v>
      </c>
      <c r="N76" s="75">
        <v>100028000000</v>
      </c>
      <c r="O76" s="75">
        <v>103852000000</v>
      </c>
      <c r="P76" s="75">
        <v>107552000000</v>
      </c>
      <c r="Q76" s="75">
        <v>111038000000</v>
      </c>
      <c r="R76" s="75">
        <v>114560000000</v>
      </c>
      <c r="S76" s="75">
        <v>118684000000</v>
      </c>
      <c r="T76" s="75">
        <v>122847000000</v>
      </c>
      <c r="U76" s="75">
        <v>126971000000</v>
      </c>
      <c r="V76" s="75">
        <v>131134000000</v>
      </c>
      <c r="W76" s="75">
        <v>135259000000</v>
      </c>
      <c r="X76" s="75">
        <v>140175000000</v>
      </c>
      <c r="Y76" s="75">
        <v>145096000000</v>
      </c>
      <c r="Z76" s="75">
        <v>150014000000</v>
      </c>
      <c r="AA76" s="75">
        <v>154896000000</v>
      </c>
      <c r="AB76" s="75">
        <v>159817000000</v>
      </c>
      <c r="AC76" s="75">
        <v>165645000000</v>
      </c>
      <c r="AD76" s="75">
        <v>171472000000</v>
      </c>
      <c r="AE76" s="75">
        <v>177298000000</v>
      </c>
      <c r="AF76" s="75">
        <v>183127000000</v>
      </c>
      <c r="AG76" s="75">
        <v>188952000000</v>
      </c>
    </row>
    <row r="77" spans="1:33" x14ac:dyDescent="0.25">
      <c r="A77" s="22" t="s">
        <v>1528</v>
      </c>
      <c r="B77" s="75">
        <v>201000000000000</v>
      </c>
      <c r="C77" s="75">
        <v>192845000000000</v>
      </c>
      <c r="D77" s="75">
        <v>209169000000000</v>
      </c>
      <c r="E77" s="75">
        <v>223823000000000</v>
      </c>
      <c r="F77" s="75">
        <v>237032000000000</v>
      </c>
      <c r="G77" s="75">
        <v>250740000000000</v>
      </c>
      <c r="H77" s="75">
        <v>265006000000000</v>
      </c>
      <c r="I77" s="75">
        <v>276674000000000</v>
      </c>
      <c r="J77" s="75">
        <v>287930000000000</v>
      </c>
      <c r="K77" s="75">
        <v>298976000000000</v>
      </c>
      <c r="L77" s="75">
        <v>308941000000000</v>
      </c>
      <c r="M77" s="75">
        <v>318882000000000</v>
      </c>
      <c r="N77" s="75">
        <v>325318000000000</v>
      </c>
      <c r="O77" s="75">
        <v>331309000000000</v>
      </c>
      <c r="P77" s="75">
        <v>336900000000000</v>
      </c>
      <c r="Q77" s="75">
        <v>341800000000000</v>
      </c>
      <c r="R77" s="75">
        <v>346700000000000</v>
      </c>
      <c r="S77" s="75">
        <v>350600000000000</v>
      </c>
      <c r="T77" s="75">
        <v>354400000000000</v>
      </c>
      <c r="U77" s="75">
        <v>358300000000000</v>
      </c>
      <c r="V77" s="75">
        <v>362100000000000</v>
      </c>
      <c r="W77" s="75">
        <v>366000000000000</v>
      </c>
      <c r="X77" s="75">
        <v>369700000000000</v>
      </c>
      <c r="Y77" s="75">
        <v>373500000000000</v>
      </c>
      <c r="Z77" s="75">
        <v>377200000000000</v>
      </c>
      <c r="AA77" s="75">
        <v>380900000000000</v>
      </c>
      <c r="AB77" s="75">
        <v>384700000000000</v>
      </c>
      <c r="AC77" s="75">
        <v>387500000000000</v>
      </c>
      <c r="AD77" s="75">
        <v>390300000000000</v>
      </c>
      <c r="AE77" s="75">
        <v>393100000000000</v>
      </c>
      <c r="AF77" s="75">
        <v>395900000000000</v>
      </c>
      <c r="AG77" s="75">
        <v>398800000000000</v>
      </c>
    </row>
    <row r="78" spans="1:33" x14ac:dyDescent="0.25">
      <c r="A78" s="22" t="s">
        <v>1529</v>
      </c>
      <c r="B78" s="75">
        <v>15206100000000</v>
      </c>
      <c r="C78" s="75">
        <v>13615500000000</v>
      </c>
      <c r="D78" s="75">
        <v>14379400000000</v>
      </c>
      <c r="E78" s="75">
        <v>15034600000000</v>
      </c>
      <c r="F78" s="75">
        <v>15283500000000</v>
      </c>
      <c r="G78" s="75">
        <v>15567900000000</v>
      </c>
      <c r="H78" s="75">
        <v>15846300000000</v>
      </c>
      <c r="I78" s="75">
        <v>16228700000000</v>
      </c>
      <c r="J78" s="75">
        <v>16399300000000</v>
      </c>
      <c r="K78" s="75">
        <v>16550500000000</v>
      </c>
      <c r="L78" s="75">
        <v>16653200000000</v>
      </c>
      <c r="M78" s="75">
        <v>16769200000000</v>
      </c>
      <c r="N78" s="75">
        <v>16852800000000</v>
      </c>
      <c r="O78" s="75">
        <v>16908200000000</v>
      </c>
      <c r="P78" s="75">
        <v>16978600000000</v>
      </c>
      <c r="Q78" s="75">
        <v>17019500000000</v>
      </c>
      <c r="R78" s="75">
        <v>17052300000000</v>
      </c>
      <c r="S78" s="75">
        <v>17078400000000</v>
      </c>
      <c r="T78" s="75">
        <v>17105100000000</v>
      </c>
      <c r="U78" s="75">
        <v>17123600000000</v>
      </c>
      <c r="V78" s="75">
        <v>17163300000000</v>
      </c>
      <c r="W78" s="75">
        <v>17223700000000</v>
      </c>
      <c r="X78" s="75">
        <v>17274100000000</v>
      </c>
      <c r="Y78" s="75">
        <v>17326700000000</v>
      </c>
      <c r="Z78" s="75">
        <v>17373200000000</v>
      </c>
      <c r="AA78" s="75">
        <v>17418900000000</v>
      </c>
      <c r="AB78" s="75">
        <v>17451700000000</v>
      </c>
      <c r="AC78" s="75">
        <v>17490100000000</v>
      </c>
      <c r="AD78" s="75">
        <v>17534700000000</v>
      </c>
      <c r="AE78" s="75">
        <v>17570400000000</v>
      </c>
      <c r="AF78" s="75">
        <v>17609100000000</v>
      </c>
      <c r="AG78" s="75">
        <v>17620100000000</v>
      </c>
    </row>
    <row r="79" spans="1:33" x14ac:dyDescent="0.25">
      <c r="A79" s="22" t="s">
        <v>1530</v>
      </c>
      <c r="B79" s="75">
        <v>216337000</v>
      </c>
      <c r="C79" s="75">
        <v>221480000</v>
      </c>
      <c r="D79" s="75">
        <v>229184000</v>
      </c>
      <c r="E79" s="75">
        <v>234079000</v>
      </c>
      <c r="F79" s="75">
        <v>235430000</v>
      </c>
      <c r="G79" s="75">
        <v>237366000</v>
      </c>
      <c r="H79" s="75">
        <v>239414000</v>
      </c>
      <c r="I79" s="75">
        <v>242035000</v>
      </c>
      <c r="J79" s="75">
        <v>243195000</v>
      </c>
      <c r="K79" s="75">
        <v>244062000</v>
      </c>
      <c r="L79" s="75">
        <v>244240000</v>
      </c>
      <c r="M79" s="75">
        <v>244305000</v>
      </c>
      <c r="N79" s="75">
        <v>245312000</v>
      </c>
      <c r="O79" s="75">
        <v>246040000</v>
      </c>
      <c r="P79" s="75">
        <v>246672000</v>
      </c>
      <c r="Q79" s="75">
        <v>246991000</v>
      </c>
      <c r="R79" s="75">
        <v>247191000</v>
      </c>
      <c r="S79" s="75">
        <v>247266000</v>
      </c>
      <c r="T79" s="75">
        <v>247385000</v>
      </c>
      <c r="U79" s="75">
        <v>247524000</v>
      </c>
      <c r="V79" s="75">
        <v>247773000</v>
      </c>
      <c r="W79" s="75">
        <v>248499000</v>
      </c>
      <c r="X79" s="75">
        <v>249053000</v>
      </c>
      <c r="Y79" s="75">
        <v>249630000</v>
      </c>
      <c r="Z79" s="75">
        <v>250105000</v>
      </c>
      <c r="AA79" s="75">
        <v>250505000</v>
      </c>
      <c r="AB79" s="75">
        <v>250771000</v>
      </c>
      <c r="AC79" s="75">
        <v>251023000</v>
      </c>
      <c r="AD79" s="75">
        <v>251409000</v>
      </c>
      <c r="AE79" s="75">
        <v>251742000</v>
      </c>
      <c r="AF79" s="75">
        <v>252137000</v>
      </c>
      <c r="AG79" s="75">
        <v>251985000</v>
      </c>
    </row>
    <row r="80" spans="1:33" x14ac:dyDescent="0.25">
      <c r="A80" s="22" t="s">
        <v>1531</v>
      </c>
      <c r="B80" s="75">
        <v>4321520000</v>
      </c>
      <c r="C80" s="75">
        <v>3921100000</v>
      </c>
      <c r="D80" s="75">
        <v>4142710000</v>
      </c>
      <c r="E80" s="75">
        <v>4329680000</v>
      </c>
      <c r="F80" s="75">
        <v>4400130000</v>
      </c>
      <c r="G80" s="75">
        <v>4482020000</v>
      </c>
      <c r="H80" s="75">
        <v>4563310000</v>
      </c>
      <c r="I80" s="75">
        <v>4671440000</v>
      </c>
      <c r="J80" s="75">
        <v>4720160000</v>
      </c>
      <c r="K80" s="75">
        <v>4763010000</v>
      </c>
      <c r="L80" s="75">
        <v>4792590000</v>
      </c>
      <c r="M80" s="75">
        <v>4823930000</v>
      </c>
      <c r="N80" s="75">
        <v>4847160000</v>
      </c>
      <c r="O80" s="75">
        <v>4863410000</v>
      </c>
      <c r="P80" s="75">
        <v>4882430000</v>
      </c>
      <c r="Q80" s="75">
        <v>4893300000</v>
      </c>
      <c r="R80" s="75">
        <v>4901590000</v>
      </c>
      <c r="S80" s="75">
        <v>4907280000</v>
      </c>
      <c r="T80" s="75">
        <v>4913590000</v>
      </c>
      <c r="U80" s="75">
        <v>4917830000</v>
      </c>
      <c r="V80" s="75">
        <v>4927160000</v>
      </c>
      <c r="W80" s="75">
        <v>4944170000</v>
      </c>
      <c r="X80" s="75">
        <v>4958010000</v>
      </c>
      <c r="Y80" s="75">
        <v>4972430000</v>
      </c>
      <c r="Z80" s="75">
        <v>4984450000</v>
      </c>
      <c r="AA80" s="75">
        <v>4995990000</v>
      </c>
      <c r="AB80" s="75">
        <v>5003860000</v>
      </c>
      <c r="AC80" s="75">
        <v>5012590000</v>
      </c>
      <c r="AD80" s="75">
        <v>5023510000</v>
      </c>
      <c r="AE80" s="75">
        <v>5032590000</v>
      </c>
      <c r="AF80" s="75">
        <v>5042240000</v>
      </c>
      <c r="AG80" s="75">
        <v>5042750000</v>
      </c>
    </row>
    <row r="81" spans="1:33" x14ac:dyDescent="0.25">
      <c r="A81" s="22" t="s">
        <v>1532</v>
      </c>
      <c r="B81" s="75">
        <v>15026200000</v>
      </c>
      <c r="C81" s="75">
        <v>12862000000</v>
      </c>
      <c r="D81" s="75">
        <v>13746400000</v>
      </c>
      <c r="E81" s="75">
        <v>14554400000</v>
      </c>
      <c r="F81" s="75">
        <v>14891300000</v>
      </c>
      <c r="G81" s="75">
        <v>15258000000</v>
      </c>
      <c r="H81" s="75">
        <v>15618100000</v>
      </c>
      <c r="I81" s="75">
        <v>16094400000</v>
      </c>
      <c r="J81" s="75">
        <v>16316700000</v>
      </c>
      <c r="K81" s="75">
        <v>16519100000</v>
      </c>
      <c r="L81" s="75">
        <v>16674300000</v>
      </c>
      <c r="M81" s="75">
        <v>16847400000</v>
      </c>
      <c r="N81" s="75">
        <v>16941300000</v>
      </c>
      <c r="O81" s="75">
        <v>17004600000</v>
      </c>
      <c r="P81" s="75">
        <v>17087900000</v>
      </c>
      <c r="Q81" s="75">
        <v>17139300000</v>
      </c>
      <c r="R81" s="75">
        <v>17183500000</v>
      </c>
      <c r="S81" s="75">
        <v>17219500000</v>
      </c>
      <c r="T81" s="75">
        <v>17257800000</v>
      </c>
      <c r="U81" s="75">
        <v>17283500000</v>
      </c>
      <c r="V81" s="75">
        <v>17333600000</v>
      </c>
      <c r="W81" s="75">
        <v>17399600000</v>
      </c>
      <c r="X81" s="75">
        <v>17457200000</v>
      </c>
      <c r="Y81" s="75">
        <v>17516300000</v>
      </c>
      <c r="Z81" s="75">
        <v>17567600000</v>
      </c>
      <c r="AA81" s="75">
        <v>17623400000</v>
      </c>
      <c r="AB81" s="75">
        <v>17663800000</v>
      </c>
      <c r="AC81" s="75">
        <v>17711200000</v>
      </c>
      <c r="AD81" s="75">
        <v>17764500000</v>
      </c>
      <c r="AE81" s="75">
        <v>17808600000</v>
      </c>
      <c r="AF81" s="75">
        <v>17852700000</v>
      </c>
      <c r="AG81" s="75">
        <v>17873200000</v>
      </c>
    </row>
    <row r="82" spans="1:33" x14ac:dyDescent="0.25">
      <c r="A82" s="22" t="s">
        <v>1533</v>
      </c>
      <c r="B82" s="75">
        <v>1140520000</v>
      </c>
      <c r="C82" s="75">
        <v>939284000</v>
      </c>
      <c r="D82" s="75">
        <v>1024720000</v>
      </c>
      <c r="E82" s="75">
        <v>1101430000</v>
      </c>
      <c r="F82" s="75">
        <v>1130420000</v>
      </c>
      <c r="G82" s="75">
        <v>1165460000</v>
      </c>
      <c r="H82" s="75">
        <v>1200980000</v>
      </c>
      <c r="I82" s="75">
        <v>1245030000</v>
      </c>
      <c r="J82" s="75">
        <v>1264670000</v>
      </c>
      <c r="K82" s="75">
        <v>1282230000</v>
      </c>
      <c r="L82" s="75">
        <v>1297390000</v>
      </c>
      <c r="M82" s="75">
        <v>1310830000</v>
      </c>
      <c r="N82" s="75">
        <v>1316130000</v>
      </c>
      <c r="O82" s="75">
        <v>1321070000</v>
      </c>
      <c r="P82" s="75">
        <v>1325820000</v>
      </c>
      <c r="Q82" s="75">
        <v>1328220000</v>
      </c>
      <c r="R82" s="75">
        <v>1329230000</v>
      </c>
      <c r="S82" s="75">
        <v>1328410000</v>
      </c>
      <c r="T82" s="75">
        <v>1328220000</v>
      </c>
      <c r="U82" s="75">
        <v>1327230000</v>
      </c>
      <c r="V82" s="75">
        <v>1326970000</v>
      </c>
      <c r="W82" s="75">
        <v>1331680000</v>
      </c>
      <c r="X82" s="75">
        <v>1334860000</v>
      </c>
      <c r="Y82" s="75">
        <v>1338270000</v>
      </c>
      <c r="Z82" s="75">
        <v>1339880000</v>
      </c>
      <c r="AA82" s="75">
        <v>1340730000</v>
      </c>
      <c r="AB82" s="75">
        <v>1340430000</v>
      </c>
      <c r="AC82" s="75">
        <v>1339410000</v>
      </c>
      <c r="AD82" s="75">
        <v>1339540000</v>
      </c>
      <c r="AE82" s="75">
        <v>1340100000</v>
      </c>
      <c r="AF82" s="75">
        <v>1340310000</v>
      </c>
      <c r="AG82" s="75">
        <v>1336220000</v>
      </c>
    </row>
    <row r="83" spans="1:33" x14ac:dyDescent="0.25">
      <c r="A83" s="22" t="s">
        <v>1534</v>
      </c>
      <c r="B83" s="75">
        <v>800675000</v>
      </c>
      <c r="C83" s="75">
        <v>697827000</v>
      </c>
      <c r="D83" s="75">
        <v>747520000</v>
      </c>
      <c r="E83" s="75">
        <v>790400000</v>
      </c>
      <c r="F83" s="75">
        <v>805998000</v>
      </c>
      <c r="G83" s="75">
        <v>825075000</v>
      </c>
      <c r="H83" s="75">
        <v>844300000</v>
      </c>
      <c r="I83" s="75">
        <v>868868000</v>
      </c>
      <c r="J83" s="75">
        <v>879667000</v>
      </c>
      <c r="K83" s="75">
        <v>889168000</v>
      </c>
      <c r="L83" s="75">
        <v>896655000</v>
      </c>
      <c r="M83" s="75">
        <v>903481000</v>
      </c>
      <c r="N83" s="75">
        <v>907222000</v>
      </c>
      <c r="O83" s="75">
        <v>910331000</v>
      </c>
      <c r="P83" s="75">
        <v>913483000</v>
      </c>
      <c r="Q83" s="75">
        <v>915093000</v>
      </c>
      <c r="R83" s="75">
        <v>915919000</v>
      </c>
      <c r="S83" s="75">
        <v>915821000</v>
      </c>
      <c r="T83" s="75">
        <v>915996000</v>
      </c>
      <c r="U83" s="75">
        <v>915768000</v>
      </c>
      <c r="V83" s="75">
        <v>916168000</v>
      </c>
      <c r="W83" s="75">
        <v>919289000</v>
      </c>
      <c r="X83" s="75">
        <v>921510000</v>
      </c>
      <c r="Y83" s="75">
        <v>923884000</v>
      </c>
      <c r="Z83" s="75">
        <v>925367000</v>
      </c>
      <c r="AA83" s="75">
        <v>926391000</v>
      </c>
      <c r="AB83" s="75">
        <v>926720000</v>
      </c>
      <c r="AC83" s="75">
        <v>926791000</v>
      </c>
      <c r="AD83" s="75">
        <v>927503000</v>
      </c>
      <c r="AE83" s="75">
        <v>928258000</v>
      </c>
      <c r="AF83" s="75">
        <v>928969000</v>
      </c>
      <c r="AG83" s="75">
        <v>927144000</v>
      </c>
    </row>
    <row r="84" spans="1:33" x14ac:dyDescent="0.25">
      <c r="A84" s="22" t="s">
        <v>1535</v>
      </c>
      <c r="B84" s="75">
        <v>48445600000</v>
      </c>
      <c r="C84" s="75">
        <v>38325300000</v>
      </c>
      <c r="D84" s="75">
        <v>41850600000</v>
      </c>
      <c r="E84" s="75">
        <v>45313900000</v>
      </c>
      <c r="F84" s="75">
        <v>46912200000</v>
      </c>
      <c r="G84" s="75">
        <v>48559700000</v>
      </c>
      <c r="H84" s="75">
        <v>50179900000</v>
      </c>
      <c r="I84" s="75">
        <v>52247400000</v>
      </c>
      <c r="J84" s="75">
        <v>53262800000</v>
      </c>
      <c r="K84" s="75">
        <v>54213100000</v>
      </c>
      <c r="L84" s="75">
        <v>55009300000</v>
      </c>
      <c r="M84" s="75">
        <v>55903600000</v>
      </c>
      <c r="N84" s="75">
        <v>56279300000</v>
      </c>
      <c r="O84" s="75">
        <v>56534300000</v>
      </c>
      <c r="P84" s="75">
        <v>56887900000</v>
      </c>
      <c r="Q84" s="75">
        <v>57123600000</v>
      </c>
      <c r="R84" s="75">
        <v>57344000000</v>
      </c>
      <c r="S84" s="75">
        <v>57533800000</v>
      </c>
      <c r="T84" s="75">
        <v>57738800000</v>
      </c>
      <c r="U84" s="75">
        <v>57877300000</v>
      </c>
      <c r="V84" s="75">
        <v>58118300000</v>
      </c>
      <c r="W84" s="75">
        <v>58369500000</v>
      </c>
      <c r="X84" s="75">
        <v>58605400000</v>
      </c>
      <c r="Y84" s="75">
        <v>58841100000</v>
      </c>
      <c r="Z84" s="75">
        <v>59046300000</v>
      </c>
      <c r="AA84" s="75">
        <v>59302700000</v>
      </c>
      <c r="AB84" s="75">
        <v>59492500000</v>
      </c>
      <c r="AC84" s="75">
        <v>59718200000</v>
      </c>
      <c r="AD84" s="75">
        <v>59959300000</v>
      </c>
      <c r="AE84" s="75">
        <v>60164400000</v>
      </c>
      <c r="AF84" s="75">
        <v>60354200000</v>
      </c>
      <c r="AG84" s="75">
        <v>60497800000</v>
      </c>
    </row>
    <row r="85" spans="1:33" x14ac:dyDescent="0.25">
      <c r="A85" s="22" t="s">
        <v>1536</v>
      </c>
      <c r="B85" s="75">
        <v>74877000</v>
      </c>
      <c r="C85" s="75">
        <v>70771000</v>
      </c>
      <c r="D85" s="75">
        <v>74405700</v>
      </c>
      <c r="E85" s="75">
        <v>77178000</v>
      </c>
      <c r="F85" s="75">
        <v>78013900</v>
      </c>
      <c r="G85" s="75">
        <v>79170800</v>
      </c>
      <c r="H85" s="75">
        <v>80355100</v>
      </c>
      <c r="I85" s="75">
        <v>81897100</v>
      </c>
      <c r="J85" s="75">
        <v>82535300</v>
      </c>
      <c r="K85" s="75">
        <v>83058300</v>
      </c>
      <c r="L85" s="75">
        <v>83379700</v>
      </c>
      <c r="M85" s="75">
        <v>83617100</v>
      </c>
      <c r="N85" s="75">
        <v>83919000</v>
      </c>
      <c r="O85" s="75">
        <v>84166900</v>
      </c>
      <c r="P85" s="75">
        <v>84382900</v>
      </c>
      <c r="Q85" s="75">
        <v>84475400</v>
      </c>
      <c r="R85" s="75">
        <v>84498700</v>
      </c>
      <c r="S85" s="75">
        <v>84450000</v>
      </c>
      <c r="T85" s="75">
        <v>84419400</v>
      </c>
      <c r="U85" s="75">
        <v>84381500</v>
      </c>
      <c r="V85" s="75">
        <v>84379400</v>
      </c>
      <c r="W85" s="75">
        <v>84634400</v>
      </c>
      <c r="X85" s="75">
        <v>84804600</v>
      </c>
      <c r="Y85" s="75">
        <v>84990000</v>
      </c>
      <c r="Z85" s="75">
        <v>85108800</v>
      </c>
      <c r="AA85" s="75">
        <v>85166000</v>
      </c>
      <c r="AB85" s="75">
        <v>85174300</v>
      </c>
      <c r="AC85" s="75">
        <v>85154500</v>
      </c>
      <c r="AD85" s="75">
        <v>85193800</v>
      </c>
      <c r="AE85" s="75">
        <v>85235600</v>
      </c>
      <c r="AF85" s="75">
        <v>85290500</v>
      </c>
      <c r="AG85" s="75">
        <v>85100600</v>
      </c>
    </row>
    <row r="86" spans="1:33" x14ac:dyDescent="0.25">
      <c r="A86" s="22" t="s">
        <v>1537</v>
      </c>
      <c r="B86" s="75">
        <v>164890000</v>
      </c>
      <c r="C86" s="75">
        <v>164090000</v>
      </c>
      <c r="D86" s="75">
        <v>169931000</v>
      </c>
      <c r="E86" s="75">
        <v>173612000</v>
      </c>
      <c r="F86" s="75">
        <v>174261000</v>
      </c>
      <c r="G86" s="75">
        <v>175549000</v>
      </c>
      <c r="H86" s="75">
        <v>176870000</v>
      </c>
      <c r="I86" s="75">
        <v>178832000</v>
      </c>
      <c r="J86" s="75">
        <v>179508000</v>
      </c>
      <c r="K86" s="75">
        <v>179959000</v>
      </c>
      <c r="L86" s="75">
        <v>179917000</v>
      </c>
      <c r="M86" s="75">
        <v>179739000</v>
      </c>
      <c r="N86" s="75">
        <v>180335000</v>
      </c>
      <c r="O86" s="75">
        <v>180774000</v>
      </c>
      <c r="P86" s="75">
        <v>181143000</v>
      </c>
      <c r="Q86" s="75">
        <v>181269000</v>
      </c>
      <c r="R86" s="75">
        <v>181263000</v>
      </c>
      <c r="S86" s="75">
        <v>181158000</v>
      </c>
      <c r="T86" s="75">
        <v>181058000</v>
      </c>
      <c r="U86" s="75">
        <v>180989000</v>
      </c>
      <c r="V86" s="75">
        <v>180997000</v>
      </c>
      <c r="W86" s="75">
        <v>181493000</v>
      </c>
      <c r="X86" s="75">
        <v>181817000</v>
      </c>
      <c r="Y86" s="75">
        <v>182180000</v>
      </c>
      <c r="Z86" s="75">
        <v>182458000</v>
      </c>
      <c r="AA86" s="75">
        <v>182575000</v>
      </c>
      <c r="AB86" s="75">
        <v>182616000</v>
      </c>
      <c r="AC86" s="75">
        <v>182622000</v>
      </c>
      <c r="AD86" s="75">
        <v>182736000</v>
      </c>
      <c r="AE86" s="75">
        <v>182820000</v>
      </c>
      <c r="AF86" s="75">
        <v>182979000</v>
      </c>
      <c r="AG86" s="75">
        <v>182645000</v>
      </c>
    </row>
    <row r="87" spans="1:33" x14ac:dyDescent="0.25">
      <c r="A87" s="22" t="s">
        <v>1538</v>
      </c>
      <c r="B87" s="75">
        <v>2485050000000</v>
      </c>
      <c r="C87" s="75">
        <v>2255460000000</v>
      </c>
      <c r="D87" s="75">
        <v>2259130000000</v>
      </c>
      <c r="E87" s="75">
        <v>2239030000000</v>
      </c>
      <c r="F87" s="75">
        <v>2200060000000</v>
      </c>
      <c r="G87" s="75">
        <v>2164680000000</v>
      </c>
      <c r="H87" s="75">
        <v>2130310000000</v>
      </c>
      <c r="I87" s="75">
        <v>2083570000000</v>
      </c>
      <c r="J87" s="75">
        <v>2031850000000</v>
      </c>
      <c r="K87" s="75">
        <v>1977260000000</v>
      </c>
      <c r="L87" s="75">
        <v>1915410000000</v>
      </c>
      <c r="M87" s="75">
        <v>1852200000000</v>
      </c>
      <c r="N87" s="75">
        <v>1845290000000</v>
      </c>
      <c r="O87" s="75">
        <v>1834570000000</v>
      </c>
      <c r="P87" s="75">
        <v>1822330000000</v>
      </c>
      <c r="Q87" s="75">
        <v>1805910000000</v>
      </c>
      <c r="R87" s="75">
        <v>1789840000000</v>
      </c>
      <c r="S87" s="75">
        <v>1773410000000</v>
      </c>
      <c r="T87" s="75">
        <v>1757350000000</v>
      </c>
      <c r="U87" s="75">
        <v>1740920000000</v>
      </c>
      <c r="V87" s="75">
        <v>1724850000000</v>
      </c>
      <c r="W87" s="75">
        <v>1708430000000</v>
      </c>
      <c r="X87" s="75">
        <v>1698790000000</v>
      </c>
      <c r="Y87" s="75">
        <v>1689160000000</v>
      </c>
      <c r="Z87" s="75">
        <v>1679160000000</v>
      </c>
      <c r="AA87" s="75">
        <v>1669520000000</v>
      </c>
      <c r="AB87" s="75">
        <v>1659880000000</v>
      </c>
      <c r="AC87" s="75">
        <v>1646670000000</v>
      </c>
      <c r="AD87" s="75">
        <v>1633820000000</v>
      </c>
      <c r="AE87" s="75">
        <v>1620610000000</v>
      </c>
      <c r="AF87" s="75">
        <v>1607760000000</v>
      </c>
      <c r="AG87" s="75">
        <v>1594550000000</v>
      </c>
    </row>
    <row r="88" spans="1:33" x14ac:dyDescent="0.25">
      <c r="A88" s="22" t="s">
        <v>1539</v>
      </c>
      <c r="B88" s="75">
        <v>169904000</v>
      </c>
      <c r="C88" s="75">
        <v>142837000</v>
      </c>
      <c r="D88" s="75">
        <v>152493000</v>
      </c>
      <c r="E88" s="75">
        <v>161530000</v>
      </c>
      <c r="F88" s="75">
        <v>165379000</v>
      </c>
      <c r="G88" s="75">
        <v>169452000</v>
      </c>
      <c r="H88" s="75">
        <v>173381000</v>
      </c>
      <c r="I88" s="75">
        <v>178774000</v>
      </c>
      <c r="J88" s="75">
        <v>181283000</v>
      </c>
      <c r="K88" s="75">
        <v>183591000</v>
      </c>
      <c r="L88" s="75">
        <v>185325000</v>
      </c>
      <c r="M88" s="75">
        <v>187403000</v>
      </c>
      <c r="N88" s="75">
        <v>188520000</v>
      </c>
      <c r="O88" s="75">
        <v>189216000</v>
      </c>
      <c r="P88" s="75">
        <v>190235000</v>
      </c>
      <c r="Q88" s="75">
        <v>190880000</v>
      </c>
      <c r="R88" s="75">
        <v>191466000</v>
      </c>
      <c r="S88" s="75">
        <v>192009000</v>
      </c>
      <c r="T88" s="75">
        <v>192550000</v>
      </c>
      <c r="U88" s="75">
        <v>192931000</v>
      </c>
      <c r="V88" s="75">
        <v>193651000</v>
      </c>
      <c r="W88" s="75">
        <v>194412000</v>
      </c>
      <c r="X88" s="75">
        <v>195107000</v>
      </c>
      <c r="Y88" s="75">
        <v>195820000</v>
      </c>
      <c r="Z88" s="75">
        <v>196490000</v>
      </c>
      <c r="AA88" s="75">
        <v>197241000</v>
      </c>
      <c r="AB88" s="75">
        <v>197814000</v>
      </c>
      <c r="AC88" s="75">
        <v>198521000</v>
      </c>
      <c r="AD88" s="75">
        <v>199263000</v>
      </c>
      <c r="AE88" s="75">
        <v>199853000</v>
      </c>
      <c r="AF88" s="75">
        <v>200461000</v>
      </c>
      <c r="AG88" s="75">
        <v>200896000</v>
      </c>
    </row>
    <row r="89" spans="1:33" x14ac:dyDescent="0.25">
      <c r="A89" s="22" t="s">
        <v>1540</v>
      </c>
      <c r="B89" s="22">
        <v>0</v>
      </c>
      <c r="C89" s="22">
        <v>0</v>
      </c>
      <c r="D89" s="22">
        <v>0</v>
      </c>
      <c r="E89" s="22">
        <v>0</v>
      </c>
      <c r="F89" s="22">
        <v>0</v>
      </c>
      <c r="G89" s="22">
        <v>0</v>
      </c>
      <c r="H89" s="22">
        <v>0</v>
      </c>
      <c r="I89" s="22">
        <v>0</v>
      </c>
      <c r="J89" s="22">
        <v>0</v>
      </c>
      <c r="K89" s="22">
        <v>0</v>
      </c>
      <c r="L89" s="22">
        <v>0</v>
      </c>
      <c r="M89" s="22">
        <v>0</v>
      </c>
      <c r="N89" s="22">
        <v>0</v>
      </c>
      <c r="O89" s="22">
        <v>0</v>
      </c>
      <c r="P89" s="22">
        <v>0</v>
      </c>
      <c r="Q89" s="22">
        <v>0</v>
      </c>
      <c r="R89" s="22">
        <v>0</v>
      </c>
      <c r="S89" s="22">
        <v>0</v>
      </c>
      <c r="T89" s="22">
        <v>0</v>
      </c>
      <c r="U89" s="22">
        <v>0</v>
      </c>
      <c r="V89" s="22">
        <v>0</v>
      </c>
      <c r="W89" s="22">
        <v>0</v>
      </c>
      <c r="X89" s="22">
        <v>0</v>
      </c>
      <c r="Y89" s="22">
        <v>0</v>
      </c>
      <c r="Z89" s="22">
        <v>0</v>
      </c>
      <c r="AA89" s="22">
        <v>0</v>
      </c>
      <c r="AB89" s="22">
        <v>0</v>
      </c>
      <c r="AC89" s="22">
        <v>0</v>
      </c>
      <c r="AD89" s="22">
        <v>0</v>
      </c>
      <c r="AE89" s="22">
        <v>0</v>
      </c>
      <c r="AF89" s="22">
        <v>0</v>
      </c>
      <c r="AG89" s="22">
        <v>0</v>
      </c>
    </row>
    <row r="90" spans="1:33" x14ac:dyDescent="0.25">
      <c r="A90" s="22" t="s">
        <v>1541</v>
      </c>
      <c r="B90" s="22">
        <v>0</v>
      </c>
      <c r="C90" s="22">
        <v>0</v>
      </c>
      <c r="D90" s="22">
        <v>0</v>
      </c>
      <c r="E90" s="22">
        <v>0</v>
      </c>
      <c r="F90" s="22">
        <v>0</v>
      </c>
      <c r="G90" s="22">
        <v>0</v>
      </c>
      <c r="H90" s="22">
        <v>0</v>
      </c>
      <c r="I90" s="22">
        <v>0</v>
      </c>
      <c r="J90" s="22">
        <v>0</v>
      </c>
      <c r="K90" s="22">
        <v>0</v>
      </c>
      <c r="L90" s="22">
        <v>0</v>
      </c>
      <c r="M90" s="22">
        <v>0</v>
      </c>
      <c r="N90" s="22">
        <v>0</v>
      </c>
      <c r="O90" s="22">
        <v>0</v>
      </c>
      <c r="P90" s="22">
        <v>0</v>
      </c>
      <c r="Q90" s="22">
        <v>0</v>
      </c>
      <c r="R90" s="22">
        <v>0</v>
      </c>
      <c r="S90" s="22">
        <v>0</v>
      </c>
      <c r="T90" s="22">
        <v>0</v>
      </c>
      <c r="U90" s="22">
        <v>0</v>
      </c>
      <c r="V90" s="22">
        <v>0</v>
      </c>
      <c r="W90" s="22">
        <v>0</v>
      </c>
      <c r="X90" s="22">
        <v>0</v>
      </c>
      <c r="Y90" s="22">
        <v>0</v>
      </c>
      <c r="Z90" s="22">
        <v>0</v>
      </c>
      <c r="AA90" s="22">
        <v>0</v>
      </c>
      <c r="AB90" s="22">
        <v>0</v>
      </c>
      <c r="AC90" s="22">
        <v>0</v>
      </c>
      <c r="AD90" s="22">
        <v>0</v>
      </c>
      <c r="AE90" s="22">
        <v>0</v>
      </c>
      <c r="AF90" s="22">
        <v>0</v>
      </c>
      <c r="AG90" s="22">
        <v>0</v>
      </c>
    </row>
    <row r="91" spans="1:33" x14ac:dyDescent="0.25">
      <c r="A91" s="22" t="s">
        <v>1542</v>
      </c>
      <c r="B91" s="22">
        <v>0</v>
      </c>
      <c r="C91" s="22">
        <v>0</v>
      </c>
      <c r="D91" s="22">
        <v>0</v>
      </c>
      <c r="E91" s="22">
        <v>0</v>
      </c>
      <c r="F91" s="22">
        <v>0</v>
      </c>
      <c r="G91" s="22">
        <v>0</v>
      </c>
      <c r="H91" s="22">
        <v>0</v>
      </c>
      <c r="I91" s="22">
        <v>0</v>
      </c>
      <c r="J91" s="22">
        <v>0</v>
      </c>
      <c r="K91" s="22">
        <v>0</v>
      </c>
      <c r="L91" s="22">
        <v>0</v>
      </c>
      <c r="M91" s="22">
        <v>0</v>
      </c>
      <c r="N91" s="22">
        <v>0</v>
      </c>
      <c r="O91" s="22">
        <v>0</v>
      </c>
      <c r="P91" s="22">
        <v>0</v>
      </c>
      <c r="Q91" s="22">
        <v>0</v>
      </c>
      <c r="R91" s="22">
        <v>0</v>
      </c>
      <c r="S91" s="22">
        <v>0</v>
      </c>
      <c r="T91" s="22">
        <v>0</v>
      </c>
      <c r="U91" s="22">
        <v>0</v>
      </c>
      <c r="V91" s="22">
        <v>0</v>
      </c>
      <c r="W91" s="22">
        <v>0</v>
      </c>
      <c r="X91" s="22">
        <v>0</v>
      </c>
      <c r="Y91" s="22">
        <v>0</v>
      </c>
      <c r="Z91" s="22">
        <v>0</v>
      </c>
      <c r="AA91" s="22">
        <v>0</v>
      </c>
      <c r="AB91" s="22">
        <v>0</v>
      </c>
      <c r="AC91" s="22">
        <v>0</v>
      </c>
      <c r="AD91" s="22">
        <v>0</v>
      </c>
      <c r="AE91" s="22">
        <v>0</v>
      </c>
      <c r="AF91" s="22">
        <v>0</v>
      </c>
      <c r="AG91" s="22">
        <v>0</v>
      </c>
    </row>
    <row r="92" spans="1:33" x14ac:dyDescent="0.25">
      <c r="A92" s="22" t="s">
        <v>1543</v>
      </c>
      <c r="B92" s="22">
        <v>0</v>
      </c>
      <c r="C92" s="22">
        <v>0</v>
      </c>
      <c r="D92" s="22">
        <v>0</v>
      </c>
      <c r="E92" s="22">
        <v>0</v>
      </c>
      <c r="F92" s="22">
        <v>0</v>
      </c>
      <c r="G92" s="22">
        <v>0</v>
      </c>
      <c r="H92" s="22">
        <v>0</v>
      </c>
      <c r="I92" s="22">
        <v>0</v>
      </c>
      <c r="J92" s="22">
        <v>0</v>
      </c>
      <c r="K92" s="22">
        <v>0</v>
      </c>
      <c r="L92" s="22">
        <v>0</v>
      </c>
      <c r="M92" s="22">
        <v>0</v>
      </c>
      <c r="N92" s="22">
        <v>0</v>
      </c>
      <c r="O92" s="22">
        <v>0</v>
      </c>
      <c r="P92" s="22">
        <v>0</v>
      </c>
      <c r="Q92" s="22">
        <v>0</v>
      </c>
      <c r="R92" s="22">
        <v>0</v>
      </c>
      <c r="S92" s="22">
        <v>0</v>
      </c>
      <c r="T92" s="22">
        <v>0</v>
      </c>
      <c r="U92" s="22">
        <v>0</v>
      </c>
      <c r="V92" s="22">
        <v>0</v>
      </c>
      <c r="W92" s="22">
        <v>0</v>
      </c>
      <c r="X92" s="22">
        <v>0</v>
      </c>
      <c r="Y92" s="22">
        <v>0</v>
      </c>
      <c r="Z92" s="22">
        <v>0</v>
      </c>
      <c r="AA92" s="22">
        <v>0</v>
      </c>
      <c r="AB92" s="22">
        <v>0</v>
      </c>
      <c r="AC92" s="22">
        <v>0</v>
      </c>
      <c r="AD92" s="22">
        <v>0</v>
      </c>
      <c r="AE92" s="22">
        <v>0</v>
      </c>
      <c r="AF92" s="22">
        <v>0</v>
      </c>
      <c r="AG92" s="22">
        <v>0</v>
      </c>
    </row>
    <row r="93" spans="1:33" x14ac:dyDescent="0.25">
      <c r="A93" s="22" t="s">
        <v>1544</v>
      </c>
      <c r="B93" s="22">
        <v>0</v>
      </c>
      <c r="C93" s="22">
        <v>0</v>
      </c>
      <c r="D93" s="22">
        <v>0</v>
      </c>
      <c r="E93" s="22">
        <v>0</v>
      </c>
      <c r="F93" s="22">
        <v>0</v>
      </c>
      <c r="G93" s="22">
        <v>0</v>
      </c>
      <c r="H93" s="22">
        <v>0</v>
      </c>
      <c r="I93" s="22">
        <v>0</v>
      </c>
      <c r="J93" s="22">
        <v>0</v>
      </c>
      <c r="K93" s="22">
        <v>0</v>
      </c>
      <c r="L93" s="22">
        <v>0</v>
      </c>
      <c r="M93" s="22">
        <v>0</v>
      </c>
      <c r="N93" s="22">
        <v>0</v>
      </c>
      <c r="O93" s="22">
        <v>0</v>
      </c>
      <c r="P93" s="22">
        <v>0</v>
      </c>
      <c r="Q93" s="22">
        <v>0</v>
      </c>
      <c r="R93" s="22">
        <v>0</v>
      </c>
      <c r="S93" s="22">
        <v>0</v>
      </c>
      <c r="T93" s="22">
        <v>0</v>
      </c>
      <c r="U93" s="22">
        <v>0</v>
      </c>
      <c r="V93" s="22">
        <v>0</v>
      </c>
      <c r="W93" s="22">
        <v>0</v>
      </c>
      <c r="X93" s="22">
        <v>0</v>
      </c>
      <c r="Y93" s="22">
        <v>0</v>
      </c>
      <c r="Z93" s="22">
        <v>0</v>
      </c>
      <c r="AA93" s="22">
        <v>0</v>
      </c>
      <c r="AB93" s="22">
        <v>0</v>
      </c>
      <c r="AC93" s="22">
        <v>0</v>
      </c>
      <c r="AD93" s="22">
        <v>0</v>
      </c>
      <c r="AE93" s="22">
        <v>0</v>
      </c>
      <c r="AF93" s="22">
        <v>0</v>
      </c>
      <c r="AG93" s="22">
        <v>0</v>
      </c>
    </row>
    <row r="94" spans="1:33" x14ac:dyDescent="0.25">
      <c r="A94" s="22" t="s">
        <v>1545</v>
      </c>
      <c r="B94" s="22">
        <v>0</v>
      </c>
      <c r="C94" s="22">
        <v>0</v>
      </c>
      <c r="D94" s="22">
        <v>0</v>
      </c>
      <c r="E94" s="22">
        <v>0</v>
      </c>
      <c r="F94" s="22">
        <v>0</v>
      </c>
      <c r="G94" s="22">
        <v>0</v>
      </c>
      <c r="H94" s="22">
        <v>0</v>
      </c>
      <c r="I94" s="22">
        <v>0</v>
      </c>
      <c r="J94" s="22">
        <v>0</v>
      </c>
      <c r="K94" s="22">
        <v>0</v>
      </c>
      <c r="L94" s="22">
        <v>0</v>
      </c>
      <c r="M94" s="22">
        <v>0</v>
      </c>
      <c r="N94" s="22">
        <v>0</v>
      </c>
      <c r="O94" s="22">
        <v>0</v>
      </c>
      <c r="P94" s="22">
        <v>0</v>
      </c>
      <c r="Q94" s="22">
        <v>0</v>
      </c>
      <c r="R94" s="22">
        <v>0</v>
      </c>
      <c r="S94" s="22">
        <v>0</v>
      </c>
      <c r="T94" s="22">
        <v>0</v>
      </c>
      <c r="U94" s="22">
        <v>0</v>
      </c>
      <c r="V94" s="22">
        <v>0</v>
      </c>
      <c r="W94" s="22">
        <v>0</v>
      </c>
      <c r="X94" s="22">
        <v>0</v>
      </c>
      <c r="Y94" s="22">
        <v>0</v>
      </c>
      <c r="Z94" s="22">
        <v>0</v>
      </c>
      <c r="AA94" s="22">
        <v>0</v>
      </c>
      <c r="AB94" s="22">
        <v>0</v>
      </c>
      <c r="AC94" s="22">
        <v>0</v>
      </c>
      <c r="AD94" s="22">
        <v>0</v>
      </c>
      <c r="AE94" s="22">
        <v>0</v>
      </c>
      <c r="AF94" s="22">
        <v>0</v>
      </c>
      <c r="AG94" s="22">
        <v>0</v>
      </c>
    </row>
    <row r="95" spans="1:33" x14ac:dyDescent="0.25">
      <c r="A95" s="22" t="s">
        <v>1546</v>
      </c>
      <c r="B95" s="22">
        <v>0</v>
      </c>
      <c r="C95" s="22">
        <v>0</v>
      </c>
      <c r="D95" s="22">
        <v>0</v>
      </c>
      <c r="E95" s="22">
        <v>0</v>
      </c>
      <c r="F95" s="22">
        <v>0</v>
      </c>
      <c r="G95" s="22">
        <v>0</v>
      </c>
      <c r="H95" s="22">
        <v>0</v>
      </c>
      <c r="I95" s="22">
        <v>0</v>
      </c>
      <c r="J95" s="22">
        <v>0</v>
      </c>
      <c r="K95" s="22">
        <v>0</v>
      </c>
      <c r="L95" s="22">
        <v>0</v>
      </c>
      <c r="M95" s="22">
        <v>0</v>
      </c>
      <c r="N95" s="22">
        <v>0</v>
      </c>
      <c r="O95" s="22">
        <v>0</v>
      </c>
      <c r="P95" s="22">
        <v>0</v>
      </c>
      <c r="Q95" s="22">
        <v>0</v>
      </c>
      <c r="R95" s="22">
        <v>0</v>
      </c>
      <c r="S95" s="22">
        <v>0</v>
      </c>
      <c r="T95" s="22">
        <v>0</v>
      </c>
      <c r="U95" s="22">
        <v>0</v>
      </c>
      <c r="V95" s="22">
        <v>0</v>
      </c>
      <c r="W95" s="22">
        <v>0</v>
      </c>
      <c r="X95" s="22">
        <v>0</v>
      </c>
      <c r="Y95" s="22">
        <v>0</v>
      </c>
      <c r="Z95" s="22">
        <v>0</v>
      </c>
      <c r="AA95" s="22">
        <v>0</v>
      </c>
      <c r="AB95" s="22">
        <v>0</v>
      </c>
      <c r="AC95" s="22">
        <v>0</v>
      </c>
      <c r="AD95" s="22">
        <v>0</v>
      </c>
      <c r="AE95" s="22">
        <v>0</v>
      </c>
      <c r="AF95" s="22">
        <v>0</v>
      </c>
      <c r="AG95" s="22">
        <v>0</v>
      </c>
    </row>
    <row r="96" spans="1:33" x14ac:dyDescent="0.25">
      <c r="A96" s="22" t="s">
        <v>1547</v>
      </c>
      <c r="B96" s="22">
        <v>0</v>
      </c>
      <c r="C96" s="22">
        <v>0</v>
      </c>
      <c r="D96" s="22">
        <v>0</v>
      </c>
      <c r="E96" s="22">
        <v>0</v>
      </c>
      <c r="F96" s="22">
        <v>0</v>
      </c>
      <c r="G96" s="22">
        <v>0</v>
      </c>
      <c r="H96" s="22">
        <v>0</v>
      </c>
      <c r="I96" s="22">
        <v>0</v>
      </c>
      <c r="J96" s="22">
        <v>0</v>
      </c>
      <c r="K96" s="22">
        <v>0</v>
      </c>
      <c r="L96" s="22">
        <v>0</v>
      </c>
      <c r="M96" s="22">
        <v>0</v>
      </c>
      <c r="N96" s="22">
        <v>0</v>
      </c>
      <c r="O96" s="22">
        <v>0</v>
      </c>
      <c r="P96" s="22">
        <v>0</v>
      </c>
      <c r="Q96" s="22">
        <v>0</v>
      </c>
      <c r="R96" s="22">
        <v>0</v>
      </c>
      <c r="S96" s="22">
        <v>0</v>
      </c>
      <c r="T96" s="22">
        <v>0</v>
      </c>
      <c r="U96" s="22">
        <v>0</v>
      </c>
      <c r="V96" s="22">
        <v>0</v>
      </c>
      <c r="W96" s="22">
        <v>0</v>
      </c>
      <c r="X96" s="22">
        <v>0</v>
      </c>
      <c r="Y96" s="22">
        <v>0</v>
      </c>
      <c r="Z96" s="22">
        <v>0</v>
      </c>
      <c r="AA96" s="22">
        <v>0</v>
      </c>
      <c r="AB96" s="22">
        <v>0</v>
      </c>
      <c r="AC96" s="22">
        <v>0</v>
      </c>
      <c r="AD96" s="22">
        <v>0</v>
      </c>
      <c r="AE96" s="22">
        <v>0</v>
      </c>
      <c r="AF96" s="22">
        <v>0</v>
      </c>
      <c r="AG96" s="22">
        <v>0</v>
      </c>
    </row>
    <row r="97" spans="1:33" x14ac:dyDescent="0.25">
      <c r="A97" s="22" t="s">
        <v>1548</v>
      </c>
      <c r="B97" s="22">
        <v>0</v>
      </c>
      <c r="C97" s="22">
        <v>0</v>
      </c>
      <c r="D97" s="22">
        <v>0</v>
      </c>
      <c r="E97" s="22">
        <v>0</v>
      </c>
      <c r="F97" s="22">
        <v>0</v>
      </c>
      <c r="G97" s="22">
        <v>0</v>
      </c>
      <c r="H97" s="22">
        <v>0</v>
      </c>
      <c r="I97" s="22">
        <v>0</v>
      </c>
      <c r="J97" s="22">
        <v>0</v>
      </c>
      <c r="K97" s="22">
        <v>0</v>
      </c>
      <c r="L97" s="22">
        <v>0</v>
      </c>
      <c r="M97" s="22">
        <v>0</v>
      </c>
      <c r="N97" s="22">
        <v>0</v>
      </c>
      <c r="O97" s="22">
        <v>0</v>
      </c>
      <c r="P97" s="22">
        <v>0</v>
      </c>
      <c r="Q97" s="22">
        <v>0</v>
      </c>
      <c r="R97" s="22">
        <v>0</v>
      </c>
      <c r="S97" s="22">
        <v>0</v>
      </c>
      <c r="T97" s="22">
        <v>0</v>
      </c>
      <c r="U97" s="22">
        <v>0</v>
      </c>
      <c r="V97" s="22">
        <v>0</v>
      </c>
      <c r="W97" s="22">
        <v>0</v>
      </c>
      <c r="X97" s="22">
        <v>0</v>
      </c>
      <c r="Y97" s="22">
        <v>0</v>
      </c>
      <c r="Z97" s="22">
        <v>0</v>
      </c>
      <c r="AA97" s="22">
        <v>0</v>
      </c>
      <c r="AB97" s="22">
        <v>0</v>
      </c>
      <c r="AC97" s="22">
        <v>0</v>
      </c>
      <c r="AD97" s="22">
        <v>0</v>
      </c>
      <c r="AE97" s="22">
        <v>0</v>
      </c>
      <c r="AF97" s="22">
        <v>0</v>
      </c>
      <c r="AG97" s="22">
        <v>0</v>
      </c>
    </row>
    <row r="98" spans="1:33" x14ac:dyDescent="0.25">
      <c r="A98" s="22" t="s">
        <v>1549</v>
      </c>
      <c r="B98" s="22">
        <v>0</v>
      </c>
      <c r="C98" s="22">
        <v>0</v>
      </c>
      <c r="D98" s="22">
        <v>0</v>
      </c>
      <c r="E98" s="22">
        <v>0</v>
      </c>
      <c r="F98" s="22">
        <v>0</v>
      </c>
      <c r="G98" s="22">
        <v>0</v>
      </c>
      <c r="H98" s="22">
        <v>0</v>
      </c>
      <c r="I98" s="22">
        <v>0</v>
      </c>
      <c r="J98" s="22">
        <v>0</v>
      </c>
      <c r="K98" s="22">
        <v>0</v>
      </c>
      <c r="L98" s="22">
        <v>0</v>
      </c>
      <c r="M98" s="22">
        <v>0</v>
      </c>
      <c r="N98" s="22">
        <v>0</v>
      </c>
      <c r="O98" s="22">
        <v>0</v>
      </c>
      <c r="P98" s="22">
        <v>0</v>
      </c>
      <c r="Q98" s="22">
        <v>0</v>
      </c>
      <c r="R98" s="22">
        <v>0</v>
      </c>
      <c r="S98" s="22">
        <v>0</v>
      </c>
      <c r="T98" s="22">
        <v>0</v>
      </c>
      <c r="U98" s="22">
        <v>0</v>
      </c>
      <c r="V98" s="22">
        <v>0</v>
      </c>
      <c r="W98" s="22">
        <v>0</v>
      </c>
      <c r="X98" s="22">
        <v>0</v>
      </c>
      <c r="Y98" s="22">
        <v>0</v>
      </c>
      <c r="Z98" s="22">
        <v>0</v>
      </c>
      <c r="AA98" s="22">
        <v>0</v>
      </c>
      <c r="AB98" s="22">
        <v>0</v>
      </c>
      <c r="AC98" s="22">
        <v>0</v>
      </c>
      <c r="AD98" s="22">
        <v>0</v>
      </c>
      <c r="AE98" s="22">
        <v>0</v>
      </c>
      <c r="AF98" s="22">
        <v>0</v>
      </c>
      <c r="AG98" s="22">
        <v>0</v>
      </c>
    </row>
    <row r="99" spans="1:33" x14ac:dyDescent="0.25">
      <c r="A99" s="22" t="s">
        <v>1476</v>
      </c>
      <c r="B99" s="75">
        <v>5317860000000</v>
      </c>
      <c r="C99" s="75">
        <v>4890200000000</v>
      </c>
      <c r="D99" s="75">
        <v>5060320000000</v>
      </c>
      <c r="E99" s="75">
        <v>5183530000000</v>
      </c>
      <c r="F99" s="75">
        <v>5266610000000</v>
      </c>
      <c r="G99" s="75">
        <v>5359960000000</v>
      </c>
      <c r="H99" s="75">
        <v>5456290000000</v>
      </c>
      <c r="I99" s="75">
        <v>5558630000000</v>
      </c>
      <c r="J99" s="75">
        <v>5650850000000</v>
      </c>
      <c r="K99" s="75">
        <v>5734070000000</v>
      </c>
      <c r="L99" s="75">
        <v>5801210000000</v>
      </c>
      <c r="M99" s="75">
        <v>5862260000000</v>
      </c>
      <c r="N99" s="75">
        <v>5954930000000</v>
      </c>
      <c r="O99" s="75">
        <v>6037410000000</v>
      </c>
      <c r="P99" s="75">
        <v>6114290000000</v>
      </c>
      <c r="Q99" s="75">
        <v>6178570000000</v>
      </c>
      <c r="R99" s="75">
        <v>6242860000000</v>
      </c>
      <c r="S99" s="75">
        <v>6310710000000</v>
      </c>
      <c r="T99" s="75">
        <v>6378570000000</v>
      </c>
      <c r="U99" s="75">
        <v>6446430000000</v>
      </c>
      <c r="V99" s="75">
        <v>6514290000000</v>
      </c>
      <c r="W99" s="75">
        <v>6582140000000</v>
      </c>
      <c r="X99" s="75">
        <v>6650000000000</v>
      </c>
      <c r="Y99" s="75">
        <v>6717860000000</v>
      </c>
      <c r="Z99" s="75">
        <v>6789290000000</v>
      </c>
      <c r="AA99" s="75">
        <v>6857140000000</v>
      </c>
      <c r="AB99" s="75">
        <v>6925000000000</v>
      </c>
      <c r="AC99" s="75">
        <v>6996430000000</v>
      </c>
      <c r="AD99" s="75">
        <v>7064290000000</v>
      </c>
      <c r="AE99" s="75">
        <v>7132140000000</v>
      </c>
      <c r="AF99" s="75">
        <v>7203570000000</v>
      </c>
      <c r="AG99" s="75">
        <v>7271430000000</v>
      </c>
    </row>
    <row r="100" spans="1:33" x14ac:dyDescent="0.25">
      <c r="A100" s="22" t="s">
        <v>1477</v>
      </c>
      <c r="B100" s="75">
        <v>22667900000</v>
      </c>
      <c r="C100" s="75">
        <v>20788500000</v>
      </c>
      <c r="D100" s="75">
        <v>21408200000</v>
      </c>
      <c r="E100" s="75">
        <v>21825500000</v>
      </c>
      <c r="F100" s="75">
        <v>22075300000</v>
      </c>
      <c r="G100" s="75">
        <v>22363200000</v>
      </c>
      <c r="H100" s="75">
        <v>22679900000</v>
      </c>
      <c r="I100" s="75">
        <v>22965500000</v>
      </c>
      <c r="J100" s="75">
        <v>23207500000</v>
      </c>
      <c r="K100" s="75">
        <v>23425500000</v>
      </c>
      <c r="L100" s="75">
        <v>23562700000</v>
      </c>
      <c r="M100" s="75">
        <v>23689200000</v>
      </c>
      <c r="N100" s="75">
        <v>23902800000</v>
      </c>
      <c r="O100" s="75">
        <v>24070600000</v>
      </c>
      <c r="P100" s="75">
        <v>24218900000</v>
      </c>
      <c r="Q100" s="75">
        <v>24317000000</v>
      </c>
      <c r="R100" s="75">
        <v>24415100000</v>
      </c>
      <c r="S100" s="75">
        <v>24501900000</v>
      </c>
      <c r="T100" s="75">
        <v>24588700000</v>
      </c>
      <c r="U100" s="75">
        <v>24675500000</v>
      </c>
      <c r="V100" s="75">
        <v>24762300000</v>
      </c>
      <c r="W100" s="75">
        <v>24849100000</v>
      </c>
      <c r="X100" s="75">
        <v>24928300000</v>
      </c>
      <c r="Y100" s="75">
        <v>25007500000</v>
      </c>
      <c r="Z100" s="75">
        <v>25086800000</v>
      </c>
      <c r="AA100" s="75">
        <v>25166000000</v>
      </c>
      <c r="AB100" s="75">
        <v>25245300000</v>
      </c>
      <c r="AC100" s="75">
        <v>25320800000</v>
      </c>
      <c r="AD100" s="75">
        <v>25396200000</v>
      </c>
      <c r="AE100" s="75">
        <v>25471700000</v>
      </c>
      <c r="AF100" s="75">
        <v>25550900000</v>
      </c>
      <c r="AG100" s="75">
        <v>25626400000</v>
      </c>
    </row>
    <row r="101" spans="1:33" x14ac:dyDescent="0.25">
      <c r="A101" s="22" t="s">
        <v>1550</v>
      </c>
      <c r="B101" s="22">
        <v>0</v>
      </c>
      <c r="C101" s="22">
        <v>0</v>
      </c>
      <c r="D101" s="22">
        <v>0</v>
      </c>
      <c r="E101" s="22">
        <v>0</v>
      </c>
      <c r="F101" s="22">
        <v>0</v>
      </c>
      <c r="G101" s="22">
        <v>0</v>
      </c>
      <c r="H101" s="22">
        <v>0</v>
      </c>
      <c r="I101" s="22">
        <v>0</v>
      </c>
      <c r="J101" s="22">
        <v>0</v>
      </c>
      <c r="K101" s="22">
        <v>0</v>
      </c>
      <c r="L101" s="22">
        <v>0</v>
      </c>
      <c r="M101" s="22">
        <v>0</v>
      </c>
      <c r="N101" s="22">
        <v>0</v>
      </c>
      <c r="O101" s="22">
        <v>0</v>
      </c>
      <c r="P101" s="22">
        <v>0</v>
      </c>
      <c r="Q101" s="22">
        <v>0</v>
      </c>
      <c r="R101" s="22">
        <v>0</v>
      </c>
      <c r="S101" s="22">
        <v>0</v>
      </c>
      <c r="T101" s="22">
        <v>0</v>
      </c>
      <c r="U101" s="22">
        <v>0</v>
      </c>
      <c r="V101" s="22">
        <v>0</v>
      </c>
      <c r="W101" s="22">
        <v>0</v>
      </c>
      <c r="X101" s="22">
        <v>0</v>
      </c>
      <c r="Y101" s="22">
        <v>0</v>
      </c>
      <c r="Z101" s="22">
        <v>0</v>
      </c>
      <c r="AA101" s="22">
        <v>0</v>
      </c>
      <c r="AB101" s="22">
        <v>0</v>
      </c>
      <c r="AC101" s="22">
        <v>0</v>
      </c>
      <c r="AD101" s="22">
        <v>0</v>
      </c>
      <c r="AE101" s="22">
        <v>0</v>
      </c>
      <c r="AF101" s="22">
        <v>0</v>
      </c>
      <c r="AG101" s="22">
        <v>0</v>
      </c>
    </row>
    <row r="102" spans="1:33" x14ac:dyDescent="0.25">
      <c r="A102" s="22" t="s">
        <v>1472</v>
      </c>
      <c r="B102" s="75">
        <v>67013200000000</v>
      </c>
      <c r="C102" s="75">
        <v>59752000000000</v>
      </c>
      <c r="D102" s="75">
        <v>62754800000000</v>
      </c>
      <c r="E102" s="75">
        <v>64765300000000</v>
      </c>
      <c r="F102" s="75">
        <v>65863500000000</v>
      </c>
      <c r="G102" s="75">
        <v>67148000000000</v>
      </c>
      <c r="H102" s="75">
        <v>68556900000000</v>
      </c>
      <c r="I102" s="75">
        <v>69881400000000</v>
      </c>
      <c r="J102" s="75">
        <v>70942000000000</v>
      </c>
      <c r="K102" s="75">
        <v>71948500000000</v>
      </c>
      <c r="L102" s="75">
        <v>72746800000000</v>
      </c>
      <c r="M102" s="75">
        <v>73539200000000</v>
      </c>
      <c r="N102" s="75">
        <v>74630700000000</v>
      </c>
      <c r="O102" s="75">
        <v>75721600000000</v>
      </c>
      <c r="P102" s="75">
        <v>76518800000000</v>
      </c>
      <c r="Q102" s="75">
        <v>77224100000000</v>
      </c>
      <c r="R102" s="75">
        <v>77906900000000</v>
      </c>
      <c r="S102" s="75">
        <v>78554900000000</v>
      </c>
      <c r="T102" s="75">
        <v>79217200000000</v>
      </c>
      <c r="U102" s="75">
        <v>79876800000000</v>
      </c>
      <c r="V102" s="75">
        <v>80541100000000</v>
      </c>
      <c r="W102" s="75">
        <v>81187000000000</v>
      </c>
      <c r="X102" s="75">
        <v>81840500000000</v>
      </c>
      <c r="Y102" s="75">
        <v>82472800000000</v>
      </c>
      <c r="Z102" s="75">
        <v>83137400000000</v>
      </c>
      <c r="AA102" s="75">
        <v>83824000000000</v>
      </c>
      <c r="AB102" s="75">
        <v>84539300000000</v>
      </c>
      <c r="AC102" s="75">
        <v>85242300000000</v>
      </c>
      <c r="AD102" s="75">
        <v>85948900000000</v>
      </c>
      <c r="AE102" s="75">
        <v>86689800000000</v>
      </c>
      <c r="AF102" s="75">
        <v>87436500000000</v>
      </c>
      <c r="AG102" s="75">
        <v>88182400000000</v>
      </c>
    </row>
    <row r="103" spans="1:33" x14ac:dyDescent="0.25">
      <c r="A103" s="22" t="s">
        <v>1551</v>
      </c>
      <c r="B103" s="75">
        <v>1185730000</v>
      </c>
      <c r="C103" s="75">
        <v>1079000000</v>
      </c>
      <c r="D103" s="75">
        <v>1146300000</v>
      </c>
      <c r="E103" s="75">
        <v>1174240000</v>
      </c>
      <c r="F103" s="75">
        <v>1188380000</v>
      </c>
      <c r="G103" s="75">
        <v>1206170000</v>
      </c>
      <c r="H103" s="75">
        <v>1226140000</v>
      </c>
      <c r="I103" s="75">
        <v>1244410000</v>
      </c>
      <c r="J103" s="75">
        <v>1259980000</v>
      </c>
      <c r="K103" s="75">
        <v>1274610000</v>
      </c>
      <c r="L103" s="75">
        <v>1285760000</v>
      </c>
      <c r="M103" s="75">
        <v>1296580000</v>
      </c>
      <c r="N103" s="75">
        <v>1315120000</v>
      </c>
      <c r="O103" s="75">
        <v>1335200000</v>
      </c>
      <c r="P103" s="75">
        <v>1348070000</v>
      </c>
      <c r="Q103" s="75">
        <v>1359860000</v>
      </c>
      <c r="R103" s="75">
        <v>1371420000</v>
      </c>
      <c r="S103" s="75">
        <v>1381970000</v>
      </c>
      <c r="T103" s="75">
        <v>1393860000</v>
      </c>
      <c r="U103" s="75">
        <v>1405430000</v>
      </c>
      <c r="V103" s="75">
        <v>1416770000</v>
      </c>
      <c r="W103" s="75">
        <v>1427870000</v>
      </c>
      <c r="X103" s="75">
        <v>1439050000</v>
      </c>
      <c r="Y103" s="75">
        <v>1449680000</v>
      </c>
      <c r="Z103" s="75">
        <v>1461410000</v>
      </c>
      <c r="AA103" s="75">
        <v>1473280000</v>
      </c>
      <c r="AB103" s="75">
        <v>1485770000</v>
      </c>
      <c r="AC103" s="75">
        <v>1498410000</v>
      </c>
      <c r="AD103" s="75">
        <v>1510580000</v>
      </c>
      <c r="AE103" s="75">
        <v>1523690000</v>
      </c>
      <c r="AF103" s="75">
        <v>1537110000</v>
      </c>
      <c r="AG103" s="75">
        <v>1550360000</v>
      </c>
    </row>
    <row r="104" spans="1:33" x14ac:dyDescent="0.25">
      <c r="A104" s="22" t="s">
        <v>1552</v>
      </c>
      <c r="B104" s="75">
        <v>15815800000</v>
      </c>
      <c r="C104" s="75">
        <v>13801400000</v>
      </c>
      <c r="D104" s="75">
        <v>14538100000</v>
      </c>
      <c r="E104" s="75">
        <v>15134500000</v>
      </c>
      <c r="F104" s="75">
        <v>15458500000</v>
      </c>
      <c r="G104" s="75">
        <v>15829300000</v>
      </c>
      <c r="H104" s="75">
        <v>16234600000</v>
      </c>
      <c r="I104" s="75">
        <v>16619000000</v>
      </c>
      <c r="J104" s="75">
        <v>16910800000</v>
      </c>
      <c r="K104" s="75">
        <v>17191300000</v>
      </c>
      <c r="L104" s="75">
        <v>17425000000</v>
      </c>
      <c r="M104" s="75">
        <v>17656600000</v>
      </c>
      <c r="N104" s="75">
        <v>17933300000</v>
      </c>
      <c r="O104" s="75">
        <v>18206800000</v>
      </c>
      <c r="P104" s="75">
        <v>18410300000</v>
      </c>
      <c r="Q104" s="75">
        <v>18592300000</v>
      </c>
      <c r="R104" s="75">
        <v>18768400000</v>
      </c>
      <c r="S104" s="75">
        <v>18936300000</v>
      </c>
      <c r="T104" s="75">
        <v>19103800000</v>
      </c>
      <c r="U104" s="75">
        <v>19272900000</v>
      </c>
      <c r="V104" s="75">
        <v>19440000000</v>
      </c>
      <c r="W104" s="75">
        <v>19606900000</v>
      </c>
      <c r="X104" s="75">
        <v>19777100000</v>
      </c>
      <c r="Y104" s="75">
        <v>19941700000</v>
      </c>
      <c r="Z104" s="75">
        <v>20116100000</v>
      </c>
      <c r="AA104" s="75">
        <v>20297600000</v>
      </c>
      <c r="AB104" s="75">
        <v>20483800000</v>
      </c>
      <c r="AC104" s="75">
        <v>20670100000</v>
      </c>
      <c r="AD104" s="75">
        <v>20859400000</v>
      </c>
      <c r="AE104" s="75">
        <v>21055000000</v>
      </c>
      <c r="AF104" s="75">
        <v>21252800000</v>
      </c>
      <c r="AG104" s="75">
        <v>21452300000</v>
      </c>
    </row>
    <row r="105" spans="1:33" x14ac:dyDescent="0.25">
      <c r="A105" s="22" t="s">
        <v>1553</v>
      </c>
      <c r="B105" s="75">
        <v>44346700000</v>
      </c>
      <c r="C105" s="75">
        <v>37258600000</v>
      </c>
      <c r="D105" s="75">
        <v>40066500000</v>
      </c>
      <c r="E105" s="75">
        <v>42107500000</v>
      </c>
      <c r="F105" s="75">
        <v>43206900000</v>
      </c>
      <c r="G105" s="75">
        <v>44436300000</v>
      </c>
      <c r="H105" s="75">
        <v>45780300000</v>
      </c>
      <c r="I105" s="75">
        <v>47074600000</v>
      </c>
      <c r="J105" s="75">
        <v>48001700000</v>
      </c>
      <c r="K105" s="75">
        <v>48912300000</v>
      </c>
      <c r="L105" s="75">
        <v>49681600000</v>
      </c>
      <c r="M105" s="75">
        <v>50456800000</v>
      </c>
      <c r="N105" s="75">
        <v>51252500000</v>
      </c>
      <c r="O105" s="75">
        <v>52059200000</v>
      </c>
      <c r="P105" s="75">
        <v>52643200000</v>
      </c>
      <c r="Q105" s="75">
        <v>53168400000</v>
      </c>
      <c r="R105" s="75">
        <v>53678500000</v>
      </c>
      <c r="S105" s="75">
        <v>54165500000</v>
      </c>
      <c r="T105" s="75">
        <v>54662300000</v>
      </c>
      <c r="U105" s="75">
        <v>55157700000</v>
      </c>
      <c r="V105" s="75">
        <v>55649800000</v>
      </c>
      <c r="W105" s="75">
        <v>56133700000</v>
      </c>
      <c r="X105" s="75">
        <v>56630400000</v>
      </c>
      <c r="Y105" s="75">
        <v>57102800000</v>
      </c>
      <c r="Z105" s="75">
        <v>57616000000</v>
      </c>
      <c r="AA105" s="75">
        <v>58142200000</v>
      </c>
      <c r="AB105" s="75">
        <v>58682200000</v>
      </c>
      <c r="AC105" s="75">
        <v>59220400000</v>
      </c>
      <c r="AD105" s="75">
        <v>59766700000</v>
      </c>
      <c r="AE105" s="75">
        <v>60331100000</v>
      </c>
      <c r="AF105" s="75">
        <v>60908700000</v>
      </c>
      <c r="AG105" s="75">
        <v>61483200000</v>
      </c>
    </row>
    <row r="106" spans="1:33" x14ac:dyDescent="0.25">
      <c r="A106" s="22" t="s">
        <v>1554</v>
      </c>
      <c r="B106" s="75">
        <v>6538150000</v>
      </c>
      <c r="C106" s="75">
        <v>5103080000</v>
      </c>
      <c r="D106" s="75">
        <v>5587770000</v>
      </c>
      <c r="E106" s="75">
        <v>6015350000</v>
      </c>
      <c r="F106" s="75">
        <v>6247420000</v>
      </c>
      <c r="G106" s="75">
        <v>6498450000</v>
      </c>
      <c r="H106" s="75">
        <v>6771060000</v>
      </c>
      <c r="I106" s="75">
        <v>7037860000</v>
      </c>
      <c r="J106" s="75">
        <v>7215710000</v>
      </c>
      <c r="K106" s="75">
        <v>7393760000</v>
      </c>
      <c r="L106" s="75">
        <v>7550150000</v>
      </c>
      <c r="M106" s="75">
        <v>7708590000</v>
      </c>
      <c r="N106" s="75">
        <v>7835070000</v>
      </c>
      <c r="O106" s="75">
        <v>7958790000</v>
      </c>
      <c r="P106" s="75">
        <v>8053530000</v>
      </c>
      <c r="Q106" s="75">
        <v>8137570000</v>
      </c>
      <c r="R106" s="75">
        <v>8219330000</v>
      </c>
      <c r="S106" s="75">
        <v>8298580000</v>
      </c>
      <c r="T106" s="75">
        <v>8375900000</v>
      </c>
      <c r="U106" s="75">
        <v>8453620000</v>
      </c>
      <c r="V106" s="75">
        <v>8531030000</v>
      </c>
      <c r="W106" s="75">
        <v>8607650000</v>
      </c>
      <c r="X106" s="75">
        <v>8687570000</v>
      </c>
      <c r="Y106" s="75">
        <v>8763080000</v>
      </c>
      <c r="Z106" s="75">
        <v>8844870000</v>
      </c>
      <c r="AA106" s="75">
        <v>8930250000</v>
      </c>
      <c r="AB106" s="75">
        <v>9015710000</v>
      </c>
      <c r="AC106" s="75">
        <v>9100730000</v>
      </c>
      <c r="AD106" s="75">
        <v>9189150000</v>
      </c>
      <c r="AE106" s="75">
        <v>9279310000</v>
      </c>
      <c r="AF106" s="75">
        <v>9371010000</v>
      </c>
      <c r="AG106" s="75">
        <v>9462690000</v>
      </c>
    </row>
    <row r="107" spans="1:33" x14ac:dyDescent="0.25">
      <c r="A107" s="22" t="s">
        <v>1555</v>
      </c>
      <c r="B107" s="75">
        <v>4319790000</v>
      </c>
      <c r="C107" s="75">
        <v>3566310000</v>
      </c>
      <c r="D107" s="75">
        <v>3839710000</v>
      </c>
      <c r="E107" s="75">
        <v>4061130000</v>
      </c>
      <c r="F107" s="75">
        <v>4181070000</v>
      </c>
      <c r="G107" s="75">
        <v>4313620000</v>
      </c>
      <c r="H107" s="75">
        <v>4458080000</v>
      </c>
      <c r="I107" s="75">
        <v>4597870000</v>
      </c>
      <c r="J107" s="75">
        <v>4695840000</v>
      </c>
      <c r="K107" s="75">
        <v>4792500000</v>
      </c>
      <c r="L107" s="75">
        <v>4875400000</v>
      </c>
      <c r="M107" s="75">
        <v>4958940000</v>
      </c>
      <c r="N107" s="75">
        <v>5038340000</v>
      </c>
      <c r="O107" s="75">
        <v>5117270000</v>
      </c>
      <c r="P107" s="75">
        <v>5176080000</v>
      </c>
      <c r="Q107" s="75">
        <v>5228630000</v>
      </c>
      <c r="R107" s="75">
        <v>5279640000</v>
      </c>
      <c r="S107" s="75">
        <v>5328650000</v>
      </c>
      <c r="T107" s="75">
        <v>5377500000</v>
      </c>
      <c r="U107" s="75">
        <v>5426520000</v>
      </c>
      <c r="V107" s="75">
        <v>5475230000</v>
      </c>
      <c r="W107" s="75">
        <v>5523380000</v>
      </c>
      <c r="X107" s="75">
        <v>5573060000</v>
      </c>
      <c r="Y107" s="75">
        <v>5620360000</v>
      </c>
      <c r="Z107" s="75">
        <v>5671400000</v>
      </c>
      <c r="AA107" s="75">
        <v>5724240000</v>
      </c>
      <c r="AB107" s="75">
        <v>5777960000</v>
      </c>
      <c r="AC107" s="75">
        <v>5831490000</v>
      </c>
      <c r="AD107" s="75">
        <v>5886380000</v>
      </c>
      <c r="AE107" s="75">
        <v>5942760000</v>
      </c>
      <c r="AF107" s="75">
        <v>6000190000</v>
      </c>
      <c r="AG107" s="75">
        <v>6057590000</v>
      </c>
    </row>
    <row r="108" spans="1:33" x14ac:dyDescent="0.25">
      <c r="A108" s="22" t="s">
        <v>1556</v>
      </c>
      <c r="B108" s="75">
        <v>33212300000</v>
      </c>
      <c r="C108" s="75">
        <v>12874500000</v>
      </c>
      <c r="D108" s="75">
        <v>18925300000</v>
      </c>
      <c r="E108" s="75">
        <v>25194700000</v>
      </c>
      <c r="F108" s="75">
        <v>28581800000</v>
      </c>
      <c r="G108" s="75">
        <v>32066500000</v>
      </c>
      <c r="H108" s="75">
        <v>35825500000</v>
      </c>
      <c r="I108" s="75">
        <v>39607600000</v>
      </c>
      <c r="J108" s="75">
        <v>41789200000</v>
      </c>
      <c r="K108" s="75">
        <v>44072500000</v>
      </c>
      <c r="L108" s="75">
        <v>46215200000</v>
      </c>
      <c r="M108" s="75">
        <v>48404100000</v>
      </c>
      <c r="N108" s="75">
        <v>49280300000</v>
      </c>
      <c r="O108" s="75">
        <v>50073800000</v>
      </c>
      <c r="P108" s="75">
        <v>50756400000</v>
      </c>
      <c r="Q108" s="75">
        <v>51334900000</v>
      </c>
      <c r="R108" s="75">
        <v>51913200000</v>
      </c>
      <c r="S108" s="75">
        <v>52491400000</v>
      </c>
      <c r="T108" s="75">
        <v>53005700000</v>
      </c>
      <c r="U108" s="75">
        <v>53520100000</v>
      </c>
      <c r="V108" s="75">
        <v>54034500000</v>
      </c>
      <c r="W108" s="75">
        <v>54548800000</v>
      </c>
      <c r="X108" s="75">
        <v>55127000000</v>
      </c>
      <c r="Y108" s="75">
        <v>55641300000</v>
      </c>
      <c r="Z108" s="75">
        <v>56219600000</v>
      </c>
      <c r="AA108" s="75">
        <v>56861900000</v>
      </c>
      <c r="AB108" s="75">
        <v>57440500000</v>
      </c>
      <c r="AC108" s="75">
        <v>58019000000</v>
      </c>
      <c r="AD108" s="75">
        <v>58661500000</v>
      </c>
      <c r="AE108" s="75">
        <v>59304000000</v>
      </c>
      <c r="AF108" s="75">
        <v>59946700000</v>
      </c>
      <c r="AG108" s="75">
        <v>60589300000</v>
      </c>
    </row>
    <row r="109" spans="1:33" x14ac:dyDescent="0.25">
      <c r="A109" s="22" t="s">
        <v>1557</v>
      </c>
      <c r="B109" s="75">
        <v>459804000</v>
      </c>
      <c r="C109" s="75">
        <v>399304000</v>
      </c>
      <c r="D109" s="75">
        <v>424280000</v>
      </c>
      <c r="E109" s="75">
        <v>441670000</v>
      </c>
      <c r="F109" s="75">
        <v>451017000</v>
      </c>
      <c r="G109" s="75">
        <v>461726000</v>
      </c>
      <c r="H109" s="75">
        <v>473471000</v>
      </c>
      <c r="I109" s="75">
        <v>484632000</v>
      </c>
      <c r="J109" s="75">
        <v>493040000</v>
      </c>
      <c r="K109" s="75">
        <v>501170000</v>
      </c>
      <c r="L109" s="75">
        <v>507897000</v>
      </c>
      <c r="M109" s="75">
        <v>514603000</v>
      </c>
      <c r="N109" s="75">
        <v>522572000</v>
      </c>
      <c r="O109" s="75">
        <v>530657000</v>
      </c>
      <c r="P109" s="75">
        <v>536464000</v>
      </c>
      <c r="Q109" s="75">
        <v>541691000</v>
      </c>
      <c r="R109" s="75">
        <v>546764000</v>
      </c>
      <c r="S109" s="75">
        <v>551573000</v>
      </c>
      <c r="T109" s="75">
        <v>556510000</v>
      </c>
      <c r="U109" s="75">
        <v>561441000</v>
      </c>
      <c r="V109" s="75">
        <v>566320000</v>
      </c>
      <c r="W109" s="75">
        <v>571143000</v>
      </c>
      <c r="X109" s="75">
        <v>576061000</v>
      </c>
      <c r="Y109" s="75">
        <v>580775000</v>
      </c>
      <c r="Z109" s="75">
        <v>585853000</v>
      </c>
      <c r="AA109" s="75">
        <v>591074000</v>
      </c>
      <c r="AB109" s="75">
        <v>596462000</v>
      </c>
      <c r="AC109" s="75">
        <v>601850000</v>
      </c>
      <c r="AD109" s="75">
        <v>607276000</v>
      </c>
      <c r="AE109" s="75">
        <v>612915000</v>
      </c>
      <c r="AF109" s="75">
        <v>618662000</v>
      </c>
      <c r="AG109" s="75">
        <v>624403000</v>
      </c>
    </row>
    <row r="110" spans="1:33" x14ac:dyDescent="0.25">
      <c r="A110" s="22" t="s">
        <v>1558</v>
      </c>
      <c r="B110" s="75">
        <v>1073400000</v>
      </c>
      <c r="C110" s="75">
        <v>976620000</v>
      </c>
      <c r="D110" s="75">
        <v>1023350000</v>
      </c>
      <c r="E110" s="75">
        <v>1049990000</v>
      </c>
      <c r="F110" s="75">
        <v>1064250000</v>
      </c>
      <c r="G110" s="75">
        <v>1081690000</v>
      </c>
      <c r="H110" s="75">
        <v>1100990000</v>
      </c>
      <c r="I110" s="75">
        <v>1118750000</v>
      </c>
      <c r="J110" s="75">
        <v>1133980000</v>
      </c>
      <c r="K110" s="75">
        <v>1148220000</v>
      </c>
      <c r="L110" s="75">
        <v>1159300000</v>
      </c>
      <c r="M110" s="75">
        <v>1170190000</v>
      </c>
      <c r="N110" s="75">
        <v>1187930000</v>
      </c>
      <c r="O110" s="75">
        <v>1206210000</v>
      </c>
      <c r="P110" s="75">
        <v>1219010000</v>
      </c>
      <c r="Q110" s="75">
        <v>1230620000</v>
      </c>
      <c r="R110" s="75">
        <v>1241850000</v>
      </c>
      <c r="S110" s="75">
        <v>1252410000</v>
      </c>
      <c r="T110" s="75">
        <v>1263480000</v>
      </c>
      <c r="U110" s="75">
        <v>1274530000</v>
      </c>
      <c r="V110" s="75">
        <v>1285440000</v>
      </c>
      <c r="W110" s="75">
        <v>1296220000</v>
      </c>
      <c r="X110" s="75">
        <v>1307060000</v>
      </c>
      <c r="Y110" s="75">
        <v>1317550000</v>
      </c>
      <c r="Z110" s="75">
        <v>1328800000</v>
      </c>
      <c r="AA110" s="75">
        <v>1340230000</v>
      </c>
      <c r="AB110" s="75">
        <v>1352260000</v>
      </c>
      <c r="AC110" s="75">
        <v>1364290000</v>
      </c>
      <c r="AD110" s="75">
        <v>1376240000</v>
      </c>
      <c r="AE110" s="75">
        <v>1388730000</v>
      </c>
      <c r="AF110" s="75">
        <v>1401490000</v>
      </c>
      <c r="AG110" s="75">
        <v>1414240000</v>
      </c>
    </row>
    <row r="111" spans="1:33" x14ac:dyDescent="0.25">
      <c r="A111" s="22" t="s">
        <v>1473</v>
      </c>
      <c r="B111" s="75">
        <v>10623600000000</v>
      </c>
      <c r="C111" s="75">
        <v>9730180000000</v>
      </c>
      <c r="D111" s="75">
        <v>9992470000000</v>
      </c>
      <c r="E111" s="75">
        <v>10159200000000</v>
      </c>
      <c r="F111" s="75">
        <v>10245800000000</v>
      </c>
      <c r="G111" s="75">
        <v>10351200000000</v>
      </c>
      <c r="H111" s="75">
        <v>10471400000000</v>
      </c>
      <c r="I111" s="75">
        <v>10560900000000</v>
      </c>
      <c r="J111" s="75">
        <v>10633200000000</v>
      </c>
      <c r="K111" s="75">
        <v>10690600000000</v>
      </c>
      <c r="L111" s="75">
        <v>10714500000000</v>
      </c>
      <c r="M111" s="75">
        <v>10729800000000</v>
      </c>
      <c r="N111" s="75">
        <v>10778900000000</v>
      </c>
      <c r="O111" s="75">
        <v>10808500000000</v>
      </c>
      <c r="P111" s="75">
        <v>10827500000000</v>
      </c>
      <c r="Q111" s="75">
        <v>10824000000000</v>
      </c>
      <c r="R111" s="75">
        <v>10820400000000</v>
      </c>
      <c r="S111" s="75">
        <v>10809700000000</v>
      </c>
      <c r="T111" s="75">
        <v>10795500000000</v>
      </c>
      <c r="U111" s="75">
        <v>10781200000000</v>
      </c>
      <c r="V111" s="75">
        <v>10770500000000</v>
      </c>
      <c r="W111" s="75">
        <v>10756200000000</v>
      </c>
      <c r="X111" s="75">
        <v>10727700000000</v>
      </c>
      <c r="Y111" s="75">
        <v>10699100000000</v>
      </c>
      <c r="Z111" s="75">
        <v>10670600000000</v>
      </c>
      <c r="AA111" s="75">
        <v>10642000000000</v>
      </c>
      <c r="AB111" s="75">
        <v>10613500000000</v>
      </c>
      <c r="AC111" s="75">
        <v>10577800000000</v>
      </c>
      <c r="AD111" s="75">
        <v>10542100000000</v>
      </c>
      <c r="AE111" s="75">
        <v>10506400000000</v>
      </c>
      <c r="AF111" s="75">
        <v>10470800000000</v>
      </c>
      <c r="AG111" s="75">
        <v>10435100000000</v>
      </c>
    </row>
    <row r="112" spans="1:33" x14ac:dyDescent="0.25">
      <c r="A112" s="22" t="s">
        <v>1474</v>
      </c>
      <c r="B112" s="75">
        <v>1057770000000</v>
      </c>
      <c r="C112" s="75">
        <v>978341000000</v>
      </c>
      <c r="D112" s="75">
        <v>1015420000000</v>
      </c>
      <c r="E112" s="75">
        <v>1043200000000</v>
      </c>
      <c r="F112" s="75">
        <v>1062960000000</v>
      </c>
      <c r="G112" s="75">
        <v>1085200000000</v>
      </c>
      <c r="H112" s="75">
        <v>1108430000000</v>
      </c>
      <c r="I112" s="75">
        <v>1130080000000</v>
      </c>
      <c r="J112" s="75">
        <v>1149680000000</v>
      </c>
      <c r="K112" s="75">
        <v>1167810000000</v>
      </c>
      <c r="L112" s="75">
        <v>1182320000000</v>
      </c>
      <c r="M112" s="75">
        <v>1196320000000</v>
      </c>
      <c r="N112" s="75">
        <v>1206310000000</v>
      </c>
      <c r="O112" s="75">
        <v>1213800000000</v>
      </c>
      <c r="P112" s="75">
        <v>1220100000000</v>
      </c>
      <c r="Q112" s="75">
        <v>1224260000000</v>
      </c>
      <c r="R112" s="75">
        <v>1228040000000</v>
      </c>
      <c r="S112" s="75">
        <v>1231820000000</v>
      </c>
      <c r="T112" s="75">
        <v>1235590000000</v>
      </c>
      <c r="U112" s="75">
        <v>1239370000000</v>
      </c>
      <c r="V112" s="75">
        <v>1243150000000</v>
      </c>
      <c r="W112" s="75">
        <v>1246930000000</v>
      </c>
      <c r="X112" s="75">
        <v>1249950000000</v>
      </c>
      <c r="Y112" s="75">
        <v>1252970000000</v>
      </c>
      <c r="Z112" s="75">
        <v>1256000000000</v>
      </c>
      <c r="AA112" s="75">
        <v>1259020000000</v>
      </c>
      <c r="AB112" s="75">
        <v>1262050000000</v>
      </c>
      <c r="AC112" s="75">
        <v>1265070000000</v>
      </c>
      <c r="AD112" s="75">
        <v>1267720000000</v>
      </c>
      <c r="AE112" s="75">
        <v>1270740000000</v>
      </c>
      <c r="AF112" s="75">
        <v>1273390000000</v>
      </c>
      <c r="AG112" s="75">
        <v>1276410000000</v>
      </c>
    </row>
    <row r="113" spans="1:33" x14ac:dyDescent="0.25">
      <c r="A113" s="22" t="s">
        <v>1559</v>
      </c>
      <c r="B113" s="22">
        <v>0</v>
      </c>
      <c r="C113" s="22">
        <v>0</v>
      </c>
      <c r="D113" s="22">
        <v>0</v>
      </c>
      <c r="E113" s="22">
        <v>0</v>
      </c>
      <c r="F113" s="22">
        <v>0</v>
      </c>
      <c r="G113" s="22">
        <v>0</v>
      </c>
      <c r="H113" s="22">
        <v>0</v>
      </c>
      <c r="I113" s="22">
        <v>0</v>
      </c>
      <c r="J113" s="22">
        <v>0</v>
      </c>
      <c r="K113" s="22">
        <v>0</v>
      </c>
      <c r="L113" s="22">
        <v>0</v>
      </c>
      <c r="M113" s="22">
        <v>0</v>
      </c>
      <c r="N113" s="22">
        <v>0</v>
      </c>
      <c r="O113" s="22">
        <v>0</v>
      </c>
      <c r="P113" s="22">
        <v>0</v>
      </c>
      <c r="Q113" s="22">
        <v>0</v>
      </c>
      <c r="R113" s="22">
        <v>0</v>
      </c>
      <c r="S113" s="22">
        <v>0</v>
      </c>
      <c r="T113" s="22">
        <v>0</v>
      </c>
      <c r="U113" s="22">
        <v>0</v>
      </c>
      <c r="V113" s="22">
        <v>0</v>
      </c>
      <c r="W113" s="22">
        <v>0</v>
      </c>
      <c r="X113" s="22">
        <v>0</v>
      </c>
      <c r="Y113" s="22">
        <v>0</v>
      </c>
      <c r="Z113" s="22">
        <v>0</v>
      </c>
      <c r="AA113" s="22">
        <v>0</v>
      </c>
      <c r="AB113" s="22">
        <v>0</v>
      </c>
      <c r="AC113" s="22">
        <v>0</v>
      </c>
      <c r="AD113" s="22">
        <v>0</v>
      </c>
      <c r="AE113" s="22">
        <v>0</v>
      </c>
      <c r="AF113" s="22">
        <v>0</v>
      </c>
      <c r="AG113" s="22">
        <v>0</v>
      </c>
    </row>
    <row r="114" spans="1:33" x14ac:dyDescent="0.25">
      <c r="A114" s="22" t="s">
        <v>1560</v>
      </c>
      <c r="B114" s="75">
        <v>416871000000000</v>
      </c>
      <c r="C114" s="75">
        <v>383861000000000</v>
      </c>
      <c r="D114" s="75">
        <v>397856000000000</v>
      </c>
      <c r="E114" s="75">
        <v>408009000000000</v>
      </c>
      <c r="F114" s="75">
        <v>412922000000000</v>
      </c>
      <c r="G114" s="75">
        <v>417924000000000</v>
      </c>
      <c r="H114" s="75">
        <v>425617000000000</v>
      </c>
      <c r="I114" s="75">
        <v>429651000000000</v>
      </c>
      <c r="J114" s="75">
        <v>434300000000000</v>
      </c>
      <c r="K114" s="75">
        <v>439305000000000</v>
      </c>
      <c r="L114" s="75">
        <v>443759000000000</v>
      </c>
      <c r="M114" s="75">
        <v>446221000000000</v>
      </c>
      <c r="N114" s="75">
        <v>453952000000000</v>
      </c>
      <c r="O114" s="75">
        <v>459356000000000</v>
      </c>
      <c r="P114" s="75">
        <v>464492000000000</v>
      </c>
      <c r="Q114" s="75">
        <v>468175000000000</v>
      </c>
      <c r="R114" s="75">
        <v>471658000000000</v>
      </c>
      <c r="S114" s="75">
        <v>475375000000000</v>
      </c>
      <c r="T114" s="75">
        <v>479098000000000</v>
      </c>
      <c r="U114" s="75">
        <v>484060000000000</v>
      </c>
      <c r="V114" s="75">
        <v>486840000000000</v>
      </c>
      <c r="W114" s="75">
        <v>490877000000000</v>
      </c>
      <c r="X114" s="75">
        <v>495792000000000</v>
      </c>
      <c r="Y114" s="75">
        <v>500432000000000</v>
      </c>
      <c r="Z114" s="75">
        <v>505574000000000</v>
      </c>
      <c r="AA114" s="75">
        <v>509907000000000</v>
      </c>
      <c r="AB114" s="75">
        <v>515761000000000</v>
      </c>
      <c r="AC114" s="75">
        <v>521412000000000</v>
      </c>
      <c r="AD114" s="75">
        <v>526529000000000</v>
      </c>
      <c r="AE114" s="75">
        <v>531740000000000</v>
      </c>
      <c r="AF114" s="75">
        <v>535035000000000</v>
      </c>
      <c r="AG114" s="75">
        <v>541533000000000</v>
      </c>
    </row>
    <row r="115" spans="1:33" x14ac:dyDescent="0.25">
      <c r="A115" s="22" t="s">
        <v>1561</v>
      </c>
      <c r="B115" s="75">
        <v>9199010000</v>
      </c>
      <c r="C115" s="75">
        <v>8686380000</v>
      </c>
      <c r="D115" s="75">
        <v>8976540000</v>
      </c>
      <c r="E115" s="75">
        <v>9192510000</v>
      </c>
      <c r="F115" s="75">
        <v>9331530000</v>
      </c>
      <c r="G115" s="75">
        <v>9367870000</v>
      </c>
      <c r="H115" s="75">
        <v>9493100000</v>
      </c>
      <c r="I115" s="75">
        <v>9515330000</v>
      </c>
      <c r="J115" s="75">
        <v>9564490000</v>
      </c>
      <c r="K115" s="75">
        <v>9601770000</v>
      </c>
      <c r="L115" s="75">
        <v>9669020000</v>
      </c>
      <c r="M115" s="75">
        <v>9703370000</v>
      </c>
      <c r="N115" s="75">
        <v>9871010000</v>
      </c>
      <c r="O115" s="75">
        <v>9963600000</v>
      </c>
      <c r="P115" s="75">
        <v>10064400000</v>
      </c>
      <c r="Q115" s="75">
        <v>10127900000</v>
      </c>
      <c r="R115" s="75">
        <v>10209200000</v>
      </c>
      <c r="S115" s="75">
        <v>10289000000</v>
      </c>
      <c r="T115" s="75">
        <v>10347100000</v>
      </c>
      <c r="U115" s="75">
        <v>10473300000</v>
      </c>
      <c r="V115" s="75">
        <v>10549200000</v>
      </c>
      <c r="W115" s="75">
        <v>10602500000</v>
      </c>
      <c r="X115" s="75">
        <v>10734300000</v>
      </c>
      <c r="Y115" s="75">
        <v>10804500000</v>
      </c>
      <c r="Z115" s="75">
        <v>10895600000</v>
      </c>
      <c r="AA115" s="75">
        <v>11029500000</v>
      </c>
      <c r="AB115" s="75">
        <v>11170900000</v>
      </c>
      <c r="AC115" s="75">
        <v>11304000000</v>
      </c>
      <c r="AD115" s="75">
        <v>11402600000</v>
      </c>
      <c r="AE115" s="75">
        <v>11522200000</v>
      </c>
      <c r="AF115" s="75">
        <v>11593100000</v>
      </c>
      <c r="AG115" s="75">
        <v>11773300000</v>
      </c>
    </row>
    <row r="116" spans="1:33" x14ac:dyDescent="0.25">
      <c r="A116" s="22" t="s">
        <v>1562</v>
      </c>
      <c r="B116" s="75">
        <v>114775000000</v>
      </c>
      <c r="C116" s="75">
        <v>105229000000</v>
      </c>
      <c r="D116" s="75">
        <v>109050000000</v>
      </c>
      <c r="E116" s="75">
        <v>111786000000</v>
      </c>
      <c r="F116" s="75">
        <v>112761000000</v>
      </c>
      <c r="G116" s="75">
        <v>114107000000</v>
      </c>
      <c r="H116" s="75">
        <v>116006000000</v>
      </c>
      <c r="I116" s="75">
        <v>116828000000</v>
      </c>
      <c r="J116" s="75">
        <v>117853000000</v>
      </c>
      <c r="K116" s="75">
        <v>119178000000</v>
      </c>
      <c r="L116" s="75">
        <v>120169000000</v>
      </c>
      <c r="M116" s="75">
        <v>120549000000</v>
      </c>
      <c r="N116" s="75">
        <v>122669000000</v>
      </c>
      <c r="O116" s="75">
        <v>124032000000</v>
      </c>
      <c r="P116" s="75">
        <v>125462000000</v>
      </c>
      <c r="Q116" s="75">
        <v>126521000000</v>
      </c>
      <c r="R116" s="75">
        <v>127246000000</v>
      </c>
      <c r="S116" s="75">
        <v>128308000000</v>
      </c>
      <c r="T116" s="75">
        <v>129412000000</v>
      </c>
      <c r="U116" s="75">
        <v>130657000000</v>
      </c>
      <c r="V116" s="75">
        <v>131370000000</v>
      </c>
      <c r="W116" s="75">
        <v>132634000000</v>
      </c>
      <c r="X116" s="75">
        <v>133887000000</v>
      </c>
      <c r="Y116" s="75">
        <v>135445000000</v>
      </c>
      <c r="Z116" s="75">
        <v>136794000000</v>
      </c>
      <c r="AA116" s="75">
        <v>138017000000</v>
      </c>
      <c r="AB116" s="75">
        <v>139607000000</v>
      </c>
      <c r="AC116" s="75">
        <v>141324000000</v>
      </c>
      <c r="AD116" s="75">
        <v>142802000000</v>
      </c>
      <c r="AE116" s="75">
        <v>144553000000</v>
      </c>
      <c r="AF116" s="75">
        <v>145604000000</v>
      </c>
      <c r="AG116" s="75">
        <v>147246000000</v>
      </c>
    </row>
    <row r="117" spans="1:33" x14ac:dyDescent="0.25">
      <c r="A117" s="22" t="s">
        <v>1563</v>
      </c>
      <c r="B117" s="75">
        <v>260598000000</v>
      </c>
      <c r="C117" s="75">
        <v>232692000000</v>
      </c>
      <c r="D117" s="75">
        <v>243024000000</v>
      </c>
      <c r="E117" s="75">
        <v>249647000000</v>
      </c>
      <c r="F117" s="75">
        <v>252523000000</v>
      </c>
      <c r="G117" s="75">
        <v>255415000000</v>
      </c>
      <c r="H117" s="75">
        <v>260786000000</v>
      </c>
      <c r="I117" s="75">
        <v>263993000000</v>
      </c>
      <c r="J117" s="75">
        <v>267358000000</v>
      </c>
      <c r="K117" s="75">
        <v>270607000000</v>
      </c>
      <c r="L117" s="75">
        <v>273684000000</v>
      </c>
      <c r="M117" s="75">
        <v>274735000000</v>
      </c>
      <c r="N117" s="75">
        <v>279737000000</v>
      </c>
      <c r="O117" s="75">
        <v>283013000000</v>
      </c>
      <c r="P117" s="75">
        <v>286736000000</v>
      </c>
      <c r="Q117" s="75">
        <v>288964000000</v>
      </c>
      <c r="R117" s="75">
        <v>290188000000</v>
      </c>
      <c r="S117" s="75">
        <v>292323000000</v>
      </c>
      <c r="T117" s="75">
        <v>295149000000</v>
      </c>
      <c r="U117" s="75">
        <v>298281000000</v>
      </c>
      <c r="V117" s="75">
        <v>299494000000</v>
      </c>
      <c r="W117" s="75">
        <v>301796000000</v>
      </c>
      <c r="X117" s="75">
        <v>304363000000</v>
      </c>
      <c r="Y117" s="75">
        <v>307721000000</v>
      </c>
      <c r="Z117" s="75">
        <v>311100000000</v>
      </c>
      <c r="AA117" s="75">
        <v>313267000000</v>
      </c>
      <c r="AB117" s="75">
        <v>316915000000</v>
      </c>
      <c r="AC117" s="75">
        <v>321478000000</v>
      </c>
      <c r="AD117" s="75">
        <v>324491000000</v>
      </c>
      <c r="AE117" s="75">
        <v>327926000000</v>
      </c>
      <c r="AF117" s="75">
        <v>329366000000</v>
      </c>
      <c r="AG117" s="75">
        <v>334109000000</v>
      </c>
    </row>
    <row r="118" spans="1:33" x14ac:dyDescent="0.25">
      <c r="A118" s="22" t="s">
        <v>1564</v>
      </c>
      <c r="B118" s="75">
        <v>33947600000</v>
      </c>
      <c r="C118" s="75">
        <v>29500400000</v>
      </c>
      <c r="D118" s="75">
        <v>30854800000</v>
      </c>
      <c r="E118" s="75">
        <v>31717200000</v>
      </c>
      <c r="F118" s="75">
        <v>31760700000</v>
      </c>
      <c r="G118" s="75">
        <v>32231000000</v>
      </c>
      <c r="H118" s="75">
        <v>33053100000</v>
      </c>
      <c r="I118" s="75">
        <v>33905100000</v>
      </c>
      <c r="J118" s="75">
        <v>34380100000</v>
      </c>
      <c r="K118" s="75">
        <v>35081700000</v>
      </c>
      <c r="L118" s="75">
        <v>35422900000</v>
      </c>
      <c r="M118" s="75">
        <v>35623400000</v>
      </c>
      <c r="N118" s="75">
        <v>36353000000</v>
      </c>
      <c r="O118" s="75">
        <v>36682100000</v>
      </c>
      <c r="P118" s="75">
        <v>37223800000</v>
      </c>
      <c r="Q118" s="75">
        <v>37684200000</v>
      </c>
      <c r="R118" s="75">
        <v>37698800000</v>
      </c>
      <c r="S118" s="75">
        <v>37972800000</v>
      </c>
      <c r="T118" s="75">
        <v>38473400000</v>
      </c>
      <c r="U118" s="75">
        <v>38806700000</v>
      </c>
      <c r="V118" s="75">
        <v>39058600000</v>
      </c>
      <c r="W118" s="75">
        <v>39414800000</v>
      </c>
      <c r="X118" s="75">
        <v>39523400000</v>
      </c>
      <c r="Y118" s="75">
        <v>40137100000</v>
      </c>
      <c r="Z118" s="75">
        <v>40525200000</v>
      </c>
      <c r="AA118" s="75">
        <v>40841800000</v>
      </c>
      <c r="AB118" s="75">
        <v>41217000000</v>
      </c>
      <c r="AC118" s="75">
        <v>41900300000</v>
      </c>
      <c r="AD118" s="75">
        <v>42189200000</v>
      </c>
      <c r="AE118" s="75">
        <v>42875800000</v>
      </c>
      <c r="AF118" s="75">
        <v>43129600000</v>
      </c>
      <c r="AG118" s="75">
        <v>43607100000</v>
      </c>
    </row>
    <row r="119" spans="1:33" x14ac:dyDescent="0.25">
      <c r="A119" s="22" t="s">
        <v>1565</v>
      </c>
      <c r="B119" s="75">
        <v>24775900000</v>
      </c>
      <c r="C119" s="75">
        <v>22174400000</v>
      </c>
      <c r="D119" s="75">
        <v>23054500000</v>
      </c>
      <c r="E119" s="75">
        <v>23649500000</v>
      </c>
      <c r="F119" s="75">
        <v>23766500000</v>
      </c>
      <c r="G119" s="75">
        <v>24043600000</v>
      </c>
      <c r="H119" s="75">
        <v>24544100000</v>
      </c>
      <c r="I119" s="75">
        <v>24956900000</v>
      </c>
      <c r="J119" s="75">
        <v>25231200000</v>
      </c>
      <c r="K119" s="75">
        <v>25618200000</v>
      </c>
      <c r="L119" s="75">
        <v>25845400000</v>
      </c>
      <c r="M119" s="75">
        <v>25971100000</v>
      </c>
      <c r="N119" s="75">
        <v>26479600000</v>
      </c>
      <c r="O119" s="75">
        <v>26747600000</v>
      </c>
      <c r="P119" s="75">
        <v>27097300000</v>
      </c>
      <c r="Q119" s="75">
        <v>27383100000</v>
      </c>
      <c r="R119" s="75">
        <v>27486500000</v>
      </c>
      <c r="S119" s="75">
        <v>27697800000</v>
      </c>
      <c r="T119" s="75">
        <v>27992400000</v>
      </c>
      <c r="U119" s="75">
        <v>28266800000</v>
      </c>
      <c r="V119" s="75">
        <v>28451600000</v>
      </c>
      <c r="W119" s="75">
        <v>28700500000</v>
      </c>
      <c r="X119" s="75">
        <v>28887300000</v>
      </c>
      <c r="Y119" s="75">
        <v>29259200000</v>
      </c>
      <c r="Z119" s="75">
        <v>29552800000</v>
      </c>
      <c r="AA119" s="75">
        <v>29819900000</v>
      </c>
      <c r="AB119" s="75">
        <v>30140500000</v>
      </c>
      <c r="AC119" s="75">
        <v>30577100000</v>
      </c>
      <c r="AD119" s="75">
        <v>30838000000</v>
      </c>
      <c r="AE119" s="75">
        <v>31276900000</v>
      </c>
      <c r="AF119" s="75">
        <v>31481000000</v>
      </c>
      <c r="AG119" s="75">
        <v>31864700000</v>
      </c>
    </row>
    <row r="120" spans="1:33" x14ac:dyDescent="0.25">
      <c r="A120" s="22" t="s">
        <v>1566</v>
      </c>
      <c r="B120" s="75">
        <v>200956000000</v>
      </c>
      <c r="C120" s="75">
        <v>131890000000</v>
      </c>
      <c r="D120" s="75">
        <v>155140000000</v>
      </c>
      <c r="E120" s="75">
        <v>166122000000</v>
      </c>
      <c r="F120" s="75">
        <v>171690000000</v>
      </c>
      <c r="G120" s="75">
        <v>181182000000</v>
      </c>
      <c r="H120" s="75">
        <v>192845000000</v>
      </c>
      <c r="I120" s="75">
        <v>202903000000</v>
      </c>
      <c r="J120" s="75">
        <v>213080000000</v>
      </c>
      <c r="K120" s="75">
        <v>220495000000</v>
      </c>
      <c r="L120" s="75">
        <v>227626000000</v>
      </c>
      <c r="M120" s="75">
        <v>227568000000</v>
      </c>
      <c r="N120" s="75">
        <v>230015000000</v>
      </c>
      <c r="O120" s="75">
        <v>231893000000</v>
      </c>
      <c r="P120" s="75">
        <v>238179000000</v>
      </c>
      <c r="Q120" s="75">
        <v>239144000000</v>
      </c>
      <c r="R120" s="75">
        <v>232222000000</v>
      </c>
      <c r="S120" s="75">
        <v>232888000000</v>
      </c>
      <c r="T120" s="75">
        <v>239013000000</v>
      </c>
      <c r="U120" s="75">
        <v>238868000000</v>
      </c>
      <c r="V120" s="75">
        <v>235267000000</v>
      </c>
      <c r="W120" s="75">
        <v>237051000000</v>
      </c>
      <c r="X120" s="75">
        <v>233291000000</v>
      </c>
      <c r="Y120" s="75">
        <v>239751000000</v>
      </c>
      <c r="Z120" s="75">
        <v>241572000000</v>
      </c>
      <c r="AA120" s="75">
        <v>236608000000</v>
      </c>
      <c r="AB120" s="75">
        <v>236183000000</v>
      </c>
      <c r="AC120" s="75">
        <v>243824000000</v>
      </c>
      <c r="AD120" s="75">
        <v>243464000000</v>
      </c>
      <c r="AE120" s="75">
        <v>244977000000</v>
      </c>
      <c r="AF120" s="75">
        <v>241426000000</v>
      </c>
      <c r="AG120" s="75">
        <v>243313000000</v>
      </c>
    </row>
    <row r="121" spans="1:33" x14ac:dyDescent="0.25">
      <c r="A121" s="22" t="s">
        <v>1567</v>
      </c>
      <c r="B121" s="75">
        <v>2989430000</v>
      </c>
      <c r="C121" s="75">
        <v>2750690000</v>
      </c>
      <c r="D121" s="75">
        <v>2845010000</v>
      </c>
      <c r="E121" s="75">
        <v>2913460000</v>
      </c>
      <c r="F121" s="75">
        <v>2936280000</v>
      </c>
      <c r="G121" s="75">
        <v>2961280000</v>
      </c>
      <c r="H121" s="75">
        <v>3010450000</v>
      </c>
      <c r="I121" s="75">
        <v>3039200000</v>
      </c>
      <c r="J121" s="75">
        <v>3062700000</v>
      </c>
      <c r="K121" s="75">
        <v>3095530000</v>
      </c>
      <c r="L121" s="75">
        <v>3118720000</v>
      </c>
      <c r="M121" s="75">
        <v>3132000000</v>
      </c>
      <c r="N121" s="75">
        <v>3190810000</v>
      </c>
      <c r="O121" s="75">
        <v>3223450000</v>
      </c>
      <c r="P121" s="75">
        <v>3260410000</v>
      </c>
      <c r="Q121" s="75">
        <v>3290200000</v>
      </c>
      <c r="R121" s="75">
        <v>3311320000</v>
      </c>
      <c r="S121" s="75">
        <v>3337920000</v>
      </c>
      <c r="T121" s="75">
        <v>3365810000</v>
      </c>
      <c r="U121" s="75">
        <v>3401830000</v>
      </c>
      <c r="V121" s="75">
        <v>3426080000</v>
      </c>
      <c r="W121" s="75">
        <v>3453660000</v>
      </c>
      <c r="X121" s="75">
        <v>3486270000</v>
      </c>
      <c r="Y121" s="75">
        <v>3522850000</v>
      </c>
      <c r="Z121" s="75">
        <v>3556920000</v>
      </c>
      <c r="AA121" s="75">
        <v>3595150000</v>
      </c>
      <c r="AB121" s="75">
        <v>3637720000</v>
      </c>
      <c r="AC121" s="75">
        <v>3684140000</v>
      </c>
      <c r="AD121" s="75">
        <v>3718600000</v>
      </c>
      <c r="AE121" s="75">
        <v>3767010000</v>
      </c>
      <c r="AF121" s="75">
        <v>3794240000</v>
      </c>
      <c r="AG121" s="75">
        <v>3843330000</v>
      </c>
    </row>
    <row r="122" spans="1:33" x14ac:dyDescent="0.25">
      <c r="A122" s="22" t="s">
        <v>1568</v>
      </c>
      <c r="B122" s="75">
        <v>7275680000</v>
      </c>
      <c r="C122" s="75">
        <v>6807860000</v>
      </c>
      <c r="D122" s="75">
        <v>7011640000</v>
      </c>
      <c r="E122" s="75">
        <v>7168650000</v>
      </c>
      <c r="F122" s="75">
        <v>7232390000</v>
      </c>
      <c r="G122" s="75">
        <v>7280420000</v>
      </c>
      <c r="H122" s="75">
        <v>7381790000</v>
      </c>
      <c r="I122" s="75">
        <v>7417750000</v>
      </c>
      <c r="J122" s="75">
        <v>7461230000</v>
      </c>
      <c r="K122" s="75">
        <v>7521860000</v>
      </c>
      <c r="L122" s="75">
        <v>7573280000</v>
      </c>
      <c r="M122" s="75">
        <v>7603290000</v>
      </c>
      <c r="N122" s="75">
        <v>7744440000</v>
      </c>
      <c r="O122" s="75">
        <v>7830320000</v>
      </c>
      <c r="P122" s="75">
        <v>7912000000</v>
      </c>
      <c r="Q122" s="75">
        <v>7978120000</v>
      </c>
      <c r="R122" s="75">
        <v>8048760000</v>
      </c>
      <c r="S122" s="75">
        <v>8115830000</v>
      </c>
      <c r="T122" s="75">
        <v>8171630000</v>
      </c>
      <c r="U122" s="75">
        <v>8265540000</v>
      </c>
      <c r="V122" s="75">
        <v>8326580000</v>
      </c>
      <c r="W122" s="75">
        <v>8393640000</v>
      </c>
      <c r="X122" s="75">
        <v>8492540000</v>
      </c>
      <c r="Y122" s="75">
        <v>8569080000</v>
      </c>
      <c r="Z122" s="75">
        <v>8656150000</v>
      </c>
      <c r="AA122" s="75">
        <v>8757100000</v>
      </c>
      <c r="AB122" s="75">
        <v>8870200000</v>
      </c>
      <c r="AC122" s="75">
        <v>8971490000</v>
      </c>
      <c r="AD122" s="75">
        <v>9066120000</v>
      </c>
      <c r="AE122" s="75">
        <v>9175130000</v>
      </c>
      <c r="AF122" s="75">
        <v>9247140000</v>
      </c>
      <c r="AG122" s="75">
        <v>9373080000</v>
      </c>
    </row>
    <row r="123" spans="1:33" x14ac:dyDescent="0.25">
      <c r="A123" s="22" t="s">
        <v>1569</v>
      </c>
      <c r="B123" s="75">
        <v>23856400000</v>
      </c>
      <c r="C123" s="75">
        <v>21477600000</v>
      </c>
      <c r="D123" s="75">
        <v>22247300000</v>
      </c>
      <c r="E123" s="75">
        <v>22714500000</v>
      </c>
      <c r="F123" s="75">
        <v>22974000000</v>
      </c>
      <c r="G123" s="75">
        <v>23210500000</v>
      </c>
      <c r="H123" s="75">
        <v>23561300000</v>
      </c>
      <c r="I123" s="75">
        <v>23729300000</v>
      </c>
      <c r="J123" s="75">
        <v>23982400000</v>
      </c>
      <c r="K123" s="75">
        <v>24161000000</v>
      </c>
      <c r="L123" s="75">
        <v>24359500000</v>
      </c>
      <c r="M123" s="75">
        <v>24402300000</v>
      </c>
      <c r="N123" s="75">
        <v>24680500000</v>
      </c>
      <c r="O123" s="75">
        <v>24918900000</v>
      </c>
      <c r="P123" s="75">
        <v>25118200000</v>
      </c>
      <c r="Q123" s="75">
        <v>25187400000</v>
      </c>
      <c r="R123" s="75">
        <v>25273300000</v>
      </c>
      <c r="S123" s="75">
        <v>25373700000</v>
      </c>
      <c r="T123" s="75">
        <v>25492900000</v>
      </c>
      <c r="U123" s="75">
        <v>25653300000</v>
      </c>
      <c r="V123" s="75">
        <v>25665300000</v>
      </c>
      <c r="W123" s="75">
        <v>25781900000</v>
      </c>
      <c r="X123" s="75">
        <v>25947000000</v>
      </c>
      <c r="Y123" s="75">
        <v>26085600000</v>
      </c>
      <c r="Z123" s="75">
        <v>26284100000</v>
      </c>
      <c r="AA123" s="75">
        <v>26343000000</v>
      </c>
      <c r="AB123" s="75">
        <v>26539800000</v>
      </c>
      <c r="AC123" s="75">
        <v>26740600000</v>
      </c>
      <c r="AD123" s="75">
        <v>26925800000</v>
      </c>
      <c r="AE123" s="75">
        <v>27021700000</v>
      </c>
      <c r="AF123" s="75">
        <v>27065200000</v>
      </c>
      <c r="AG123" s="75">
        <v>27319300000</v>
      </c>
    </row>
    <row r="124" spans="1:33" x14ac:dyDescent="0.25">
      <c r="A124" s="22" t="s">
        <v>1570</v>
      </c>
      <c r="B124" s="75">
        <v>16212100000</v>
      </c>
      <c r="C124" s="75">
        <v>14733600000</v>
      </c>
      <c r="D124" s="75">
        <v>15131400000</v>
      </c>
      <c r="E124" s="75">
        <v>15370100000</v>
      </c>
      <c r="F124" s="75">
        <v>15478100000</v>
      </c>
      <c r="G124" s="75">
        <v>15607200000</v>
      </c>
      <c r="H124" s="75">
        <v>15771900000</v>
      </c>
      <c r="I124" s="75">
        <v>15901100000</v>
      </c>
      <c r="J124" s="75">
        <v>16013000000</v>
      </c>
      <c r="K124" s="75">
        <v>16103300000</v>
      </c>
      <c r="L124" s="75">
        <v>16150500000</v>
      </c>
      <c r="M124" s="75">
        <v>16169500000</v>
      </c>
      <c r="N124" s="75">
        <v>16278700000</v>
      </c>
      <c r="O124" s="75">
        <v>16356300000</v>
      </c>
      <c r="P124" s="75">
        <v>16415700000</v>
      </c>
      <c r="Q124" s="75">
        <v>16430600000</v>
      </c>
      <c r="R124" s="75">
        <v>16446700000</v>
      </c>
      <c r="S124" s="75">
        <v>16463300000</v>
      </c>
      <c r="T124" s="75">
        <v>16484500000</v>
      </c>
      <c r="U124" s="75">
        <v>16512900000</v>
      </c>
      <c r="V124" s="75">
        <v>16518000000</v>
      </c>
      <c r="W124" s="75">
        <v>16537500000</v>
      </c>
      <c r="X124" s="75">
        <v>16564200000</v>
      </c>
      <c r="Y124" s="75">
        <v>16588000000</v>
      </c>
      <c r="Z124" s="75">
        <v>16623000000</v>
      </c>
      <c r="AA124" s="75">
        <v>16635400000</v>
      </c>
      <c r="AB124" s="75">
        <v>16669300000</v>
      </c>
      <c r="AC124" s="75">
        <v>16704100000</v>
      </c>
      <c r="AD124" s="75">
        <v>16734800000</v>
      </c>
      <c r="AE124" s="75">
        <v>16754200000</v>
      </c>
      <c r="AF124" s="75">
        <v>16762800000</v>
      </c>
      <c r="AG124" s="75">
        <v>16807600000</v>
      </c>
    </row>
    <row r="125" spans="1:33" x14ac:dyDescent="0.25">
      <c r="A125" s="22" t="s">
        <v>1571</v>
      </c>
      <c r="B125" s="22">
        <v>0</v>
      </c>
      <c r="C125" s="22">
        <v>0</v>
      </c>
      <c r="D125" s="22">
        <v>0</v>
      </c>
      <c r="E125" s="22">
        <v>0</v>
      </c>
      <c r="F125" s="22">
        <v>0</v>
      </c>
      <c r="G125" s="22">
        <v>0</v>
      </c>
      <c r="H125" s="22">
        <v>0</v>
      </c>
      <c r="I125" s="22">
        <v>0</v>
      </c>
      <c r="J125" s="22">
        <v>0</v>
      </c>
      <c r="K125" s="22">
        <v>0</v>
      </c>
      <c r="L125" s="22">
        <v>0</v>
      </c>
      <c r="M125" s="22">
        <v>0</v>
      </c>
      <c r="N125" s="22">
        <v>0</v>
      </c>
      <c r="O125" s="22">
        <v>0</v>
      </c>
      <c r="P125" s="22">
        <v>0</v>
      </c>
      <c r="Q125" s="22">
        <v>0</v>
      </c>
      <c r="R125" s="22">
        <v>0</v>
      </c>
      <c r="S125" s="22">
        <v>0</v>
      </c>
      <c r="T125" s="22">
        <v>0</v>
      </c>
      <c r="U125" s="22">
        <v>0</v>
      </c>
      <c r="V125" s="22">
        <v>0</v>
      </c>
      <c r="W125" s="22">
        <v>0</v>
      </c>
      <c r="X125" s="22">
        <v>0</v>
      </c>
      <c r="Y125" s="22">
        <v>0</v>
      </c>
      <c r="Z125" s="22">
        <v>0</v>
      </c>
      <c r="AA125" s="22">
        <v>0</v>
      </c>
      <c r="AB125" s="22">
        <v>0</v>
      </c>
      <c r="AC125" s="22">
        <v>0</v>
      </c>
      <c r="AD125" s="22">
        <v>0</v>
      </c>
      <c r="AE125" s="22">
        <v>0</v>
      </c>
      <c r="AF125" s="22">
        <v>0</v>
      </c>
      <c r="AG125" s="22">
        <v>0</v>
      </c>
    </row>
    <row r="127" spans="1:33" x14ac:dyDescent="0.25">
      <c r="A127" s="22" t="s">
        <v>1480</v>
      </c>
      <c r="B127" s="22">
        <v>2019</v>
      </c>
      <c r="C127" s="22">
        <v>2020</v>
      </c>
      <c r="D127" s="22">
        <v>2021</v>
      </c>
      <c r="E127" s="22">
        <v>2022</v>
      </c>
      <c r="F127" s="22">
        <v>2023</v>
      </c>
      <c r="G127" s="22">
        <v>2024</v>
      </c>
      <c r="H127" s="22">
        <v>2025</v>
      </c>
      <c r="I127" s="22">
        <v>2026</v>
      </c>
      <c r="J127" s="22">
        <v>2027</v>
      </c>
      <c r="K127" s="22">
        <v>2028</v>
      </c>
      <c r="L127" s="22">
        <v>2029</v>
      </c>
      <c r="M127" s="22">
        <v>2030</v>
      </c>
      <c r="N127" s="22">
        <v>2031</v>
      </c>
      <c r="O127" s="22">
        <v>2032</v>
      </c>
      <c r="P127" s="22">
        <v>2033</v>
      </c>
      <c r="Q127" s="22">
        <v>2034</v>
      </c>
      <c r="R127" s="22">
        <v>2035</v>
      </c>
      <c r="S127" s="22">
        <v>2036</v>
      </c>
      <c r="T127" s="22">
        <v>2037</v>
      </c>
      <c r="U127" s="22">
        <v>2038</v>
      </c>
      <c r="V127" s="22">
        <v>2039</v>
      </c>
      <c r="W127" s="22">
        <v>2040</v>
      </c>
      <c r="X127" s="22">
        <v>2041</v>
      </c>
      <c r="Y127" s="22">
        <v>2042</v>
      </c>
      <c r="Z127" s="22">
        <v>2043</v>
      </c>
      <c r="AA127" s="22">
        <v>2044</v>
      </c>
      <c r="AB127" s="22">
        <v>2045</v>
      </c>
      <c r="AC127" s="22">
        <v>2046</v>
      </c>
      <c r="AD127" s="22">
        <v>2047</v>
      </c>
      <c r="AE127" s="22">
        <v>2048</v>
      </c>
      <c r="AF127" s="22">
        <v>2049</v>
      </c>
      <c r="AG127" s="22">
        <v>2050</v>
      </c>
    </row>
    <row r="128" spans="1:33" x14ac:dyDescent="0.25">
      <c r="A128" s="22" t="s">
        <v>1572</v>
      </c>
      <c r="B128" s="22">
        <v>-1056.9100000000001</v>
      </c>
      <c r="C128" s="22">
        <v>-1096.2</v>
      </c>
      <c r="D128" s="22">
        <v>-1076.44</v>
      </c>
      <c r="E128" s="22">
        <v>-1066.72</v>
      </c>
      <c r="F128" s="22">
        <v>-1056.99</v>
      </c>
      <c r="G128" s="22">
        <v>-1047.24</v>
      </c>
      <c r="H128" s="22">
        <v>-1027.54</v>
      </c>
      <c r="I128" s="22">
        <v>-998.16700000000003</v>
      </c>
      <c r="J128" s="22">
        <v>-972.822</v>
      </c>
      <c r="K128" s="22">
        <v>-943.47699999999998</v>
      </c>
      <c r="L128" s="22">
        <v>-914.10699999999997</v>
      </c>
      <c r="M128" s="22">
        <v>-884.76199999999994</v>
      </c>
      <c r="N128" s="22">
        <v>-883.76199999999994</v>
      </c>
      <c r="O128" s="22">
        <v>-883.76199999999994</v>
      </c>
      <c r="P128" s="22">
        <v>-882.76199999999994</v>
      </c>
      <c r="Q128" s="22">
        <v>-882.76199999999994</v>
      </c>
      <c r="R128" s="22">
        <v>-882.76199999999994</v>
      </c>
      <c r="S128" s="22">
        <v>-881.76199999999994</v>
      </c>
      <c r="T128" s="22">
        <v>-881.81700000000001</v>
      </c>
      <c r="U128" s="22">
        <v>-881.81700000000001</v>
      </c>
      <c r="V128" s="22">
        <v>-880.81700000000001</v>
      </c>
      <c r="W128" s="22">
        <v>-880.81700000000001</v>
      </c>
      <c r="X128" s="22">
        <v>-880.81700000000001</v>
      </c>
      <c r="Y128" s="22">
        <v>-879.81700000000001</v>
      </c>
      <c r="Z128" s="22">
        <v>-879.84400000000005</v>
      </c>
      <c r="AA128" s="22">
        <v>-879.84400000000005</v>
      </c>
      <c r="AB128" s="22">
        <v>-878.87099999999998</v>
      </c>
      <c r="AC128" s="22">
        <v>-878.87099999999998</v>
      </c>
      <c r="AD128" s="22">
        <v>-877.87099999999998</v>
      </c>
      <c r="AE128" s="22">
        <v>-877.87099999999998</v>
      </c>
      <c r="AF128" s="22">
        <v>-877.87099999999998</v>
      </c>
      <c r="AG128" s="22">
        <v>-876.899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30"/>
    <col min="4" max="4" width="46" customWidth="1"/>
    <col min="5" max="5" width="9.140625" customWidth="1"/>
  </cols>
  <sheetData>
    <row r="1" spans="1:4" x14ac:dyDescent="0.25">
      <c r="A1" s="20" t="s">
        <v>914</v>
      </c>
      <c r="B1" s="28"/>
      <c r="C1" s="19"/>
      <c r="D1" s="19"/>
    </row>
    <row r="2" spans="1:4" x14ac:dyDescent="0.25">
      <c r="A2" s="27" t="s">
        <v>878</v>
      </c>
      <c r="B2" s="29" t="s">
        <v>879</v>
      </c>
      <c r="C2" s="27" t="s">
        <v>880</v>
      </c>
      <c r="D2" s="27" t="s">
        <v>881</v>
      </c>
    </row>
    <row r="3" spans="1:4" x14ac:dyDescent="0.25">
      <c r="A3" s="22" t="s">
        <v>888</v>
      </c>
      <c r="B3" s="30" t="s">
        <v>899</v>
      </c>
      <c r="C3" s="36"/>
      <c r="D3" t="s">
        <v>485</v>
      </c>
    </row>
    <row r="4" spans="1:4" x14ac:dyDescent="0.25">
      <c r="A4" s="22" t="s">
        <v>896</v>
      </c>
      <c r="B4" s="31" t="s">
        <v>897</v>
      </c>
      <c r="C4" s="35"/>
      <c r="D4" t="s">
        <v>98</v>
      </c>
    </row>
    <row r="5" spans="1:4" x14ac:dyDescent="0.25">
      <c r="A5" t="s">
        <v>925</v>
      </c>
      <c r="B5" s="30" t="s">
        <v>919</v>
      </c>
      <c r="C5" s="46"/>
      <c r="D5" t="s">
        <v>97</v>
      </c>
    </row>
    <row r="6" spans="1:4" x14ac:dyDescent="0.25">
      <c r="A6" s="22" t="s">
        <v>903</v>
      </c>
      <c r="B6" s="30" t="s">
        <v>920</v>
      </c>
      <c r="C6" s="40"/>
      <c r="D6" t="s">
        <v>915</v>
      </c>
    </row>
    <row r="7" spans="1:4" x14ac:dyDescent="0.25">
      <c r="A7" s="22" t="s">
        <v>926</v>
      </c>
      <c r="B7" s="30" t="s">
        <v>698</v>
      </c>
      <c r="C7" s="45"/>
      <c r="D7" t="s">
        <v>916</v>
      </c>
    </row>
    <row r="8" spans="1:4" x14ac:dyDescent="0.25">
      <c r="A8" t="s">
        <v>924</v>
      </c>
      <c r="B8" s="30" t="s">
        <v>921</v>
      </c>
      <c r="C8" s="48"/>
      <c r="D8" t="s">
        <v>501</v>
      </c>
    </row>
    <row r="9" spans="1:4" x14ac:dyDescent="0.25">
      <c r="A9" s="22" t="s">
        <v>904</v>
      </c>
      <c r="B9" s="30" t="s">
        <v>900</v>
      </c>
      <c r="C9" s="39"/>
      <c r="D9" t="s">
        <v>504</v>
      </c>
    </row>
    <row r="10" spans="1:4" x14ac:dyDescent="0.25">
      <c r="A10" s="22" t="s">
        <v>877</v>
      </c>
      <c r="B10" s="32" t="s">
        <v>884</v>
      </c>
      <c r="C10" s="26"/>
      <c r="D10" t="s">
        <v>95</v>
      </c>
    </row>
    <row r="11" spans="1:4" x14ac:dyDescent="0.25">
      <c r="A11" s="22" t="s">
        <v>905</v>
      </c>
      <c r="B11" s="30" t="s">
        <v>901</v>
      </c>
      <c r="C11" s="41"/>
      <c r="D11" t="s">
        <v>94</v>
      </c>
    </row>
    <row r="12" spans="1:4" x14ac:dyDescent="0.25">
      <c r="A12" s="22" t="s">
        <v>887</v>
      </c>
      <c r="B12" s="31" t="s">
        <v>892</v>
      </c>
      <c r="C12" s="37"/>
      <c r="D12" t="s">
        <v>917</v>
      </c>
    </row>
    <row r="13" spans="1:4" x14ac:dyDescent="0.25">
      <c r="A13" t="s">
        <v>928</v>
      </c>
      <c r="B13" s="30" t="s">
        <v>922</v>
      </c>
      <c r="C13" s="47"/>
      <c r="D13" t="s">
        <v>824</v>
      </c>
    </row>
    <row r="14" spans="1:4" x14ac:dyDescent="0.25">
      <c r="A14" s="22" t="s">
        <v>890</v>
      </c>
      <c r="B14" s="31" t="s">
        <v>891</v>
      </c>
      <c r="C14" s="25"/>
      <c r="D14" t="s">
        <v>343</v>
      </c>
    </row>
    <row r="15" spans="1:4" s="22" customFormat="1" x14ac:dyDescent="0.25">
      <c r="A15" s="22" t="s">
        <v>973</v>
      </c>
      <c r="B15" s="31" t="s">
        <v>975</v>
      </c>
      <c r="C15" s="51"/>
      <c r="D15" s="22" t="s">
        <v>972</v>
      </c>
    </row>
    <row r="16" spans="1:4" s="22" customFormat="1" x14ac:dyDescent="0.25">
      <c r="A16" s="22" t="s">
        <v>974</v>
      </c>
      <c r="B16" s="31">
        <v>740000</v>
      </c>
      <c r="C16" s="52"/>
      <c r="D16" s="22" t="s">
        <v>822</v>
      </c>
    </row>
    <row r="17" spans="1:4" x14ac:dyDescent="0.25">
      <c r="A17" s="22" t="s">
        <v>906</v>
      </c>
      <c r="B17" s="30" t="s">
        <v>902</v>
      </c>
      <c r="C17" s="42"/>
      <c r="D17" t="s">
        <v>344</v>
      </c>
    </row>
    <row r="18" spans="1:4" x14ac:dyDescent="0.25">
      <c r="A18" s="22" t="s">
        <v>889</v>
      </c>
      <c r="B18" s="31" t="s">
        <v>894</v>
      </c>
      <c r="C18" s="34"/>
      <c r="D18" t="s">
        <v>340</v>
      </c>
    </row>
    <row r="19" spans="1:4" x14ac:dyDescent="0.25">
      <c r="A19" s="24" t="s">
        <v>913</v>
      </c>
      <c r="B19" s="43" t="s">
        <v>912</v>
      </c>
      <c r="C19" s="44"/>
      <c r="D19" t="s">
        <v>493</v>
      </c>
    </row>
    <row r="20" spans="1:4" x14ac:dyDescent="0.25">
      <c r="A20" s="22" t="s">
        <v>883</v>
      </c>
      <c r="B20" s="31" t="s">
        <v>893</v>
      </c>
      <c r="C20" s="33"/>
      <c r="D20" t="s">
        <v>496</v>
      </c>
    </row>
    <row r="21" spans="1:4" x14ac:dyDescent="0.25">
      <c r="A21" t="s">
        <v>929</v>
      </c>
      <c r="B21" s="30" t="s">
        <v>923</v>
      </c>
      <c r="C21" s="49"/>
      <c r="D21" t="s">
        <v>918</v>
      </c>
    </row>
    <row r="23" spans="1:4" s="22" customFormat="1" x14ac:dyDescent="0.25">
      <c r="A23" s="20" t="s">
        <v>898</v>
      </c>
      <c r="B23" s="28"/>
      <c r="C23" s="19"/>
      <c r="D23" s="19"/>
    </row>
    <row r="24" spans="1:4" s="27" customFormat="1" x14ac:dyDescent="0.25">
      <c r="A24" s="27" t="s">
        <v>878</v>
      </c>
      <c r="B24" s="29" t="s">
        <v>879</v>
      </c>
      <c r="C24" s="27" t="s">
        <v>880</v>
      </c>
      <c r="D24" s="27" t="s">
        <v>965</v>
      </c>
    </row>
    <row r="25" spans="1:4" x14ac:dyDescent="0.25">
      <c r="A25" t="s">
        <v>904</v>
      </c>
      <c r="B25" s="30" t="s">
        <v>900</v>
      </c>
      <c r="C25" s="39"/>
      <c r="D25" t="s">
        <v>967</v>
      </c>
    </row>
    <row r="26" spans="1:4" s="22" customFormat="1" x14ac:dyDescent="0.25">
      <c r="A26" s="22" t="s">
        <v>877</v>
      </c>
      <c r="B26" s="32" t="s">
        <v>884</v>
      </c>
      <c r="C26" s="26"/>
      <c r="D26" s="22" t="s">
        <v>966</v>
      </c>
    </row>
    <row r="27" spans="1:4" x14ac:dyDescent="0.25">
      <c r="A27" t="s">
        <v>889</v>
      </c>
      <c r="B27" s="30" t="s">
        <v>894</v>
      </c>
      <c r="C27" s="34"/>
      <c r="D27" t="s">
        <v>4</v>
      </c>
    </row>
    <row r="28" spans="1:4" x14ac:dyDescent="0.25">
      <c r="A28" t="s">
        <v>903</v>
      </c>
      <c r="B28" s="30" t="s">
        <v>920</v>
      </c>
      <c r="C28" s="40"/>
      <c r="D28" t="s">
        <v>99</v>
      </c>
    </row>
    <row r="29" spans="1:4" x14ac:dyDescent="0.25">
      <c r="A29" t="s">
        <v>883</v>
      </c>
      <c r="B29" s="30">
        <v>969696</v>
      </c>
      <c r="C29" s="33"/>
      <c r="D29" t="s">
        <v>9</v>
      </c>
    </row>
    <row r="30" spans="1:4" x14ac:dyDescent="0.25">
      <c r="A30" t="s">
        <v>896</v>
      </c>
      <c r="B30" s="30" t="s">
        <v>897</v>
      </c>
      <c r="C30" s="35"/>
      <c r="D30" t="s">
        <v>767</v>
      </c>
    </row>
    <row r="31" spans="1:4" x14ac:dyDescent="0.25">
      <c r="A31" t="s">
        <v>905</v>
      </c>
      <c r="B31" s="30" t="s">
        <v>901</v>
      </c>
      <c r="C31" s="41"/>
      <c r="D31" t="s">
        <v>148</v>
      </c>
    </row>
    <row r="32" spans="1:4" s="22" customFormat="1" x14ac:dyDescent="0.25">
      <c r="A32" s="22" t="s">
        <v>906</v>
      </c>
      <c r="B32" s="30" t="s">
        <v>902</v>
      </c>
      <c r="C32" s="42"/>
      <c r="D32" s="22" t="s">
        <v>776</v>
      </c>
    </row>
    <row r="33" spans="1:4" x14ac:dyDescent="0.25">
      <c r="A33" t="s">
        <v>888</v>
      </c>
      <c r="B33" s="30" t="s">
        <v>899</v>
      </c>
      <c r="C33" s="38"/>
      <c r="D33" t="s">
        <v>840</v>
      </c>
    </row>
    <row r="34" spans="1:4" s="22" customFormat="1" x14ac:dyDescent="0.25">
      <c r="A34" s="22" t="s">
        <v>973</v>
      </c>
      <c r="B34" s="31" t="s">
        <v>975</v>
      </c>
      <c r="C34" s="51"/>
      <c r="D34" s="22" t="s">
        <v>1217</v>
      </c>
    </row>
    <row r="36" spans="1:4" s="22" customFormat="1" x14ac:dyDescent="0.25">
      <c r="A36" s="20" t="s">
        <v>907</v>
      </c>
      <c r="B36" s="28"/>
      <c r="C36" s="19"/>
      <c r="D36" s="19"/>
    </row>
    <row r="37" spans="1:4" s="22" customFormat="1" x14ac:dyDescent="0.25">
      <c r="A37" s="27" t="s">
        <v>878</v>
      </c>
      <c r="B37" s="29" t="s">
        <v>879</v>
      </c>
      <c r="C37" s="27" t="s">
        <v>880</v>
      </c>
      <c r="D37" s="27" t="s">
        <v>881</v>
      </c>
    </row>
    <row r="38" spans="1:4" s="22" customFormat="1" x14ac:dyDescent="0.25">
      <c r="A38" s="22" t="s">
        <v>889</v>
      </c>
      <c r="B38" s="31" t="s">
        <v>894</v>
      </c>
      <c r="C38" s="34"/>
      <c r="D38" s="22" t="s">
        <v>908</v>
      </c>
    </row>
    <row r="39" spans="1:4" s="22" customFormat="1" x14ac:dyDescent="0.25">
      <c r="A39" s="22" t="s">
        <v>883</v>
      </c>
      <c r="B39" s="30">
        <v>969696</v>
      </c>
      <c r="C39" s="33"/>
      <c r="D39" s="22" t="s">
        <v>909</v>
      </c>
    </row>
    <row r="40" spans="1:4" s="22" customFormat="1" x14ac:dyDescent="0.25">
      <c r="A40" s="22" t="s">
        <v>896</v>
      </c>
      <c r="B40" s="30" t="s">
        <v>897</v>
      </c>
      <c r="C40" s="35"/>
      <c r="D40" s="22" t="s">
        <v>910</v>
      </c>
    </row>
    <row r="41" spans="1:4" s="22" customFormat="1" x14ac:dyDescent="0.25">
      <c r="A41" s="22" t="s">
        <v>973</v>
      </c>
      <c r="B41" s="31" t="s">
        <v>975</v>
      </c>
      <c r="C41" s="51"/>
      <c r="D41" s="22" t="s">
        <v>1218</v>
      </c>
    </row>
    <row r="42" spans="1:4" s="24" customFormat="1" x14ac:dyDescent="0.25">
      <c r="B42" s="43"/>
    </row>
    <row r="43" spans="1:4" s="24" customFormat="1" x14ac:dyDescent="0.25">
      <c r="A43" s="20" t="s">
        <v>911</v>
      </c>
      <c r="B43" s="28"/>
      <c r="C43" s="19"/>
      <c r="D43" s="19"/>
    </row>
    <row r="44" spans="1:4" s="24" customFormat="1" x14ac:dyDescent="0.25">
      <c r="A44" s="27" t="s">
        <v>878</v>
      </c>
      <c r="B44" s="29" t="s">
        <v>879</v>
      </c>
      <c r="C44" s="27" t="s">
        <v>880</v>
      </c>
      <c r="D44" s="27" t="s">
        <v>881</v>
      </c>
    </row>
    <row r="45" spans="1:4" s="24" customFormat="1" x14ac:dyDescent="0.25">
      <c r="A45" s="22" t="s">
        <v>896</v>
      </c>
      <c r="B45" s="30" t="s">
        <v>897</v>
      </c>
      <c r="C45" s="35"/>
      <c r="D45" s="24" t="s">
        <v>546</v>
      </c>
    </row>
    <row r="46" spans="1:4" s="24" customFormat="1" x14ac:dyDescent="0.25">
      <c r="A46" s="22" t="s">
        <v>890</v>
      </c>
      <c r="B46" s="31" t="s">
        <v>891</v>
      </c>
      <c r="C46" s="25"/>
      <c r="D46" s="24" t="s">
        <v>536</v>
      </c>
    </row>
    <row r="47" spans="1:4" s="24" customFormat="1" x14ac:dyDescent="0.25">
      <c r="A47" s="22" t="s">
        <v>889</v>
      </c>
      <c r="B47" s="31" t="s">
        <v>894</v>
      </c>
      <c r="C47" s="34"/>
      <c r="D47" s="24" t="s">
        <v>545</v>
      </c>
    </row>
    <row r="48" spans="1:4" s="24" customFormat="1" x14ac:dyDescent="0.25">
      <c r="A48" s="22" t="s">
        <v>883</v>
      </c>
      <c r="B48" s="31" t="s">
        <v>893</v>
      </c>
      <c r="C48" s="33"/>
      <c r="D48" s="24" t="s">
        <v>537</v>
      </c>
    </row>
    <row r="49" spans="1:4" s="24" customFormat="1" x14ac:dyDescent="0.25">
      <c r="B49" s="50"/>
    </row>
    <row r="50" spans="1:4" s="24" customFormat="1" x14ac:dyDescent="0.25">
      <c r="A50" s="20" t="s">
        <v>1071</v>
      </c>
      <c r="B50" s="28"/>
      <c r="C50" s="19"/>
      <c r="D50" s="19"/>
    </row>
    <row r="51" spans="1:4" s="24" customFormat="1" x14ac:dyDescent="0.25">
      <c r="A51" s="27" t="s">
        <v>878</v>
      </c>
      <c r="B51" s="29" t="s">
        <v>879</v>
      </c>
      <c r="C51" s="27" t="s">
        <v>880</v>
      </c>
      <c r="D51" s="27" t="s">
        <v>881</v>
      </c>
    </row>
    <row r="52" spans="1:4" s="24" customFormat="1" x14ac:dyDescent="0.25">
      <c r="A52" s="22" t="s">
        <v>889</v>
      </c>
      <c r="B52" s="31" t="s">
        <v>894</v>
      </c>
      <c r="C52" s="34"/>
      <c r="D52" s="24" t="s">
        <v>941</v>
      </c>
    </row>
    <row r="53" spans="1:4" s="24" customFormat="1" x14ac:dyDescent="0.25">
      <c r="A53" s="22" t="s">
        <v>904</v>
      </c>
      <c r="B53" s="30" t="s">
        <v>900</v>
      </c>
      <c r="C53" s="39"/>
      <c r="D53" s="24" t="s">
        <v>942</v>
      </c>
    </row>
    <row r="54" spans="1:4" s="24" customFormat="1" x14ac:dyDescent="0.25">
      <c r="A54" s="22" t="s">
        <v>903</v>
      </c>
      <c r="B54" s="30" t="s">
        <v>920</v>
      </c>
      <c r="C54" s="40"/>
      <c r="D54" s="24" t="s">
        <v>943</v>
      </c>
    </row>
    <row r="55" spans="1:4" s="24" customFormat="1" x14ac:dyDescent="0.25">
      <c r="A55" s="22" t="s">
        <v>896</v>
      </c>
      <c r="B55" s="31" t="s">
        <v>897</v>
      </c>
      <c r="C55" s="35"/>
      <c r="D55" s="24" t="s">
        <v>944</v>
      </c>
    </row>
    <row r="56" spans="1:4" s="24" customFormat="1" x14ac:dyDescent="0.25">
      <c r="A56" s="22" t="s">
        <v>890</v>
      </c>
      <c r="B56" s="31" t="s">
        <v>891</v>
      </c>
      <c r="C56" s="25"/>
      <c r="D56" s="24" t="s">
        <v>945</v>
      </c>
    </row>
    <row r="57" spans="1:4" s="22" customFormat="1" x14ac:dyDescent="0.25">
      <c r="B57" s="30"/>
      <c r="C57" s="24"/>
    </row>
    <row r="58" spans="1:4" s="22" customFormat="1" x14ac:dyDescent="0.25">
      <c r="A58" s="20" t="s">
        <v>1393</v>
      </c>
      <c r="B58" s="28"/>
      <c r="C58" s="19"/>
      <c r="D58" s="19"/>
    </row>
    <row r="59" spans="1:4" s="22" customFormat="1" x14ac:dyDescent="0.25">
      <c r="A59" s="27" t="s">
        <v>878</v>
      </c>
      <c r="B59" s="29" t="s">
        <v>879</v>
      </c>
      <c r="C59" s="27" t="s">
        <v>880</v>
      </c>
      <c r="D59" s="27" t="s">
        <v>881</v>
      </c>
    </row>
    <row r="60" spans="1:4" s="22" customFormat="1" x14ac:dyDescent="0.25">
      <c r="A60" s="22" t="s">
        <v>904</v>
      </c>
      <c r="B60" s="30" t="s">
        <v>900</v>
      </c>
      <c r="C60" s="39"/>
      <c r="D60" s="22" t="s">
        <v>1381</v>
      </c>
    </row>
    <row r="61" spans="1:4" s="22" customFormat="1" x14ac:dyDescent="0.25">
      <c r="A61" s="22" t="s">
        <v>889</v>
      </c>
      <c r="B61" s="31" t="s">
        <v>894</v>
      </c>
      <c r="C61" s="34"/>
      <c r="D61" s="24" t="s">
        <v>1380</v>
      </c>
    </row>
    <row r="62" spans="1:4" s="22" customFormat="1" x14ac:dyDescent="0.25">
      <c r="A62" s="22" t="s">
        <v>888</v>
      </c>
      <c r="B62" s="30" t="s">
        <v>899</v>
      </c>
      <c r="C62" s="38"/>
      <c r="D62" s="22" t="s">
        <v>1377</v>
      </c>
    </row>
    <row r="63" spans="1:4" s="22" customFormat="1" x14ac:dyDescent="0.25">
      <c r="A63" s="22" t="s">
        <v>929</v>
      </c>
      <c r="B63" s="30" t="s">
        <v>923</v>
      </c>
      <c r="C63" s="49"/>
      <c r="D63" s="22" t="s">
        <v>1378</v>
      </c>
    </row>
    <row r="64" spans="1:4" s="22" customFormat="1" x14ac:dyDescent="0.25">
      <c r="A64" s="22" t="s">
        <v>906</v>
      </c>
      <c r="B64" s="30" t="s">
        <v>902</v>
      </c>
      <c r="C64" s="42"/>
      <c r="D64" s="24" t="s">
        <v>1379</v>
      </c>
    </row>
    <row r="65" spans="1:4" s="24" customFormat="1" x14ac:dyDescent="0.25">
      <c r="A65" s="22"/>
      <c r="B65" s="31"/>
    </row>
    <row r="66" spans="1:4" s="24" customFormat="1" x14ac:dyDescent="0.25">
      <c r="A66" s="20" t="s">
        <v>1362</v>
      </c>
      <c r="B66" s="28"/>
      <c r="C66" s="19"/>
      <c r="D66" s="19"/>
    </row>
    <row r="67" spans="1:4" s="24" customFormat="1" x14ac:dyDescent="0.25">
      <c r="A67" s="27" t="s">
        <v>878</v>
      </c>
      <c r="B67" s="29" t="s">
        <v>879</v>
      </c>
      <c r="C67" s="27" t="s">
        <v>880</v>
      </c>
      <c r="D67" s="27" t="s">
        <v>881</v>
      </c>
    </row>
    <row r="68" spans="1:4" s="24" customFormat="1" x14ac:dyDescent="0.25">
      <c r="A68" s="22" t="s">
        <v>889</v>
      </c>
      <c r="B68" s="31" t="s">
        <v>894</v>
      </c>
      <c r="C68" s="34"/>
      <c r="D68" s="24" t="s">
        <v>1290</v>
      </c>
    </row>
    <row r="69" spans="1:4" s="24" customFormat="1" x14ac:dyDescent="0.25">
      <c r="A69" s="22" t="s">
        <v>904</v>
      </c>
      <c r="B69" s="30" t="s">
        <v>900</v>
      </c>
      <c r="C69" s="39"/>
      <c r="D69" s="24" t="s">
        <v>1291</v>
      </c>
    </row>
    <row r="70" spans="1:4" s="24" customFormat="1" x14ac:dyDescent="0.25">
      <c r="A70" s="22" t="s">
        <v>903</v>
      </c>
      <c r="B70" s="30" t="s">
        <v>920</v>
      </c>
      <c r="C70" s="40"/>
      <c r="D70" s="24" t="s">
        <v>1292</v>
      </c>
    </row>
    <row r="71" spans="1:4" s="24" customFormat="1" x14ac:dyDescent="0.25">
      <c r="A71" s="22" t="s">
        <v>890</v>
      </c>
      <c r="B71" s="31" t="s">
        <v>891</v>
      </c>
      <c r="C71" s="25"/>
      <c r="D71" s="24" t="s">
        <v>945</v>
      </c>
    </row>
    <row r="72" spans="1:4" s="22" customFormat="1" x14ac:dyDescent="0.25">
      <c r="B72" s="30"/>
    </row>
    <row r="73" spans="1:4" s="22" customFormat="1" x14ac:dyDescent="0.25">
      <c r="A73" s="20" t="s">
        <v>1304</v>
      </c>
      <c r="B73" s="28"/>
      <c r="C73" s="19"/>
      <c r="D73" s="19"/>
    </row>
    <row r="74" spans="1:4" s="22" customFormat="1" x14ac:dyDescent="0.25">
      <c r="A74" s="27" t="s">
        <v>878</v>
      </c>
      <c r="B74" s="29" t="s">
        <v>879</v>
      </c>
      <c r="C74" s="27" t="s">
        <v>880</v>
      </c>
      <c r="D74" s="27" t="s">
        <v>881</v>
      </c>
    </row>
    <row r="75" spans="1:4" s="22" customFormat="1" x14ac:dyDescent="0.25">
      <c r="A75" s="22" t="s">
        <v>904</v>
      </c>
      <c r="B75" s="30" t="s">
        <v>900</v>
      </c>
      <c r="C75" s="39"/>
      <c r="D75" s="24" t="s">
        <v>1305</v>
      </c>
    </row>
    <row r="76" spans="1:4" s="22" customFormat="1" x14ac:dyDescent="0.25">
      <c r="A76" s="22" t="s">
        <v>896</v>
      </c>
      <c r="B76" s="31" t="s">
        <v>897</v>
      </c>
      <c r="C76" s="35"/>
      <c r="D76" s="24" t="s">
        <v>1306</v>
      </c>
    </row>
    <row r="77" spans="1:4" s="22" customFormat="1" x14ac:dyDescent="0.25">
      <c r="A77" s="22" t="s">
        <v>890</v>
      </c>
      <c r="B77" s="31" t="s">
        <v>891</v>
      </c>
      <c r="C77" s="25"/>
      <c r="D77" s="24" t="s">
        <v>945</v>
      </c>
    </row>
    <row r="78" spans="1:4" s="22" customFormat="1" x14ac:dyDescent="0.25">
      <c r="B78" s="31"/>
      <c r="C78" s="24"/>
      <c r="D78" s="24"/>
    </row>
    <row r="79" spans="1:4" s="22" customFormat="1" x14ac:dyDescent="0.25">
      <c r="A79" s="20" t="s">
        <v>1363</v>
      </c>
      <c r="B79" s="28"/>
      <c r="C79" s="19"/>
      <c r="D79" s="19"/>
    </row>
    <row r="80" spans="1:4" s="22" customFormat="1" x14ac:dyDescent="0.25">
      <c r="A80" s="27" t="s">
        <v>878</v>
      </c>
      <c r="B80" s="29" t="s">
        <v>879</v>
      </c>
      <c r="C80" s="27" t="s">
        <v>880</v>
      </c>
      <c r="D80" s="27" t="s">
        <v>881</v>
      </c>
    </row>
    <row r="81" spans="1:4" s="22" customFormat="1" x14ac:dyDescent="0.25">
      <c r="A81" s="22" t="s">
        <v>889</v>
      </c>
      <c r="B81" s="31" t="s">
        <v>894</v>
      </c>
      <c r="C81" s="34"/>
      <c r="D81" s="24" t="s">
        <v>1364</v>
      </c>
    </row>
    <row r="82" spans="1:4" s="22" customFormat="1" x14ac:dyDescent="0.25">
      <c r="A82" s="22" t="s">
        <v>929</v>
      </c>
      <c r="B82" s="30" t="s">
        <v>923</v>
      </c>
      <c r="C82" s="49"/>
      <c r="D82" s="24" t="s">
        <v>1365</v>
      </c>
    </row>
    <row r="83" spans="1:4" s="22" customFormat="1" x14ac:dyDescent="0.25">
      <c r="A83" s="22" t="s">
        <v>906</v>
      </c>
      <c r="B83" s="30" t="s">
        <v>902</v>
      </c>
      <c r="C83" s="42"/>
      <c r="D83" s="24" t="s">
        <v>1366</v>
      </c>
    </row>
    <row r="84" spans="1:4" s="22" customFormat="1" x14ac:dyDescent="0.25">
      <c r="A84" s="22" t="s">
        <v>890</v>
      </c>
      <c r="B84" s="31" t="s">
        <v>891</v>
      </c>
      <c r="C84" s="25"/>
      <c r="D84" s="24" t="s">
        <v>945</v>
      </c>
    </row>
    <row r="85" spans="1:4" s="22" customFormat="1" x14ac:dyDescent="0.25">
      <c r="B85" s="30"/>
    </row>
    <row r="86" spans="1:4" s="22" customFormat="1" x14ac:dyDescent="0.25">
      <c r="A86" s="20" t="s">
        <v>947</v>
      </c>
      <c r="B86" s="28"/>
      <c r="C86" s="19"/>
      <c r="D86" s="19"/>
    </row>
    <row r="87" spans="1:4" s="22" customFormat="1" x14ac:dyDescent="0.25">
      <c r="A87" s="27" t="s">
        <v>878</v>
      </c>
      <c r="B87" s="29" t="s">
        <v>879</v>
      </c>
      <c r="C87" s="27" t="s">
        <v>880</v>
      </c>
      <c r="D87" s="27" t="s">
        <v>881</v>
      </c>
    </row>
    <row r="88" spans="1:4" s="22" customFormat="1" x14ac:dyDescent="0.25">
      <c r="A88" s="22" t="s">
        <v>890</v>
      </c>
      <c r="B88" s="31" t="s">
        <v>891</v>
      </c>
      <c r="C88" s="25"/>
      <c r="D88" s="22" t="s">
        <v>948</v>
      </c>
    </row>
    <row r="89" spans="1:4" s="22" customFormat="1" x14ac:dyDescent="0.25">
      <c r="A89" s="22" t="s">
        <v>904</v>
      </c>
      <c r="B89" s="30" t="s">
        <v>900</v>
      </c>
      <c r="C89" s="39"/>
      <c r="D89" s="22" t="s">
        <v>949</v>
      </c>
    </row>
    <row r="90" spans="1:4" s="22" customFormat="1" x14ac:dyDescent="0.25">
      <c r="A90" s="22" t="s">
        <v>906</v>
      </c>
      <c r="B90" s="30" t="s">
        <v>902</v>
      </c>
      <c r="C90" s="42"/>
      <c r="D90" s="22" t="s">
        <v>1063</v>
      </c>
    </row>
    <row r="91" spans="1:4" s="22" customFormat="1" x14ac:dyDescent="0.25">
      <c r="A91" s="22" t="s">
        <v>905</v>
      </c>
      <c r="B91" s="30" t="s">
        <v>901</v>
      </c>
      <c r="C91" s="41"/>
      <c r="D91" s="22" t="s">
        <v>950</v>
      </c>
    </row>
    <row r="92" spans="1:4" s="22" customFormat="1" x14ac:dyDescent="0.25">
      <c r="A92" s="22" t="s">
        <v>903</v>
      </c>
      <c r="B92" s="30" t="s">
        <v>920</v>
      </c>
      <c r="C92" s="40"/>
      <c r="D92" s="22" t="s">
        <v>951</v>
      </c>
    </row>
    <row r="93" spans="1:4" s="22" customFormat="1" x14ac:dyDescent="0.25">
      <c r="A93" s="22" t="s">
        <v>883</v>
      </c>
      <c r="B93" s="31" t="s">
        <v>893</v>
      </c>
      <c r="C93" s="33"/>
      <c r="D93" s="22" t="s">
        <v>952</v>
      </c>
    </row>
    <row r="94" spans="1:4" s="22" customFormat="1" x14ac:dyDescent="0.25">
      <c r="A94" s="22" t="s">
        <v>889</v>
      </c>
      <c r="B94" s="31" t="s">
        <v>894</v>
      </c>
      <c r="C94" s="34"/>
      <c r="D94" s="22" t="s">
        <v>953</v>
      </c>
    </row>
    <row r="95" spans="1:4" s="22" customFormat="1" x14ac:dyDescent="0.25">
      <c r="A95" s="22" t="s">
        <v>896</v>
      </c>
      <c r="B95" s="31" t="s">
        <v>897</v>
      </c>
      <c r="C95" s="35"/>
      <c r="D95" s="22" t="s">
        <v>954</v>
      </c>
    </row>
    <row r="96" spans="1:4" s="22" customFormat="1" x14ac:dyDescent="0.25">
      <c r="A96" s="22" t="s">
        <v>888</v>
      </c>
      <c r="B96" s="30" t="s">
        <v>899</v>
      </c>
      <c r="C96" s="38"/>
      <c r="D96" s="22" t="s">
        <v>955</v>
      </c>
    </row>
    <row r="97" spans="1:5" s="22" customFormat="1" x14ac:dyDescent="0.25">
      <c r="B97" s="30"/>
      <c r="C97" s="24"/>
    </row>
    <row r="98" spans="1:5" s="22" customFormat="1" x14ac:dyDescent="0.25">
      <c r="A98" s="20" t="s">
        <v>946</v>
      </c>
      <c r="B98" s="28"/>
      <c r="C98" s="19"/>
      <c r="D98" s="19"/>
    </row>
    <row r="99" spans="1:5" s="22" customFormat="1" x14ac:dyDescent="0.25">
      <c r="A99" s="27" t="s">
        <v>878</v>
      </c>
      <c r="B99" s="29" t="s">
        <v>879</v>
      </c>
      <c r="C99" s="27" t="s">
        <v>880</v>
      </c>
      <c r="D99" s="27" t="s">
        <v>881</v>
      </c>
    </row>
    <row r="100" spans="1:5" s="22" customFormat="1" x14ac:dyDescent="0.25">
      <c r="A100" s="22" t="s">
        <v>896</v>
      </c>
      <c r="B100" s="31" t="s">
        <v>897</v>
      </c>
      <c r="C100" s="35"/>
      <c r="D100" s="22" t="s">
        <v>1081</v>
      </c>
    </row>
    <row r="101" spans="1:5" s="22" customFormat="1" x14ac:dyDescent="0.25">
      <c r="A101" s="22" t="s">
        <v>903</v>
      </c>
      <c r="B101" s="30" t="s">
        <v>920</v>
      </c>
      <c r="C101" s="40"/>
      <c r="D101" s="24" t="s">
        <v>1082</v>
      </c>
    </row>
    <row r="102" spans="1:5" s="22" customFormat="1" x14ac:dyDescent="0.25">
      <c r="A102" s="22" t="s">
        <v>889</v>
      </c>
      <c r="B102" s="31" t="s">
        <v>894</v>
      </c>
      <c r="C102" s="34"/>
      <c r="D102" s="22" t="s">
        <v>1072</v>
      </c>
    </row>
    <row r="103" spans="1:5" s="22" customFormat="1" x14ac:dyDescent="0.25">
      <c r="A103" s="22" t="s">
        <v>904</v>
      </c>
      <c r="B103" s="30" t="s">
        <v>900</v>
      </c>
      <c r="C103" s="39"/>
      <c r="D103" s="22" t="s">
        <v>1073</v>
      </c>
    </row>
    <row r="104" spans="1:5" s="22" customFormat="1" x14ac:dyDescent="0.25">
      <c r="A104" s="22" t="s">
        <v>890</v>
      </c>
      <c r="B104" s="31" t="s">
        <v>891</v>
      </c>
      <c r="C104" s="25"/>
      <c r="D104" s="24" t="s">
        <v>945</v>
      </c>
    </row>
    <row r="105" spans="1:5" s="22" customFormat="1" x14ac:dyDescent="0.25">
      <c r="B105" s="30"/>
      <c r="C105" s="24"/>
    </row>
    <row r="106" spans="1:5" x14ac:dyDescent="0.25">
      <c r="A106" s="20" t="s">
        <v>882</v>
      </c>
      <c r="B106" s="28"/>
      <c r="C106" s="19"/>
      <c r="D106" s="19"/>
    </row>
    <row r="107" spans="1:5" x14ac:dyDescent="0.25">
      <c r="A107" s="27" t="s">
        <v>878</v>
      </c>
      <c r="B107" s="29" t="s">
        <v>879</v>
      </c>
      <c r="C107" s="27" t="s">
        <v>880</v>
      </c>
      <c r="D107" s="27" t="s">
        <v>881</v>
      </c>
    </row>
    <row r="108" spans="1:5" x14ac:dyDescent="0.25">
      <c r="A108" s="22" t="s">
        <v>903</v>
      </c>
      <c r="B108" s="30" t="s">
        <v>920</v>
      </c>
      <c r="C108" s="40"/>
      <c r="D108" t="s">
        <v>549</v>
      </c>
    </row>
    <row r="109" spans="1:5" x14ac:dyDescent="0.25">
      <c r="A109" t="s">
        <v>883</v>
      </c>
      <c r="B109" s="31" t="s">
        <v>893</v>
      </c>
      <c r="C109" s="33"/>
      <c r="D109" t="s">
        <v>551</v>
      </c>
    </row>
    <row r="110" spans="1:5" x14ac:dyDescent="0.25">
      <c r="A110" t="s">
        <v>889</v>
      </c>
      <c r="B110" s="31" t="s">
        <v>894</v>
      </c>
      <c r="C110" s="34"/>
      <c r="D110" t="s">
        <v>550</v>
      </c>
    </row>
    <row r="111" spans="1:5" x14ac:dyDescent="0.25">
      <c r="A111" t="s">
        <v>888</v>
      </c>
      <c r="B111" s="30" t="s">
        <v>899</v>
      </c>
      <c r="C111" s="36"/>
      <c r="D111" t="s">
        <v>885</v>
      </c>
      <c r="E111" s="31"/>
    </row>
    <row r="112" spans="1:5" x14ac:dyDescent="0.25">
      <c r="A112" s="22" t="s">
        <v>904</v>
      </c>
      <c r="B112" s="30" t="s">
        <v>900</v>
      </c>
      <c r="C112" s="39"/>
      <c r="D112" t="s">
        <v>886</v>
      </c>
    </row>
    <row r="113" spans="1:4" x14ac:dyDescent="0.25">
      <c r="A113" t="s">
        <v>890</v>
      </c>
      <c r="B113" s="31" t="s">
        <v>891</v>
      </c>
      <c r="C113" s="25"/>
      <c r="D113" t="s">
        <v>552</v>
      </c>
    </row>
    <row r="114" spans="1:4" x14ac:dyDescent="0.25">
      <c r="A114" t="s">
        <v>896</v>
      </c>
      <c r="B114" s="31" t="s">
        <v>897</v>
      </c>
      <c r="C114" s="35"/>
      <c r="D114" t="s">
        <v>895</v>
      </c>
    </row>
    <row r="116" spans="1:4" x14ac:dyDescent="0.25">
      <c r="A116" s="20" t="s">
        <v>930</v>
      </c>
      <c r="B116" s="28"/>
      <c r="C116" s="19"/>
      <c r="D116" s="19"/>
    </row>
    <row r="117" spans="1:4" x14ac:dyDescent="0.25">
      <c r="A117" s="27" t="s">
        <v>878</v>
      </c>
      <c r="B117" s="29" t="s">
        <v>879</v>
      </c>
      <c r="C117" s="27" t="s">
        <v>880</v>
      </c>
      <c r="D117" s="27" t="s">
        <v>881</v>
      </c>
    </row>
    <row r="118" spans="1:4" x14ac:dyDescent="0.25">
      <c r="A118" s="22" t="s">
        <v>889</v>
      </c>
      <c r="B118" s="31" t="s">
        <v>894</v>
      </c>
      <c r="C118" s="34"/>
      <c r="D118" t="s">
        <v>160</v>
      </c>
    </row>
    <row r="119" spans="1:4" x14ac:dyDescent="0.25">
      <c r="A119" s="22" t="s">
        <v>877</v>
      </c>
      <c r="B119" s="32" t="s">
        <v>884</v>
      </c>
      <c r="C119" s="26"/>
      <c r="D119" t="s">
        <v>932</v>
      </c>
    </row>
    <row r="120" spans="1:4" x14ac:dyDescent="0.25">
      <c r="A120" s="22" t="s">
        <v>929</v>
      </c>
      <c r="B120" s="30" t="s">
        <v>923</v>
      </c>
      <c r="C120" s="49"/>
      <c r="D120" t="s">
        <v>939</v>
      </c>
    </row>
    <row r="121" spans="1:4" x14ac:dyDescent="0.25">
      <c r="A121" s="22" t="s">
        <v>896</v>
      </c>
      <c r="B121" s="31" t="s">
        <v>897</v>
      </c>
      <c r="C121" s="35"/>
      <c r="D121" t="s">
        <v>933</v>
      </c>
    </row>
    <row r="122" spans="1:4" x14ac:dyDescent="0.25">
      <c r="A122" s="22" t="s">
        <v>905</v>
      </c>
      <c r="B122" s="30" t="s">
        <v>901</v>
      </c>
      <c r="C122" s="41"/>
      <c r="D122" t="s">
        <v>934</v>
      </c>
    </row>
    <row r="123" spans="1:4" x14ac:dyDescent="0.25">
      <c r="A123" s="22" t="s">
        <v>904</v>
      </c>
      <c r="B123" s="30" t="s">
        <v>900</v>
      </c>
      <c r="C123" s="39"/>
      <c r="D123" t="s">
        <v>935</v>
      </c>
    </row>
    <row r="124" spans="1:4" x14ac:dyDescent="0.25">
      <c r="A124" s="22" t="s">
        <v>924</v>
      </c>
      <c r="B124" s="30" t="s">
        <v>921</v>
      </c>
      <c r="C124" s="48"/>
      <c r="D124" t="s">
        <v>936</v>
      </c>
    </row>
    <row r="125" spans="1:4" x14ac:dyDescent="0.25">
      <c r="A125" s="22" t="s">
        <v>890</v>
      </c>
      <c r="B125" s="31" t="s">
        <v>891</v>
      </c>
      <c r="C125" s="25"/>
      <c r="D125" t="s">
        <v>940</v>
      </c>
    </row>
    <row r="126" spans="1:4" x14ac:dyDescent="0.25">
      <c r="A126" s="22" t="s">
        <v>903</v>
      </c>
      <c r="B126" s="30" t="s">
        <v>920</v>
      </c>
      <c r="C126" s="40"/>
      <c r="D126" t="s">
        <v>668</v>
      </c>
    </row>
    <row r="127" spans="1:4" x14ac:dyDescent="0.25">
      <c r="A127" s="22" t="s">
        <v>906</v>
      </c>
      <c r="B127" s="30" t="s">
        <v>902</v>
      </c>
      <c r="C127" s="42"/>
      <c r="D127" t="s">
        <v>669</v>
      </c>
    </row>
    <row r="128" spans="1:4" x14ac:dyDescent="0.25">
      <c r="A128" s="22" t="s">
        <v>883</v>
      </c>
      <c r="B128" s="31" t="s">
        <v>893</v>
      </c>
      <c r="C128" s="33"/>
      <c r="D128" t="s">
        <v>931</v>
      </c>
    </row>
    <row r="130" spans="1:8" x14ac:dyDescent="0.25">
      <c r="A130" s="20" t="s">
        <v>956</v>
      </c>
      <c r="B130" s="28"/>
      <c r="C130" s="19"/>
      <c r="D130" s="19"/>
    </row>
    <row r="131" spans="1:8" x14ac:dyDescent="0.25">
      <c r="A131" s="27" t="s">
        <v>878</v>
      </c>
      <c r="B131" s="29" t="s">
        <v>879</v>
      </c>
      <c r="C131" s="27" t="s">
        <v>880</v>
      </c>
      <c r="D131" s="27" t="s">
        <v>881</v>
      </c>
      <c r="F131" s="24"/>
      <c r="G131" s="24"/>
      <c r="H131" s="24"/>
    </row>
    <row r="132" spans="1:8" x14ac:dyDescent="0.25">
      <c r="A132" s="22" t="s">
        <v>896</v>
      </c>
      <c r="B132" s="31" t="s">
        <v>897</v>
      </c>
      <c r="C132" s="35"/>
      <c r="D132" t="s">
        <v>957</v>
      </c>
      <c r="F132" s="24"/>
      <c r="G132" s="50"/>
      <c r="H132" s="24"/>
    </row>
    <row r="133" spans="1:8" x14ac:dyDescent="0.25">
      <c r="A133" s="22" t="s">
        <v>883</v>
      </c>
      <c r="B133" s="31" t="s">
        <v>893</v>
      </c>
      <c r="C133" s="33"/>
      <c r="D133" t="s">
        <v>1175</v>
      </c>
      <c r="F133" s="24"/>
      <c r="G133" s="50"/>
      <c r="H133" s="24"/>
    </row>
    <row r="134" spans="1:8" x14ac:dyDescent="0.25">
      <c r="A134" s="22" t="s">
        <v>903</v>
      </c>
      <c r="B134" s="30" t="s">
        <v>920</v>
      </c>
      <c r="C134" s="40"/>
      <c r="D134" t="s">
        <v>958</v>
      </c>
      <c r="F134" s="24"/>
      <c r="G134" s="43"/>
      <c r="H134" s="24"/>
    </row>
    <row r="135" spans="1:8" x14ac:dyDescent="0.25">
      <c r="A135" s="22" t="s">
        <v>904</v>
      </c>
      <c r="B135" s="30" t="s">
        <v>900</v>
      </c>
      <c r="C135" s="39"/>
      <c r="D135" t="s">
        <v>959</v>
      </c>
      <c r="F135" s="24"/>
      <c r="G135" s="43"/>
      <c r="H135" s="24"/>
    </row>
    <row r="136" spans="1:8" x14ac:dyDescent="0.25">
      <c r="A136" s="22" t="s">
        <v>889</v>
      </c>
      <c r="B136" s="31" t="s">
        <v>894</v>
      </c>
      <c r="C136" s="34"/>
      <c r="D136" t="s">
        <v>960</v>
      </c>
      <c r="F136" s="24"/>
      <c r="G136" s="50"/>
      <c r="H136" s="24"/>
    </row>
    <row r="137" spans="1:8" x14ac:dyDescent="0.25">
      <c r="A137" s="22" t="s">
        <v>890</v>
      </c>
      <c r="B137" s="31" t="s">
        <v>891</v>
      </c>
      <c r="C137" s="25"/>
      <c r="D137" t="s">
        <v>149</v>
      </c>
      <c r="F137" s="24"/>
      <c r="G137" s="50"/>
      <c r="H137" s="24"/>
    </row>
    <row r="138" spans="1:8" x14ac:dyDescent="0.25">
      <c r="F138" s="24"/>
      <c r="G138" s="24"/>
      <c r="H138" s="24"/>
    </row>
    <row r="139" spans="1:8" x14ac:dyDescent="0.25">
      <c r="A139" s="20" t="s">
        <v>961</v>
      </c>
      <c r="B139" s="28"/>
      <c r="C139" s="19"/>
      <c r="D139" s="19"/>
      <c r="F139" s="24"/>
      <c r="G139" s="24"/>
      <c r="H139" s="24"/>
    </row>
    <row r="140" spans="1:8" x14ac:dyDescent="0.25">
      <c r="A140" s="27" t="s">
        <v>878</v>
      </c>
      <c r="B140" s="29" t="s">
        <v>879</v>
      </c>
      <c r="C140" s="27" t="s">
        <v>880</v>
      </c>
      <c r="D140" s="27" t="s">
        <v>881</v>
      </c>
    </row>
    <row r="141" spans="1:8" x14ac:dyDescent="0.25">
      <c r="A141" s="22" t="s">
        <v>890</v>
      </c>
      <c r="B141" s="31" t="s">
        <v>891</v>
      </c>
      <c r="C141" s="25"/>
      <c r="D141" t="s">
        <v>132</v>
      </c>
    </row>
    <row r="142" spans="1:8" x14ac:dyDescent="0.25">
      <c r="A142" s="22" t="s">
        <v>896</v>
      </c>
      <c r="B142" s="31" t="s">
        <v>897</v>
      </c>
      <c r="C142" s="35"/>
      <c r="D142" t="s">
        <v>131</v>
      </c>
    </row>
    <row r="143" spans="1:8" x14ac:dyDescent="0.25">
      <c r="A143" s="22" t="s">
        <v>903</v>
      </c>
      <c r="B143" s="30" t="s">
        <v>920</v>
      </c>
      <c r="C143" s="40"/>
      <c r="D143" t="s">
        <v>130</v>
      </c>
    </row>
    <row r="144" spans="1:8" x14ac:dyDescent="0.25">
      <c r="A144" s="22" t="s">
        <v>904</v>
      </c>
      <c r="B144" s="30" t="s">
        <v>900</v>
      </c>
      <c r="C144" s="39"/>
      <c r="D144" t="s">
        <v>128</v>
      </c>
    </row>
    <row r="145" spans="1:4" x14ac:dyDescent="0.25">
      <c r="A145" s="22" t="s">
        <v>889</v>
      </c>
      <c r="B145" s="31" t="s">
        <v>894</v>
      </c>
      <c r="C145" s="34"/>
      <c r="D145" t="s">
        <v>127</v>
      </c>
    </row>
    <row r="147" spans="1:4" x14ac:dyDescent="0.25">
      <c r="A147" s="20" t="s">
        <v>962</v>
      </c>
      <c r="B147" s="28"/>
      <c r="C147" s="19"/>
      <c r="D147" s="19"/>
    </row>
    <row r="148" spans="1:4" x14ac:dyDescent="0.25">
      <c r="A148" s="27" t="s">
        <v>878</v>
      </c>
      <c r="B148" s="29" t="s">
        <v>879</v>
      </c>
      <c r="C148" s="27" t="s">
        <v>880</v>
      </c>
      <c r="D148" s="27" t="s">
        <v>881</v>
      </c>
    </row>
    <row r="149" spans="1:4" x14ac:dyDescent="0.25">
      <c r="A149" s="22" t="s">
        <v>877</v>
      </c>
      <c r="B149" s="32" t="s">
        <v>884</v>
      </c>
      <c r="C149" s="26"/>
      <c r="D149" t="s">
        <v>183</v>
      </c>
    </row>
    <row r="150" spans="1:4" x14ac:dyDescent="0.25">
      <c r="A150" s="22" t="s">
        <v>896</v>
      </c>
      <c r="B150" s="31" t="s">
        <v>897</v>
      </c>
      <c r="C150" s="35"/>
      <c r="D150" t="s">
        <v>307</v>
      </c>
    </row>
    <row r="151" spans="1:4" x14ac:dyDescent="0.25">
      <c r="A151" s="22" t="s">
        <v>883</v>
      </c>
      <c r="B151" s="31" t="s">
        <v>893</v>
      </c>
      <c r="C151" s="33"/>
      <c r="D151" t="s">
        <v>308</v>
      </c>
    </row>
    <row r="153" spans="1:4" s="22" customFormat="1" x14ac:dyDescent="0.25">
      <c r="A153" s="20" t="s">
        <v>1009</v>
      </c>
      <c r="B153" s="28"/>
      <c r="C153" s="19"/>
      <c r="D153" s="19"/>
    </row>
    <row r="154" spans="1:4" s="22" customFormat="1" x14ac:dyDescent="0.25">
      <c r="A154" s="27" t="s">
        <v>878</v>
      </c>
      <c r="B154" s="29" t="s">
        <v>879</v>
      </c>
      <c r="C154" s="27" t="s">
        <v>880</v>
      </c>
      <c r="D154" s="27" t="s">
        <v>881</v>
      </c>
    </row>
    <row r="155" spans="1:4" s="22" customFormat="1" x14ac:dyDescent="0.25">
      <c r="A155" s="22" t="s">
        <v>888</v>
      </c>
      <c r="B155" s="30" t="s">
        <v>899</v>
      </c>
      <c r="C155" s="36"/>
      <c r="D155" s="22" t="s">
        <v>825</v>
      </c>
    </row>
    <row r="156" spans="1:4" s="22" customFormat="1" x14ac:dyDescent="0.25">
      <c r="A156" s="22" t="s">
        <v>903</v>
      </c>
      <c r="B156" s="30" t="s">
        <v>920</v>
      </c>
      <c r="C156" s="40"/>
      <c r="D156" s="22" t="s">
        <v>99</v>
      </c>
    </row>
    <row r="157" spans="1:4" s="22" customFormat="1" x14ac:dyDescent="0.25">
      <c r="A157" s="22" t="s">
        <v>889</v>
      </c>
      <c r="B157" s="31" t="s">
        <v>894</v>
      </c>
      <c r="C157" s="34"/>
      <c r="D157" s="22" t="s">
        <v>93</v>
      </c>
    </row>
    <row r="158" spans="1:4" s="22" customFormat="1" x14ac:dyDescent="0.25">
      <c r="A158" s="22" t="s">
        <v>924</v>
      </c>
      <c r="B158" s="30" t="s">
        <v>921</v>
      </c>
      <c r="C158" s="48"/>
      <c r="D158" s="22" t="s">
        <v>1010</v>
      </c>
    </row>
    <row r="159" spans="1:4" s="22" customFormat="1" x14ac:dyDescent="0.25">
      <c r="A159" s="22" t="s">
        <v>904</v>
      </c>
      <c r="B159" s="30" t="s">
        <v>900</v>
      </c>
      <c r="C159" s="39"/>
      <c r="D159" s="22" t="s">
        <v>1011</v>
      </c>
    </row>
    <row r="160" spans="1:4" s="22" customFormat="1" x14ac:dyDescent="0.25">
      <c r="A160" s="22" t="s">
        <v>896</v>
      </c>
      <c r="B160" s="31" t="s">
        <v>897</v>
      </c>
      <c r="C160" s="35"/>
      <c r="D160" s="22" t="s">
        <v>104</v>
      </c>
    </row>
    <row r="161" spans="1:4" s="22" customFormat="1" x14ac:dyDescent="0.25">
      <c r="A161" s="22" t="s">
        <v>905</v>
      </c>
      <c r="B161" s="30" t="s">
        <v>901</v>
      </c>
      <c r="C161" s="41"/>
      <c r="D161" s="22" t="s">
        <v>103</v>
      </c>
    </row>
    <row r="162" spans="1:4" s="22" customFormat="1" x14ac:dyDescent="0.25">
      <c r="A162" s="22" t="s">
        <v>890</v>
      </c>
      <c r="B162" s="31" t="s">
        <v>891</v>
      </c>
      <c r="C162" s="25"/>
      <c r="D162" s="22" t="s">
        <v>102</v>
      </c>
    </row>
    <row r="163" spans="1:4" s="22" customFormat="1" x14ac:dyDescent="0.25">
      <c r="A163" s="22" t="s">
        <v>883</v>
      </c>
      <c r="B163" s="31" t="s">
        <v>893</v>
      </c>
      <c r="C163" s="33"/>
      <c r="D163" s="22" t="s">
        <v>101</v>
      </c>
    </row>
    <row r="164" spans="1:4" s="22" customFormat="1" x14ac:dyDescent="0.25">
      <c r="B164" s="30"/>
    </row>
    <row r="165" spans="1:4" s="22" customFormat="1" x14ac:dyDescent="0.25">
      <c r="A165" s="20" t="s">
        <v>1014</v>
      </c>
      <c r="B165" s="28"/>
      <c r="C165" s="19"/>
      <c r="D165" s="19"/>
    </row>
    <row r="166" spans="1:4" s="22" customFormat="1" x14ac:dyDescent="0.25">
      <c r="A166" s="27" t="s">
        <v>878</v>
      </c>
      <c r="B166" s="29" t="s">
        <v>879</v>
      </c>
      <c r="C166" s="27" t="s">
        <v>880</v>
      </c>
      <c r="D166" s="27" t="s">
        <v>881</v>
      </c>
    </row>
    <row r="167" spans="1:4" s="22" customFormat="1" x14ac:dyDescent="0.25">
      <c r="A167" s="22" t="s">
        <v>888</v>
      </c>
      <c r="B167" s="30" t="s">
        <v>899</v>
      </c>
      <c r="C167" s="36"/>
      <c r="D167" s="22" t="s">
        <v>825</v>
      </c>
    </row>
    <row r="168" spans="1:4" s="22" customFormat="1" x14ac:dyDescent="0.25">
      <c r="A168" s="22" t="s">
        <v>906</v>
      </c>
      <c r="B168" s="30" t="s">
        <v>902</v>
      </c>
      <c r="C168" s="42"/>
      <c r="D168" s="22" t="s">
        <v>964</v>
      </c>
    </row>
    <row r="169" spans="1:4" s="22" customFormat="1" x14ac:dyDescent="0.25">
      <c r="A169" s="22" t="s">
        <v>896</v>
      </c>
      <c r="B169" s="31" t="s">
        <v>897</v>
      </c>
      <c r="C169" s="35"/>
      <c r="D169" s="22" t="s">
        <v>98</v>
      </c>
    </row>
    <row r="170" spans="1:4" s="22" customFormat="1" x14ac:dyDescent="0.25">
      <c r="A170" s="22" t="s">
        <v>903</v>
      </c>
      <c r="B170" s="30" t="s">
        <v>920</v>
      </c>
      <c r="C170" s="40"/>
      <c r="D170" s="22" t="s">
        <v>99</v>
      </c>
    </row>
    <row r="171" spans="1:4" s="22" customFormat="1" x14ac:dyDescent="0.25">
      <c r="A171" s="22" t="s">
        <v>889</v>
      </c>
      <c r="B171" s="31" t="s">
        <v>894</v>
      </c>
      <c r="C171" s="34"/>
      <c r="D171" s="22" t="s">
        <v>93</v>
      </c>
    </row>
    <row r="172" spans="1:4" s="22" customFormat="1" x14ac:dyDescent="0.25">
      <c r="A172" s="22" t="s">
        <v>904</v>
      </c>
      <c r="B172" s="30" t="s">
        <v>900</v>
      </c>
      <c r="C172" s="39"/>
      <c r="D172" s="22" t="s">
        <v>1012</v>
      </c>
    </row>
    <row r="173" spans="1:4" s="22" customFormat="1" x14ac:dyDescent="0.25">
      <c r="A173" s="22" t="s">
        <v>883</v>
      </c>
      <c r="B173" s="31" t="s">
        <v>893</v>
      </c>
      <c r="C173" s="33"/>
      <c r="D173" s="22" t="s">
        <v>496</v>
      </c>
    </row>
    <row r="174" spans="1:4" s="22" customFormat="1" x14ac:dyDescent="0.25">
      <c r="A174" s="22" t="s">
        <v>973</v>
      </c>
      <c r="B174" s="31" t="s">
        <v>975</v>
      </c>
      <c r="C174" s="51"/>
      <c r="D174" s="22" t="s">
        <v>972</v>
      </c>
    </row>
    <row r="175" spans="1:4" s="22" customFormat="1" x14ac:dyDescent="0.25">
      <c r="A175" s="22" t="s">
        <v>974</v>
      </c>
      <c r="B175" s="31">
        <v>740000</v>
      </c>
      <c r="C175" s="52"/>
      <c r="D175" s="22" t="s">
        <v>822</v>
      </c>
    </row>
    <row r="176" spans="1:4" s="22" customFormat="1" x14ac:dyDescent="0.25">
      <c r="A176" s="22" t="s">
        <v>890</v>
      </c>
      <c r="B176" s="31" t="s">
        <v>891</v>
      </c>
      <c r="C176" s="25"/>
      <c r="D176" s="22" t="s">
        <v>1013</v>
      </c>
    </row>
    <row r="177" spans="1:4" s="22" customFormat="1" x14ac:dyDescent="0.25">
      <c r="B177" s="30"/>
    </row>
    <row r="178" spans="1:4" s="22" customFormat="1" x14ac:dyDescent="0.25">
      <c r="A178" s="20" t="s">
        <v>1015</v>
      </c>
      <c r="B178" s="28"/>
      <c r="C178" s="19"/>
      <c r="D178" s="19"/>
    </row>
    <row r="179" spans="1:4" s="22" customFormat="1" x14ac:dyDescent="0.25">
      <c r="A179" s="27" t="s">
        <v>878</v>
      </c>
      <c r="B179" s="29" t="s">
        <v>879</v>
      </c>
      <c r="C179" s="27" t="s">
        <v>880</v>
      </c>
      <c r="D179" s="27" t="s">
        <v>881</v>
      </c>
    </row>
    <row r="180" spans="1:4" s="22" customFormat="1" x14ac:dyDescent="0.25">
      <c r="A180" s="22" t="s">
        <v>888</v>
      </c>
      <c r="B180" s="30" t="s">
        <v>899</v>
      </c>
      <c r="C180" s="36"/>
      <c r="D180" s="22" t="s">
        <v>825</v>
      </c>
    </row>
    <row r="181" spans="1:4" s="22" customFormat="1" x14ac:dyDescent="0.25">
      <c r="A181" s="22" t="s">
        <v>883</v>
      </c>
      <c r="B181" s="31" t="s">
        <v>893</v>
      </c>
      <c r="C181" s="33"/>
      <c r="D181" s="22" t="s">
        <v>496</v>
      </c>
    </row>
    <row r="182" spans="1:4" s="22" customFormat="1" x14ac:dyDescent="0.25">
      <c r="A182" s="22" t="s">
        <v>906</v>
      </c>
      <c r="B182" s="30" t="s">
        <v>902</v>
      </c>
      <c r="C182" s="42"/>
      <c r="D182" s="22" t="s">
        <v>964</v>
      </c>
    </row>
    <row r="183" spans="1:4" s="22" customFormat="1" x14ac:dyDescent="0.25">
      <c r="A183" s="22" t="s">
        <v>896</v>
      </c>
      <c r="B183" s="31" t="s">
        <v>897</v>
      </c>
      <c r="C183" s="35"/>
      <c r="D183" s="22" t="s">
        <v>98</v>
      </c>
    </row>
    <row r="184" spans="1:4" s="22" customFormat="1" x14ac:dyDescent="0.25">
      <c r="A184" s="22" t="s">
        <v>924</v>
      </c>
      <c r="B184" s="30" t="s">
        <v>921</v>
      </c>
      <c r="C184" s="48"/>
      <c r="D184" s="22" t="s">
        <v>1008</v>
      </c>
    </row>
    <row r="185" spans="1:4" s="22" customFormat="1" x14ac:dyDescent="0.25">
      <c r="A185" s="22" t="s">
        <v>973</v>
      </c>
      <c r="B185" s="31" t="s">
        <v>975</v>
      </c>
      <c r="C185" s="51"/>
      <c r="D185" s="22" t="s">
        <v>972</v>
      </c>
    </row>
    <row r="186" spans="1:4" s="22" customFormat="1" x14ac:dyDescent="0.25">
      <c r="A186" s="22" t="s">
        <v>890</v>
      </c>
      <c r="B186" s="31" t="s">
        <v>891</v>
      </c>
      <c r="C186" s="25"/>
      <c r="D186" s="22" t="s">
        <v>1013</v>
      </c>
    </row>
    <row r="187" spans="1:4" s="22" customFormat="1" x14ac:dyDescent="0.25">
      <c r="A187" s="22" t="s">
        <v>904</v>
      </c>
      <c r="B187" s="30" t="s">
        <v>900</v>
      </c>
      <c r="C187" s="39"/>
      <c r="D187" s="22" t="s">
        <v>1012</v>
      </c>
    </row>
    <row r="188" spans="1:4" s="22" customFormat="1" x14ac:dyDescent="0.25">
      <c r="A188" s="22" t="s">
        <v>889</v>
      </c>
      <c r="B188" s="31" t="s">
        <v>894</v>
      </c>
      <c r="C188" s="34"/>
      <c r="D188" s="22" t="s">
        <v>93</v>
      </c>
    </row>
    <row r="189" spans="1:4" s="22" customFormat="1" x14ac:dyDescent="0.25">
      <c r="A189" s="22" t="s">
        <v>903</v>
      </c>
      <c r="B189" s="30" t="s">
        <v>920</v>
      </c>
      <c r="C189" s="40"/>
      <c r="D189" s="22" t="s">
        <v>99</v>
      </c>
    </row>
    <row r="190" spans="1:4" s="22" customFormat="1" x14ac:dyDescent="0.25">
      <c r="B190" s="30"/>
    </row>
    <row r="191" spans="1:4" x14ac:dyDescent="0.25">
      <c r="A191" s="20" t="s">
        <v>989</v>
      </c>
      <c r="B191" s="28"/>
      <c r="C191" s="19"/>
      <c r="D191" s="19"/>
    </row>
    <row r="192" spans="1:4" x14ac:dyDescent="0.25">
      <c r="A192" s="27" t="s">
        <v>878</v>
      </c>
      <c r="B192" s="29" t="s">
        <v>879</v>
      </c>
      <c r="C192" s="27" t="s">
        <v>880</v>
      </c>
      <c r="D192" s="27" t="s">
        <v>881</v>
      </c>
    </row>
    <row r="193" spans="1:5" x14ac:dyDescent="0.25">
      <c r="A193" s="22" t="s">
        <v>888</v>
      </c>
      <c r="B193" s="30" t="s">
        <v>899</v>
      </c>
      <c r="C193" s="36"/>
      <c r="D193" s="22" t="s">
        <v>485</v>
      </c>
    </row>
    <row r="194" spans="1:5" x14ac:dyDescent="0.25">
      <c r="A194" s="22" t="s">
        <v>929</v>
      </c>
      <c r="B194" s="30" t="s">
        <v>923</v>
      </c>
      <c r="C194" s="49"/>
      <c r="D194" t="s">
        <v>963</v>
      </c>
    </row>
    <row r="195" spans="1:5" s="22" customFormat="1" x14ac:dyDescent="0.25">
      <c r="A195" s="22" t="s">
        <v>928</v>
      </c>
      <c r="B195" s="30" t="s">
        <v>922</v>
      </c>
      <c r="C195" s="47"/>
      <c r="D195" s="22" t="s">
        <v>824</v>
      </c>
    </row>
    <row r="196" spans="1:5" x14ac:dyDescent="0.25">
      <c r="A196" s="22" t="s">
        <v>896</v>
      </c>
      <c r="B196" s="31" t="s">
        <v>897</v>
      </c>
      <c r="C196" s="35"/>
      <c r="D196" t="s">
        <v>98</v>
      </c>
    </row>
    <row r="197" spans="1:5" x14ac:dyDescent="0.25">
      <c r="A197" s="22" t="s">
        <v>903</v>
      </c>
      <c r="B197" s="30" t="s">
        <v>920</v>
      </c>
      <c r="C197" s="40"/>
      <c r="D197" t="s">
        <v>970</v>
      </c>
      <c r="E197" s="22"/>
    </row>
    <row r="198" spans="1:5" x14ac:dyDescent="0.25">
      <c r="A198" s="22" t="s">
        <v>924</v>
      </c>
      <c r="B198" s="30" t="s">
        <v>921</v>
      </c>
      <c r="C198" s="48"/>
      <c r="D198" t="s">
        <v>971</v>
      </c>
      <c r="E198" s="22"/>
    </row>
    <row r="199" spans="1:5" x14ac:dyDescent="0.25">
      <c r="A199" s="22" t="s">
        <v>877</v>
      </c>
      <c r="B199" s="32" t="s">
        <v>884</v>
      </c>
      <c r="C199" s="26"/>
      <c r="D199" t="s">
        <v>95</v>
      </c>
      <c r="E199" s="22"/>
    </row>
    <row r="200" spans="1:5" x14ac:dyDescent="0.25">
      <c r="A200" s="22" t="s">
        <v>905</v>
      </c>
      <c r="B200" s="30" t="s">
        <v>901</v>
      </c>
      <c r="C200" s="41"/>
      <c r="D200" t="s">
        <v>94</v>
      </c>
    </row>
    <row r="201" spans="1:5" x14ac:dyDescent="0.25">
      <c r="A201" s="22" t="s">
        <v>890</v>
      </c>
      <c r="B201" s="31" t="s">
        <v>891</v>
      </c>
      <c r="C201" s="25"/>
      <c r="D201" t="s">
        <v>1026</v>
      </c>
    </row>
    <row r="202" spans="1:5" x14ac:dyDescent="0.25">
      <c r="A202" s="22" t="s">
        <v>889</v>
      </c>
      <c r="B202" s="31" t="s">
        <v>894</v>
      </c>
      <c r="C202" s="34"/>
      <c r="D202" t="s">
        <v>93</v>
      </c>
    </row>
    <row r="203" spans="1:5" x14ac:dyDescent="0.25">
      <c r="A203" s="24" t="s">
        <v>913</v>
      </c>
      <c r="B203" s="43" t="s">
        <v>912</v>
      </c>
      <c r="C203" s="44"/>
      <c r="D203" t="s">
        <v>493</v>
      </c>
    </row>
    <row r="204" spans="1:5" x14ac:dyDescent="0.25">
      <c r="A204" s="22" t="s">
        <v>883</v>
      </c>
      <c r="B204" s="31" t="s">
        <v>893</v>
      </c>
      <c r="C204" s="33"/>
      <c r="D204" t="s">
        <v>496</v>
      </c>
    </row>
    <row r="205" spans="1:5" s="22" customFormat="1" x14ac:dyDescent="0.25">
      <c r="A205" s="22" t="s">
        <v>974</v>
      </c>
      <c r="B205" s="31">
        <v>740000</v>
      </c>
      <c r="C205" s="52"/>
      <c r="D205" s="22" t="s">
        <v>822</v>
      </c>
    </row>
    <row r="206" spans="1:5" s="22" customFormat="1" x14ac:dyDescent="0.25"/>
    <row r="207" spans="1:5" x14ac:dyDescent="0.25">
      <c r="A207" s="20" t="s">
        <v>1164</v>
      </c>
      <c r="B207" s="28"/>
      <c r="C207" s="19"/>
      <c r="D207" s="19"/>
    </row>
    <row r="208" spans="1:5" x14ac:dyDescent="0.25">
      <c r="A208" s="27" t="s">
        <v>878</v>
      </c>
      <c r="B208" s="29" t="s">
        <v>879</v>
      </c>
      <c r="C208" s="27" t="s">
        <v>880</v>
      </c>
      <c r="D208" s="27" t="s">
        <v>881</v>
      </c>
    </row>
    <row r="209" spans="1:4" x14ac:dyDescent="0.25">
      <c r="A209" s="22" t="s">
        <v>888</v>
      </c>
      <c r="B209" s="30" t="s">
        <v>899</v>
      </c>
      <c r="C209" s="36"/>
      <c r="D209" s="22" t="s">
        <v>825</v>
      </c>
    </row>
    <row r="210" spans="1:4" x14ac:dyDescent="0.25">
      <c r="A210" s="22" t="s">
        <v>903</v>
      </c>
      <c r="B210" s="30" t="s">
        <v>920</v>
      </c>
      <c r="C210" s="40"/>
      <c r="D210" s="22" t="s">
        <v>99</v>
      </c>
    </row>
    <row r="211" spans="1:4" s="22" customFormat="1" x14ac:dyDescent="0.25">
      <c r="A211" s="22" t="s">
        <v>906</v>
      </c>
      <c r="B211" s="30" t="s">
        <v>902</v>
      </c>
      <c r="C211" s="42"/>
      <c r="D211" s="22" t="s">
        <v>964</v>
      </c>
    </row>
    <row r="212" spans="1:4" x14ac:dyDescent="0.25">
      <c r="A212" s="22" t="s">
        <v>928</v>
      </c>
      <c r="B212" s="30" t="s">
        <v>922</v>
      </c>
      <c r="C212" s="47"/>
      <c r="D212" s="22" t="s">
        <v>824</v>
      </c>
    </row>
    <row r="213" spans="1:4" x14ac:dyDescent="0.25">
      <c r="A213" s="22" t="s">
        <v>929</v>
      </c>
      <c r="B213" s="30" t="s">
        <v>923</v>
      </c>
      <c r="C213" s="49"/>
      <c r="D213" s="22" t="s">
        <v>963</v>
      </c>
    </row>
    <row r="214" spans="1:4" x14ac:dyDescent="0.25">
      <c r="A214" s="22" t="s">
        <v>896</v>
      </c>
      <c r="B214" s="31" t="s">
        <v>897</v>
      </c>
      <c r="C214" s="35"/>
      <c r="D214" s="22" t="s">
        <v>98</v>
      </c>
    </row>
    <row r="215" spans="1:4" x14ac:dyDescent="0.25">
      <c r="A215" s="22" t="s">
        <v>905</v>
      </c>
      <c r="B215" s="30" t="s">
        <v>901</v>
      </c>
      <c r="C215" s="41"/>
      <c r="D215" s="22" t="s">
        <v>1028</v>
      </c>
    </row>
    <row r="216" spans="1:4" x14ac:dyDescent="0.25">
      <c r="A216" s="22" t="s">
        <v>883</v>
      </c>
      <c r="B216" s="31" t="s">
        <v>893</v>
      </c>
      <c r="C216" s="33"/>
      <c r="D216" s="22" t="s">
        <v>1027</v>
      </c>
    </row>
    <row r="217" spans="1:4" x14ac:dyDescent="0.25">
      <c r="A217" s="22" t="s">
        <v>889</v>
      </c>
      <c r="B217" s="31" t="s">
        <v>894</v>
      </c>
      <c r="C217" s="34"/>
      <c r="D217" s="22" t="s">
        <v>93</v>
      </c>
    </row>
    <row r="218" spans="1:4" x14ac:dyDescent="0.25">
      <c r="A218" s="22" t="s">
        <v>890</v>
      </c>
      <c r="B218" s="31" t="s">
        <v>891</v>
      </c>
      <c r="C218" s="25"/>
      <c r="D218" s="22" t="s">
        <v>1026</v>
      </c>
    </row>
    <row r="219" spans="1:4" x14ac:dyDescent="0.25">
      <c r="A219" s="22" t="s">
        <v>974</v>
      </c>
      <c r="B219" s="31">
        <v>740000</v>
      </c>
      <c r="C219" s="52"/>
      <c r="D219" s="22" t="s">
        <v>822</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x14ac:dyDescent="0.25"/>
  <cols>
    <col min="1" max="1" width="79.7109375" style="22" customWidth="1"/>
    <col min="2" max="2" width="12.7109375" style="22" bestFit="1" customWidth="1"/>
    <col min="3" max="3" width="17.42578125" style="22" customWidth="1"/>
    <col min="4" max="4" width="22" style="22" customWidth="1"/>
    <col min="5" max="5" width="19.42578125" style="22" customWidth="1"/>
    <col min="6" max="6" width="14.42578125" style="22" customWidth="1"/>
    <col min="7" max="7" width="26.140625" style="22" customWidth="1"/>
    <col min="8" max="8" width="26.7109375" style="22" bestFit="1" customWidth="1"/>
    <col min="9" max="9" width="17.85546875" style="22" bestFit="1" customWidth="1"/>
    <col min="10" max="14" width="9.140625" style="22"/>
    <col min="15" max="15" width="25.85546875" style="22" customWidth="1"/>
    <col min="16" max="16" width="12.42578125" style="22" customWidth="1"/>
    <col min="17" max="17" width="19.85546875" style="22" customWidth="1"/>
    <col min="18" max="19" width="12.42578125" style="22" customWidth="1"/>
    <col min="20" max="21" width="16.28515625" style="22" customWidth="1"/>
    <col min="22" max="22" width="10.85546875" style="22" bestFit="1" customWidth="1"/>
    <col min="23" max="16384" width="9.140625" style="22"/>
  </cols>
  <sheetData>
    <row r="1" spans="1:5" x14ac:dyDescent="0.25">
      <c r="A1" s="131" t="s">
        <v>11</v>
      </c>
      <c r="B1" s="131"/>
      <c r="C1" s="131"/>
      <c r="D1" s="131"/>
      <c r="E1" s="131"/>
    </row>
    <row r="2" spans="1:5" x14ac:dyDescent="0.25">
      <c r="A2" s="135" t="s">
        <v>172</v>
      </c>
      <c r="B2" s="135"/>
      <c r="C2" s="135"/>
      <c r="D2" s="135"/>
      <c r="E2" s="135"/>
    </row>
    <row r="19" spans="1:5" x14ac:dyDescent="0.25">
      <c r="A19" s="22" t="s">
        <v>173</v>
      </c>
    </row>
    <row r="20" spans="1:5" x14ac:dyDescent="0.25">
      <c r="A20" s="22">
        <v>155400</v>
      </c>
      <c r="B20" s="22" t="s">
        <v>174</v>
      </c>
    </row>
    <row r="21" spans="1:5" x14ac:dyDescent="0.25">
      <c r="A21" s="135" t="s">
        <v>175</v>
      </c>
      <c r="B21" s="135"/>
      <c r="C21" s="135"/>
      <c r="D21" s="135"/>
      <c r="E21" s="135"/>
    </row>
    <row r="38" spans="1:5" x14ac:dyDescent="0.25">
      <c r="A38" s="22" t="s">
        <v>173</v>
      </c>
    </row>
    <row r="39" spans="1:5" x14ac:dyDescent="0.25">
      <c r="A39" s="22">
        <v>100800</v>
      </c>
      <c r="B39" s="22" t="s">
        <v>174</v>
      </c>
    </row>
    <row r="40" spans="1:5" x14ac:dyDescent="0.25">
      <c r="A40" s="135" t="s">
        <v>176</v>
      </c>
      <c r="B40" s="135"/>
      <c r="C40" s="135"/>
      <c r="D40" s="135"/>
      <c r="E40" s="135"/>
    </row>
    <row r="57" spans="1:5" ht="15.75" thickBot="1" x14ac:dyDescent="0.3">
      <c r="A57" s="22" t="s">
        <v>173</v>
      </c>
    </row>
    <row r="58" spans="1:5" ht="15.75" thickBot="1" x14ac:dyDescent="0.3">
      <c r="A58" s="78">
        <v>194000</v>
      </c>
      <c r="B58" s="22" t="s">
        <v>177</v>
      </c>
    </row>
    <row r="60" spans="1:5" x14ac:dyDescent="0.25">
      <c r="A60" s="131" t="s">
        <v>178</v>
      </c>
      <c r="B60" s="131"/>
      <c r="C60" s="131"/>
      <c r="D60" s="131"/>
      <c r="E60" s="131"/>
    </row>
    <row r="85" spans="1:37" s="79" customFormat="1" x14ac:dyDescent="0.25">
      <c r="A85" s="22" t="s">
        <v>402</v>
      </c>
      <c r="B85" s="22">
        <v>55.1</v>
      </c>
      <c r="C85" s="22" t="s">
        <v>403</v>
      </c>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row>
    <row r="86" spans="1:37" s="79" customFormat="1" x14ac:dyDescent="0.25">
      <c r="A86" s="22" t="s">
        <v>404</v>
      </c>
      <c r="B86" s="22">
        <v>111.6</v>
      </c>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row>
    <row r="87" spans="1:37" ht="15.75" thickBot="1" x14ac:dyDescent="0.3"/>
    <row r="88" spans="1:37" ht="15.75" thickBot="1" x14ac:dyDescent="0.3">
      <c r="A88" s="27" t="s">
        <v>405</v>
      </c>
      <c r="B88" s="80">
        <f>(B86-B85)/B85</f>
        <v>1.0254083484573502</v>
      </c>
    </row>
    <row r="89" spans="1:37" x14ac:dyDescent="0.25">
      <c r="A89" s="131" t="s">
        <v>179</v>
      </c>
      <c r="B89" s="131"/>
      <c r="C89" s="131"/>
      <c r="D89" s="131"/>
      <c r="E89" s="131"/>
    </row>
    <row r="90" spans="1:37" x14ac:dyDescent="0.25">
      <c r="A90" s="22">
        <v>6.6290250000000004</v>
      </c>
      <c r="B90" s="22" t="s">
        <v>409</v>
      </c>
      <c r="E90" s="22" t="s">
        <v>414</v>
      </c>
    </row>
    <row r="91" spans="1:37" x14ac:dyDescent="0.25">
      <c r="A91" s="22">
        <f>1/A90</f>
        <v>0.15085174667466181</v>
      </c>
      <c r="B91" s="22" t="s">
        <v>410</v>
      </c>
      <c r="E91" s="22" t="s">
        <v>184</v>
      </c>
    </row>
    <row r="92" spans="1:37" x14ac:dyDescent="0.25">
      <c r="A92" s="5">
        <v>0.5</v>
      </c>
      <c r="B92" s="22" t="s">
        <v>411</v>
      </c>
      <c r="E92" s="22" t="s">
        <v>415</v>
      </c>
    </row>
    <row r="93" spans="1:37" x14ac:dyDescent="0.25">
      <c r="A93" s="22">
        <f>A92*A91</f>
        <v>7.5425873337330904E-2</v>
      </c>
      <c r="B93" s="22" t="s">
        <v>412</v>
      </c>
      <c r="E93" s="22" t="s">
        <v>184</v>
      </c>
    </row>
    <row r="94" spans="1:37" x14ac:dyDescent="0.25">
      <c r="A94" s="22">
        <f>1/A93</f>
        <v>13.258050000000001</v>
      </c>
      <c r="B94" s="22" t="s">
        <v>413</v>
      </c>
      <c r="E94" s="22" t="s">
        <v>184</v>
      </c>
      <c r="J94" s="5"/>
    </row>
    <row r="95" spans="1:37" ht="15.75" thickBot="1" x14ac:dyDescent="0.3">
      <c r="A95" s="22">
        <v>8.0274920000000005</v>
      </c>
      <c r="B95" s="22" t="s">
        <v>407</v>
      </c>
      <c r="E95" s="22" t="s">
        <v>416</v>
      </c>
      <c r="J95" s="5"/>
    </row>
    <row r="96" spans="1:37" ht="15.75" thickBot="1" x14ac:dyDescent="0.3">
      <c r="A96" s="6">
        <f>(A94-A95)/A95</f>
        <v>0.65158059329115492</v>
      </c>
      <c r="B96" s="22" t="s">
        <v>408</v>
      </c>
      <c r="C96" s="81"/>
      <c r="E96" s="22" t="s">
        <v>184</v>
      </c>
    </row>
    <row r="98" spans="1:5" x14ac:dyDescent="0.25">
      <c r="A98" s="131" t="s">
        <v>180</v>
      </c>
      <c r="B98" s="131"/>
      <c r="C98" s="131"/>
      <c r="D98" s="131"/>
      <c r="E98" s="131"/>
    </row>
    <row r="99" spans="1:5" x14ac:dyDescent="0.25">
      <c r="A99" s="81">
        <v>0.3</v>
      </c>
      <c r="B99" s="5" t="s">
        <v>419</v>
      </c>
    </row>
    <row r="100" spans="1:5" x14ac:dyDescent="0.25">
      <c r="A100" s="22">
        <v>63.5</v>
      </c>
      <c r="B100" s="22" t="s">
        <v>420</v>
      </c>
    </row>
    <row r="101" spans="1:5" x14ac:dyDescent="0.25">
      <c r="A101" s="22">
        <f>1/A100</f>
        <v>1.5748031496062992E-2</v>
      </c>
      <c r="B101" s="22" t="s">
        <v>418</v>
      </c>
    </row>
    <row r="102" spans="1:5" x14ac:dyDescent="0.25">
      <c r="A102" s="82">
        <f>A101*(1-A99)</f>
        <v>1.1023622047244094E-2</v>
      </c>
      <c r="B102" s="22" t="s">
        <v>421</v>
      </c>
    </row>
    <row r="103" spans="1:5" x14ac:dyDescent="0.25">
      <c r="A103" s="82">
        <f>1/A102</f>
        <v>90.714285714285722</v>
      </c>
      <c r="B103" s="22" t="s">
        <v>425</v>
      </c>
    </row>
    <row r="104" spans="1:5" x14ac:dyDescent="0.25">
      <c r="A104" s="81">
        <v>0.35</v>
      </c>
      <c r="B104" s="22" t="s">
        <v>422</v>
      </c>
    </row>
    <row r="105" spans="1:5" x14ac:dyDescent="0.25">
      <c r="A105" s="22">
        <f>A102*(1-A104)</f>
        <v>7.1653543307086615E-3</v>
      </c>
      <c r="B105" s="22" t="s">
        <v>423</v>
      </c>
    </row>
    <row r="106" spans="1:5" ht="15.75" thickBot="1" x14ac:dyDescent="0.3">
      <c r="A106" s="22">
        <f>1/A105</f>
        <v>139.56043956043956</v>
      </c>
      <c r="B106" s="22" t="s">
        <v>424</v>
      </c>
    </row>
    <row r="107" spans="1:5" ht="15.75" thickBot="1" x14ac:dyDescent="0.3">
      <c r="A107" s="6">
        <f>(A106-A103)/A103</f>
        <v>0.53846153846153832</v>
      </c>
      <c r="B107" s="22" t="s">
        <v>426</v>
      </c>
    </row>
    <row r="108" spans="1:5" x14ac:dyDescent="0.25">
      <c r="A108" s="7"/>
    </row>
    <row r="109" spans="1:5" x14ac:dyDescent="0.25">
      <c r="A109" s="131" t="s">
        <v>182</v>
      </c>
      <c r="B109" s="131"/>
      <c r="C109" s="131"/>
      <c r="D109" s="131"/>
      <c r="E109" s="131"/>
    </row>
    <row r="110" spans="1:5" ht="15.75" thickBot="1" x14ac:dyDescent="0.3"/>
    <row r="111" spans="1:5" ht="15.75" thickBot="1" x14ac:dyDescent="0.3">
      <c r="A111" s="6">
        <f>A122</f>
        <v>0.20481927710843381</v>
      </c>
      <c r="B111" s="22" t="s">
        <v>428</v>
      </c>
    </row>
    <row r="113" spans="1:12" x14ac:dyDescent="0.25">
      <c r="A113" s="131" t="s">
        <v>181</v>
      </c>
      <c r="B113" s="131"/>
      <c r="C113" s="131"/>
      <c r="D113" s="131"/>
      <c r="E113" s="131"/>
    </row>
    <row r="114" spans="1:12" x14ac:dyDescent="0.25">
      <c r="A114" s="81">
        <v>0.2</v>
      </c>
      <c r="B114" s="5" t="s">
        <v>419</v>
      </c>
    </row>
    <row r="115" spans="1:12" x14ac:dyDescent="0.25">
      <c r="A115" s="22">
        <v>1.95</v>
      </c>
      <c r="B115" s="22" t="s">
        <v>427</v>
      </c>
    </row>
    <row r="116" spans="1:12" x14ac:dyDescent="0.25">
      <c r="A116" s="22">
        <f>1/A115</f>
        <v>0.51282051282051289</v>
      </c>
      <c r="B116" s="22" t="s">
        <v>418</v>
      </c>
    </row>
    <row r="117" spans="1:12" x14ac:dyDescent="0.25">
      <c r="A117" s="82">
        <f>A116*(1-A114)</f>
        <v>0.41025641025641035</v>
      </c>
      <c r="B117" s="22" t="s">
        <v>421</v>
      </c>
    </row>
    <row r="118" spans="1:12" x14ac:dyDescent="0.25">
      <c r="A118" s="82">
        <f>1/A117</f>
        <v>2.4374999999999996</v>
      </c>
      <c r="B118" s="22" t="s">
        <v>425</v>
      </c>
    </row>
    <row r="119" spans="1:12" x14ac:dyDescent="0.25">
      <c r="A119" s="81">
        <v>0.17</v>
      </c>
      <c r="B119" s="22" t="s">
        <v>422</v>
      </c>
    </row>
    <row r="120" spans="1:12" x14ac:dyDescent="0.25">
      <c r="A120" s="22">
        <f>A117*(1-A119)</f>
        <v>0.34051282051282056</v>
      </c>
      <c r="B120" s="22" t="s">
        <v>423</v>
      </c>
    </row>
    <row r="121" spans="1:12" ht="15.75" thickBot="1" x14ac:dyDescent="0.3">
      <c r="A121" s="22">
        <f>1/A120</f>
        <v>2.9367469879518069</v>
      </c>
      <c r="B121" s="22" t="s">
        <v>424</v>
      </c>
    </row>
    <row r="122" spans="1:12" ht="15.75" thickBot="1" x14ac:dyDescent="0.3">
      <c r="A122" s="6">
        <f>(A121-A118)/A118</f>
        <v>0.20481927710843381</v>
      </c>
      <c r="B122" s="22" t="s">
        <v>426</v>
      </c>
    </row>
    <row r="124" spans="1:12" x14ac:dyDescent="0.25">
      <c r="A124" s="131" t="s">
        <v>429</v>
      </c>
      <c r="B124" s="131"/>
      <c r="C124" s="131"/>
      <c r="D124" s="131"/>
      <c r="E124" s="131"/>
      <c r="J124" s="83"/>
    </row>
    <row r="125" spans="1:12" x14ac:dyDescent="0.25">
      <c r="A125" s="75">
        <v>4.4824543659231753E-4</v>
      </c>
      <c r="B125" s="22" t="s">
        <v>431</v>
      </c>
      <c r="K125" s="5"/>
      <c r="L125" s="5"/>
    </row>
    <row r="126" spans="1:12" x14ac:dyDescent="0.25">
      <c r="A126" s="22">
        <v>1.27</v>
      </c>
      <c r="B126" s="22" t="s">
        <v>436</v>
      </c>
      <c r="F126" s="84"/>
      <c r="J126" s="2"/>
      <c r="K126" s="75"/>
      <c r="L126" s="75"/>
    </row>
    <row r="127" spans="1:12" x14ac:dyDescent="0.25">
      <c r="A127" s="22">
        <f>(1/CONVERT(A125/A126,"mi","km")*0.00105505585)</f>
        <v>1.857438352962903</v>
      </c>
      <c r="B127" s="22" t="s">
        <v>432</v>
      </c>
      <c r="K127" s="75"/>
      <c r="L127" s="75"/>
    </row>
    <row r="128" spans="1:12" x14ac:dyDescent="0.25">
      <c r="A128" s="22">
        <f>1/A127</f>
        <v>0.53837587578874124</v>
      </c>
      <c r="B128" s="22" t="s">
        <v>433</v>
      </c>
      <c r="F128" s="84"/>
      <c r="K128" s="81"/>
      <c r="L128" s="5"/>
    </row>
    <row r="129" spans="1:12" x14ac:dyDescent="0.25">
      <c r="A129" s="22">
        <v>1.07</v>
      </c>
      <c r="B129" s="22" t="s">
        <v>430</v>
      </c>
      <c r="F129" s="84"/>
      <c r="K129" s="81"/>
      <c r="L129" s="5"/>
    </row>
    <row r="130" spans="1:12" ht="15.75" thickBot="1" x14ac:dyDescent="0.3">
      <c r="A130" s="22">
        <f>1/A129</f>
        <v>0.93457943925233644</v>
      </c>
      <c r="B130" s="22" t="s">
        <v>434</v>
      </c>
      <c r="F130" s="84"/>
      <c r="K130" s="5"/>
      <c r="L130" s="5"/>
    </row>
    <row r="131" spans="1:12" ht="15.75" thickBot="1" x14ac:dyDescent="0.3">
      <c r="A131" s="6">
        <f>(A130-A128)/A128</f>
        <v>0.73592369435785332</v>
      </c>
      <c r="B131" s="22" t="s">
        <v>426</v>
      </c>
      <c r="F131" s="84"/>
    </row>
    <row r="133" spans="1:12" x14ac:dyDescent="0.25">
      <c r="A133" s="83"/>
      <c r="B133" s="5"/>
      <c r="C133" s="5"/>
    </row>
    <row r="134" spans="1:12" x14ac:dyDescent="0.25">
      <c r="A134" s="131" t="s">
        <v>106</v>
      </c>
      <c r="B134" s="131"/>
      <c r="C134" s="131"/>
      <c r="D134" s="131"/>
      <c r="E134" s="131"/>
    </row>
    <row r="135" spans="1:12" x14ac:dyDescent="0.25">
      <c r="A135" s="85" t="s">
        <v>448</v>
      </c>
      <c r="B135" s="30"/>
      <c r="C135" s="30"/>
      <c r="D135" s="30"/>
      <c r="E135" s="30"/>
      <c r="F135" s="30"/>
      <c r="G135" s="30"/>
    </row>
    <row r="136" spans="1:12" ht="15.75" x14ac:dyDescent="0.3">
      <c r="A136" s="8"/>
      <c r="B136" s="132" t="s">
        <v>449</v>
      </c>
      <c r="C136" s="133"/>
      <c r="D136" s="133"/>
      <c r="E136" s="134"/>
      <c r="F136" s="30"/>
      <c r="G136" s="30"/>
    </row>
    <row r="137" spans="1:12" ht="15.75" x14ac:dyDescent="0.3">
      <c r="A137" s="9"/>
      <c r="B137" s="132" t="s">
        <v>450</v>
      </c>
      <c r="C137" s="134"/>
      <c r="D137" s="132" t="s">
        <v>451</v>
      </c>
      <c r="E137" s="134"/>
      <c r="F137" s="30"/>
      <c r="G137" s="30"/>
    </row>
    <row r="138" spans="1:12" ht="15.75" x14ac:dyDescent="0.3">
      <c r="A138" s="10" t="s">
        <v>452</v>
      </c>
      <c r="B138" s="11" t="s">
        <v>453</v>
      </c>
      <c r="C138" s="11" t="s">
        <v>454</v>
      </c>
      <c r="D138" s="11" t="s">
        <v>453</v>
      </c>
      <c r="E138" s="11" t="s">
        <v>454</v>
      </c>
      <c r="F138" s="30"/>
      <c r="G138" s="86" t="s">
        <v>455</v>
      </c>
    </row>
    <row r="139" spans="1:12" x14ac:dyDescent="0.25">
      <c r="A139" s="87" t="s">
        <v>456</v>
      </c>
      <c r="B139" s="88">
        <v>95</v>
      </c>
      <c r="C139" s="89">
        <v>95</v>
      </c>
      <c r="D139" s="88">
        <v>50</v>
      </c>
      <c r="E139" s="89">
        <v>50</v>
      </c>
      <c r="F139" s="86" t="s">
        <v>131</v>
      </c>
      <c r="G139" s="30">
        <f>(C139-E139)/C139</f>
        <v>0.47368421052631576</v>
      </c>
    </row>
    <row r="140" spans="1:12" x14ac:dyDescent="0.25">
      <c r="A140" s="90" t="s">
        <v>457</v>
      </c>
      <c r="B140" s="91">
        <v>100</v>
      </c>
      <c r="C140" s="92">
        <v>100</v>
      </c>
      <c r="D140" s="91">
        <v>70</v>
      </c>
      <c r="E140" s="92">
        <v>70</v>
      </c>
      <c r="F140" s="86" t="s">
        <v>131</v>
      </c>
      <c r="G140" s="30">
        <f t="shared" ref="G140:G156" si="0">(C140-E140)/C140</f>
        <v>0.3</v>
      </c>
    </row>
    <row r="141" spans="1:12" x14ac:dyDescent="0.25">
      <c r="A141" s="90" t="s">
        <v>458</v>
      </c>
      <c r="B141" s="91">
        <v>95</v>
      </c>
      <c r="C141" s="92">
        <v>95</v>
      </c>
      <c r="D141" s="91">
        <v>50</v>
      </c>
      <c r="E141" s="92">
        <v>50</v>
      </c>
      <c r="F141" s="86" t="s">
        <v>131</v>
      </c>
      <c r="G141" s="30">
        <f t="shared" si="0"/>
        <v>0.47368421052631576</v>
      </c>
    </row>
    <row r="142" spans="1:12" x14ac:dyDescent="0.25">
      <c r="A142" s="90" t="s">
        <v>459</v>
      </c>
      <c r="B142" s="91">
        <v>105</v>
      </c>
      <c r="C142" s="92">
        <v>105</v>
      </c>
      <c r="D142" s="91">
        <v>110</v>
      </c>
      <c r="E142" s="92">
        <v>110</v>
      </c>
      <c r="F142" s="93" t="s">
        <v>475</v>
      </c>
      <c r="G142" s="30">
        <f t="shared" si="0"/>
        <v>-4.7619047619047616E-2</v>
      </c>
    </row>
    <row r="143" spans="1:12" x14ac:dyDescent="0.25">
      <c r="A143" s="90" t="s">
        <v>460</v>
      </c>
      <c r="B143" s="91">
        <v>80</v>
      </c>
      <c r="C143" s="92">
        <v>80</v>
      </c>
      <c r="D143" s="91">
        <v>35</v>
      </c>
      <c r="E143" s="92">
        <v>35</v>
      </c>
      <c r="F143" s="86" t="s">
        <v>131</v>
      </c>
      <c r="G143" s="30">
        <f t="shared" si="0"/>
        <v>0.5625</v>
      </c>
    </row>
    <row r="144" spans="1:12" x14ac:dyDescent="0.25">
      <c r="A144" s="90" t="s">
        <v>461</v>
      </c>
      <c r="B144" s="91">
        <v>70</v>
      </c>
      <c r="C144" s="92">
        <v>70</v>
      </c>
      <c r="D144" s="91">
        <v>50</v>
      </c>
      <c r="E144" s="92">
        <v>50</v>
      </c>
      <c r="F144" s="86" t="s">
        <v>131</v>
      </c>
      <c r="G144" s="30">
        <f t="shared" si="0"/>
        <v>0.2857142857142857</v>
      </c>
    </row>
    <row r="145" spans="1:9" x14ac:dyDescent="0.25">
      <c r="A145" s="90" t="s">
        <v>462</v>
      </c>
      <c r="B145" s="91">
        <v>90</v>
      </c>
      <c r="C145" s="92">
        <v>90</v>
      </c>
      <c r="D145" s="91">
        <v>80</v>
      </c>
      <c r="E145" s="92">
        <v>80</v>
      </c>
      <c r="F145" s="86" t="s">
        <v>463</v>
      </c>
      <c r="G145" s="30">
        <f t="shared" si="0"/>
        <v>0.1111111111111111</v>
      </c>
    </row>
    <row r="146" spans="1:9" x14ac:dyDescent="0.25">
      <c r="A146" s="90" t="s">
        <v>464</v>
      </c>
      <c r="B146" s="91">
        <v>100</v>
      </c>
      <c r="C146" s="92">
        <v>100</v>
      </c>
      <c r="D146" s="91">
        <v>90</v>
      </c>
      <c r="E146" s="92">
        <v>90</v>
      </c>
      <c r="F146" s="86" t="s">
        <v>131</v>
      </c>
      <c r="G146" s="30">
        <f t="shared" si="0"/>
        <v>0.1</v>
      </c>
    </row>
    <row r="147" spans="1:9" x14ac:dyDescent="0.25">
      <c r="A147" s="90" t="s">
        <v>465</v>
      </c>
      <c r="B147" s="91">
        <v>80</v>
      </c>
      <c r="C147" s="92">
        <v>80</v>
      </c>
      <c r="D147" s="91">
        <v>40</v>
      </c>
      <c r="E147" s="92">
        <v>40</v>
      </c>
      <c r="F147" s="86" t="s">
        <v>131</v>
      </c>
      <c r="G147" s="30">
        <f t="shared" si="0"/>
        <v>0.5</v>
      </c>
    </row>
    <row r="148" spans="1:9" x14ac:dyDescent="0.25">
      <c r="A148" s="90" t="s">
        <v>466</v>
      </c>
      <c r="B148" s="91">
        <v>80</v>
      </c>
      <c r="C148" s="92">
        <v>80</v>
      </c>
      <c r="D148" s="91">
        <v>50</v>
      </c>
      <c r="E148" s="92">
        <v>50</v>
      </c>
      <c r="F148" s="86" t="s">
        <v>131</v>
      </c>
      <c r="G148" s="30">
        <f t="shared" si="0"/>
        <v>0.375</v>
      </c>
    </row>
    <row r="149" spans="1:9" x14ac:dyDescent="0.25">
      <c r="A149" s="90" t="s">
        <v>467</v>
      </c>
      <c r="B149" s="91">
        <v>90</v>
      </c>
      <c r="C149" s="92">
        <v>90</v>
      </c>
      <c r="D149" s="91">
        <v>80</v>
      </c>
      <c r="E149" s="92">
        <v>80</v>
      </c>
      <c r="F149" s="86" t="s">
        <v>463</v>
      </c>
      <c r="G149" s="30">
        <f t="shared" si="0"/>
        <v>0.1111111111111111</v>
      </c>
    </row>
    <row r="150" spans="1:9" x14ac:dyDescent="0.25">
      <c r="A150" s="90" t="s">
        <v>468</v>
      </c>
      <c r="B150" s="91">
        <v>95</v>
      </c>
      <c r="C150" s="92">
        <v>95</v>
      </c>
      <c r="D150" s="91">
        <v>90</v>
      </c>
      <c r="E150" s="92">
        <v>90</v>
      </c>
      <c r="F150" s="93" t="s">
        <v>475</v>
      </c>
      <c r="G150" s="30">
        <f t="shared" si="0"/>
        <v>5.2631578947368418E-2</v>
      </c>
    </row>
    <row r="151" spans="1:9" x14ac:dyDescent="0.25">
      <c r="A151" s="90" t="s">
        <v>469</v>
      </c>
      <c r="B151" s="91">
        <v>95</v>
      </c>
      <c r="C151" s="92">
        <v>95</v>
      </c>
      <c r="D151" s="91">
        <v>90</v>
      </c>
      <c r="E151" s="92">
        <v>90</v>
      </c>
      <c r="F151" s="93" t="s">
        <v>475</v>
      </c>
      <c r="G151" s="30">
        <f t="shared" si="0"/>
        <v>5.2631578947368418E-2</v>
      </c>
    </row>
    <row r="152" spans="1:9" x14ac:dyDescent="0.25">
      <c r="A152" s="90" t="s">
        <v>470</v>
      </c>
      <c r="B152" s="91">
        <v>80</v>
      </c>
      <c r="C152" s="92">
        <v>50</v>
      </c>
      <c r="D152" s="91">
        <v>30</v>
      </c>
      <c r="E152" s="92">
        <v>30</v>
      </c>
      <c r="F152" s="86" t="s">
        <v>130</v>
      </c>
      <c r="G152" s="30">
        <f t="shared" si="0"/>
        <v>0.4</v>
      </c>
    </row>
    <row r="153" spans="1:9" x14ac:dyDescent="0.25">
      <c r="A153" s="90" t="s">
        <v>471</v>
      </c>
      <c r="B153" s="91">
        <v>90</v>
      </c>
      <c r="C153" s="92">
        <v>90</v>
      </c>
      <c r="D153" s="91">
        <v>70</v>
      </c>
      <c r="E153" s="92">
        <v>70</v>
      </c>
      <c r="F153" s="86" t="s">
        <v>127</v>
      </c>
      <c r="G153" s="30">
        <f t="shared" si="0"/>
        <v>0.22222222222222221</v>
      </c>
    </row>
    <row r="154" spans="1:9" x14ac:dyDescent="0.25">
      <c r="A154" s="90" t="s">
        <v>472</v>
      </c>
      <c r="B154" s="91">
        <v>95</v>
      </c>
      <c r="C154" s="92">
        <v>90</v>
      </c>
      <c r="D154" s="91">
        <v>80</v>
      </c>
      <c r="E154" s="92">
        <v>80</v>
      </c>
      <c r="F154" s="93" t="s">
        <v>475</v>
      </c>
      <c r="G154" s="30">
        <f t="shared" si="0"/>
        <v>0.1111111111111111</v>
      </c>
      <c r="I154" s="94"/>
    </row>
    <row r="155" spans="1:9" x14ac:dyDescent="0.25">
      <c r="A155" s="90" t="s">
        <v>473</v>
      </c>
      <c r="B155" s="91">
        <v>80</v>
      </c>
      <c r="C155" s="92">
        <v>65</v>
      </c>
      <c r="D155" s="91">
        <v>60</v>
      </c>
      <c r="E155" s="92">
        <v>30</v>
      </c>
      <c r="F155" s="86" t="s">
        <v>128</v>
      </c>
      <c r="G155" s="30">
        <f t="shared" si="0"/>
        <v>0.53846153846153844</v>
      </c>
    </row>
    <row r="156" spans="1:9" x14ac:dyDescent="0.25">
      <c r="A156" s="95" t="s">
        <v>474</v>
      </c>
      <c r="B156" s="96">
        <v>90</v>
      </c>
      <c r="C156" s="97">
        <v>90</v>
      </c>
      <c r="D156" s="96">
        <v>70</v>
      </c>
      <c r="E156" s="97">
        <v>70</v>
      </c>
      <c r="F156" s="86" t="s">
        <v>128</v>
      </c>
      <c r="G156" s="30">
        <f t="shared" si="0"/>
        <v>0.22222222222222221</v>
      </c>
    </row>
    <row r="157" spans="1:9" x14ac:dyDescent="0.25">
      <c r="A157" s="30"/>
      <c r="B157" s="30"/>
      <c r="C157" s="30"/>
      <c r="D157" s="30"/>
      <c r="E157" s="30"/>
      <c r="F157" s="30"/>
      <c r="G157" s="30"/>
    </row>
    <row r="158" spans="1:9" x14ac:dyDescent="0.25">
      <c r="A158" s="30"/>
      <c r="B158" s="30"/>
      <c r="C158" s="30"/>
      <c r="D158" s="30"/>
      <c r="E158" s="30"/>
      <c r="F158" s="30"/>
      <c r="G158" s="30"/>
    </row>
    <row r="159" spans="1:9" x14ac:dyDescent="0.25">
      <c r="A159" s="30" t="s">
        <v>131</v>
      </c>
      <c r="B159" s="30">
        <f>AVERAGEIF(F139:F156,A159,G139:G156)</f>
        <v>0.38382283834586467</v>
      </c>
      <c r="C159" s="30"/>
      <c r="D159" s="30"/>
      <c r="E159" s="30"/>
      <c r="F159" s="30"/>
      <c r="G159" s="30"/>
    </row>
    <row r="160" spans="1:9" x14ac:dyDescent="0.25">
      <c r="A160" s="30" t="s">
        <v>463</v>
      </c>
      <c r="B160" s="30">
        <f>AVERAGEIF(F139:F156,A160,G139:G156)</f>
        <v>0.1111111111111111</v>
      </c>
      <c r="C160" s="30"/>
      <c r="D160" s="30"/>
      <c r="E160" s="30"/>
      <c r="F160" s="30"/>
      <c r="G160" s="30"/>
    </row>
    <row r="161" spans="1:7" x14ac:dyDescent="0.25">
      <c r="A161" s="30" t="s">
        <v>130</v>
      </c>
      <c r="B161" s="30">
        <f>AVERAGEIF(F139:F156,A161,G139:G156)</f>
        <v>0.4</v>
      </c>
      <c r="C161" s="30"/>
      <c r="D161" s="30"/>
      <c r="E161" s="30"/>
      <c r="F161" s="30"/>
      <c r="G161" s="30"/>
    </row>
    <row r="162" spans="1:7" x14ac:dyDescent="0.25">
      <c r="A162" s="30" t="s">
        <v>127</v>
      </c>
      <c r="B162" s="30">
        <f>AVERAGEIF(F139:F156,A162,G139:G156)</f>
        <v>0.22222222222222221</v>
      </c>
      <c r="C162" s="30"/>
      <c r="D162" s="30"/>
      <c r="E162" s="30"/>
      <c r="F162" s="30"/>
      <c r="G162" s="30"/>
    </row>
    <row r="163" spans="1:7" x14ac:dyDescent="0.25">
      <c r="A163" s="30" t="s">
        <v>128</v>
      </c>
      <c r="B163" s="30">
        <f>AVERAGEIF(F139:F156,A163,G139:G156)</f>
        <v>0.38034188034188032</v>
      </c>
      <c r="C163" s="30"/>
      <c r="D163" s="30"/>
      <c r="E163" s="30"/>
      <c r="F163" s="30"/>
      <c r="G163" s="30"/>
    </row>
    <row r="165" spans="1:7" x14ac:dyDescent="0.25">
      <c r="A165" s="131" t="s">
        <v>185</v>
      </c>
      <c r="B165" s="131"/>
      <c r="C165" s="131"/>
      <c r="D165" s="131"/>
      <c r="E165" s="131"/>
    </row>
    <row r="166" spans="1:7" ht="15.75" thickBot="1" x14ac:dyDescent="0.3">
      <c r="A166" s="22" t="s">
        <v>186</v>
      </c>
      <c r="B166" s="81">
        <v>0.4</v>
      </c>
    </row>
    <row r="167" spans="1:7" ht="15.75" thickBot="1" x14ac:dyDescent="0.3">
      <c r="A167" s="22" t="s">
        <v>187</v>
      </c>
      <c r="B167" s="12">
        <f>(1+B166)^(1/(2020-2010))-1</f>
        <v>3.4219694129380196E-2</v>
      </c>
    </row>
    <row r="168" spans="1:7" x14ac:dyDescent="0.25">
      <c r="B168" s="13"/>
    </row>
    <row r="169" spans="1:7" x14ac:dyDescent="0.25">
      <c r="A169" s="131" t="s">
        <v>437</v>
      </c>
      <c r="B169" s="131"/>
    </row>
    <row r="170" spans="1:7" x14ac:dyDescent="0.25">
      <c r="A170" s="22" t="s">
        <v>438</v>
      </c>
      <c r="B170" s="73">
        <v>972.7</v>
      </c>
    </row>
    <row r="171" spans="1:7" ht="15.75" thickBot="1" x14ac:dyDescent="0.3">
      <c r="A171" s="22" t="s">
        <v>439</v>
      </c>
      <c r="B171" s="14">
        <f>400.9+53.5+276.5+255.7+63.5+462.5+B170+975.4+227.6+436.5</f>
        <v>4124.8</v>
      </c>
    </row>
    <row r="172" spans="1:7" ht="15.75" thickBot="1" x14ac:dyDescent="0.3">
      <c r="A172" s="22" t="s">
        <v>440</v>
      </c>
      <c r="B172" s="12">
        <f>B170/B171</f>
        <v>0.23581749418153608</v>
      </c>
    </row>
    <row r="173" spans="1:7" x14ac:dyDescent="0.25">
      <c r="B173" s="13"/>
    </row>
    <row r="174" spans="1:7" x14ac:dyDescent="0.25">
      <c r="A174" s="131" t="s">
        <v>194</v>
      </c>
      <c r="B174" s="131"/>
      <c r="C174" s="131"/>
      <c r="D174" s="131"/>
      <c r="E174" s="131"/>
    </row>
    <row r="175" spans="1:7" ht="15.75" thickBot="1" x14ac:dyDescent="0.3">
      <c r="A175" s="22" t="s">
        <v>447</v>
      </c>
      <c r="B175" s="13">
        <v>0.1246</v>
      </c>
    </row>
    <row r="176" spans="1:7" ht="15.75" thickBot="1" x14ac:dyDescent="0.3">
      <c r="A176" s="22" t="s">
        <v>442</v>
      </c>
      <c r="B176" s="12">
        <f>1-B175</f>
        <v>0.87539999999999996</v>
      </c>
    </row>
    <row r="178" spans="1:5" x14ac:dyDescent="0.25">
      <c r="A178" s="131" t="s">
        <v>188</v>
      </c>
      <c r="B178" s="131"/>
      <c r="C178" s="131"/>
      <c r="D178" s="131"/>
      <c r="E178" s="131"/>
    </row>
    <row r="179" spans="1:5" x14ac:dyDescent="0.25">
      <c r="A179" s="22" t="s">
        <v>444</v>
      </c>
      <c r="B179" s="22">
        <v>197000</v>
      </c>
    </row>
    <row r="180" spans="1:5" ht="15.75" thickBot="1" x14ac:dyDescent="0.3">
      <c r="A180" s="22" t="s">
        <v>445</v>
      </c>
      <c r="B180" s="22">
        <v>175000</v>
      </c>
    </row>
    <row r="181" spans="1:5" ht="15.75" thickBot="1" x14ac:dyDescent="0.3">
      <c r="A181" s="22" t="s">
        <v>189</v>
      </c>
      <c r="B181" s="6">
        <f>B179/B180</f>
        <v>1.1257142857142857</v>
      </c>
    </row>
    <row r="183" spans="1:5" x14ac:dyDescent="0.25">
      <c r="A183" s="131" t="s">
        <v>190</v>
      </c>
      <c r="B183" s="131"/>
      <c r="C183" s="131"/>
      <c r="D183" s="131"/>
      <c r="E183" s="131"/>
    </row>
    <row r="184" spans="1:5" x14ac:dyDescent="0.25">
      <c r="A184" s="22" t="s">
        <v>554</v>
      </c>
      <c r="B184" s="98">
        <v>1.2E-2</v>
      </c>
    </row>
    <row r="185" spans="1:5" x14ac:dyDescent="0.25">
      <c r="A185" s="22" t="s">
        <v>555</v>
      </c>
      <c r="B185" s="98">
        <v>2.4E-2</v>
      </c>
    </row>
    <row r="186" spans="1:5" x14ac:dyDescent="0.25">
      <c r="A186" s="22" t="s">
        <v>556</v>
      </c>
      <c r="B186" s="22">
        <f>2050-2018+1</f>
        <v>33</v>
      </c>
    </row>
    <row r="187" spans="1:5" x14ac:dyDescent="0.25">
      <c r="A187" s="22" t="s">
        <v>557</v>
      </c>
      <c r="B187" s="5">
        <f>(1-B184)^B186</f>
        <v>0.67139665221009714</v>
      </c>
    </row>
    <row r="188" spans="1:5" ht="15.75" thickBot="1" x14ac:dyDescent="0.3">
      <c r="A188" s="22" t="s">
        <v>558</v>
      </c>
      <c r="B188" s="5">
        <f>(1-B185)^B186</f>
        <v>0.44858421050781644</v>
      </c>
    </row>
    <row r="189" spans="1:5" ht="15.75" thickBot="1" x14ac:dyDescent="0.3">
      <c r="A189" s="22" t="s">
        <v>559</v>
      </c>
      <c r="B189" s="6">
        <f>(B187-B188)/B187</f>
        <v>0.33186409400289502</v>
      </c>
    </row>
    <row r="191" spans="1:5" x14ac:dyDescent="0.25">
      <c r="A191" s="131" t="s">
        <v>204</v>
      </c>
      <c r="B191" s="131"/>
      <c r="C191" s="131"/>
      <c r="D191" s="131"/>
      <c r="E191" s="131"/>
    </row>
    <row r="192" spans="1:5" x14ac:dyDescent="0.25">
      <c r="A192" s="83" t="s">
        <v>196</v>
      </c>
      <c r="B192" s="83" t="s">
        <v>197</v>
      </c>
      <c r="C192" s="83"/>
    </row>
    <row r="193" spans="1:9" x14ac:dyDescent="0.25">
      <c r="A193" s="22" t="s">
        <v>198</v>
      </c>
      <c r="B193" s="75">
        <v>15277777.777777778</v>
      </c>
      <c r="C193" s="22" t="s">
        <v>199</v>
      </c>
    </row>
    <row r="194" spans="1:9" x14ac:dyDescent="0.25">
      <c r="A194" s="22" t="s">
        <v>200</v>
      </c>
      <c r="B194" s="75">
        <f>3.4*10^6</f>
        <v>3400000</v>
      </c>
      <c r="C194" s="15"/>
    </row>
    <row r="195" spans="1:9" x14ac:dyDescent="0.25">
      <c r="A195" s="22" t="s">
        <v>201</v>
      </c>
      <c r="B195" s="22">
        <v>2</v>
      </c>
    </row>
    <row r="196" spans="1:9" ht="15.75" thickBot="1" x14ac:dyDescent="0.3">
      <c r="A196" s="22" t="s">
        <v>202</v>
      </c>
      <c r="B196" s="75">
        <f>B195*B194</f>
        <v>6800000</v>
      </c>
    </row>
    <row r="197" spans="1:9" ht="15.75" thickBot="1" x14ac:dyDescent="0.3">
      <c r="A197" s="22" t="s">
        <v>203</v>
      </c>
      <c r="B197" s="6">
        <f>B196/B193</f>
        <v>0.44509090909090909</v>
      </c>
    </row>
    <row r="199" spans="1:9" x14ac:dyDescent="0.25">
      <c r="A199" s="99" t="s">
        <v>1575</v>
      </c>
    </row>
    <row r="201" spans="1:9" x14ac:dyDescent="0.25">
      <c r="A201" s="100" t="s">
        <v>1579</v>
      </c>
      <c r="B201" s="130" t="s">
        <v>1580</v>
      </c>
      <c r="C201" s="130"/>
      <c r="D201" s="130"/>
      <c r="E201" s="130"/>
      <c r="F201" s="130"/>
      <c r="G201" s="130"/>
      <c r="H201" s="130"/>
      <c r="I201" s="130"/>
    </row>
    <row r="202" spans="1:9" x14ac:dyDescent="0.25">
      <c r="A202" s="20" t="s">
        <v>1581</v>
      </c>
      <c r="B202" s="20" t="s">
        <v>1582</v>
      </c>
      <c r="C202" s="20" t="s">
        <v>1583</v>
      </c>
      <c r="D202" s="20" t="s">
        <v>1584</v>
      </c>
      <c r="E202" s="20" t="s">
        <v>668</v>
      </c>
      <c r="F202" s="20" t="s">
        <v>91</v>
      </c>
      <c r="G202" s="20" t="s">
        <v>1585</v>
      </c>
      <c r="H202" s="20" t="s">
        <v>1586</v>
      </c>
      <c r="I202" s="20" t="s">
        <v>1587</v>
      </c>
    </row>
    <row r="203" spans="1:9" x14ac:dyDescent="0.25">
      <c r="A203" s="20" t="s">
        <v>1588</v>
      </c>
      <c r="B203" s="22">
        <v>0</v>
      </c>
      <c r="C203" s="22">
        <v>6</v>
      </c>
      <c r="D203" s="22">
        <v>9</v>
      </c>
      <c r="E203" s="22">
        <v>25</v>
      </c>
      <c r="F203" s="22">
        <v>21</v>
      </c>
      <c r="G203" s="22">
        <v>215</v>
      </c>
      <c r="H203" s="22">
        <v>81</v>
      </c>
      <c r="I203" s="22">
        <v>134</v>
      </c>
    </row>
    <row r="204" spans="1:9" x14ac:dyDescent="0.25">
      <c r="A204" s="20" t="s">
        <v>1589</v>
      </c>
      <c r="B204" s="22">
        <v>4</v>
      </c>
      <c r="C204" s="22">
        <v>3</v>
      </c>
      <c r="D204" s="22">
        <v>15</v>
      </c>
      <c r="E204" s="22">
        <v>40</v>
      </c>
      <c r="F204" s="22">
        <v>43</v>
      </c>
      <c r="G204" s="22">
        <v>163</v>
      </c>
      <c r="H204" s="22">
        <v>56</v>
      </c>
      <c r="I204" s="22">
        <v>94</v>
      </c>
    </row>
    <row r="205" spans="1:9" ht="15.75" thickBot="1" x14ac:dyDescent="0.3">
      <c r="A205" s="20" t="s">
        <v>1590</v>
      </c>
      <c r="B205" s="22">
        <f>B204-B203</f>
        <v>4</v>
      </c>
      <c r="C205" s="22">
        <f t="shared" ref="C205:I205" si="1">C204-C203</f>
        <v>-3</v>
      </c>
      <c r="D205" s="22">
        <f t="shared" si="1"/>
        <v>6</v>
      </c>
      <c r="E205" s="22">
        <f t="shared" si="1"/>
        <v>15</v>
      </c>
      <c r="F205" s="22">
        <f t="shared" si="1"/>
        <v>22</v>
      </c>
      <c r="G205" s="22">
        <f t="shared" si="1"/>
        <v>-52</v>
      </c>
      <c r="H205" s="22">
        <f t="shared" si="1"/>
        <v>-25</v>
      </c>
      <c r="I205" s="22">
        <f t="shared" si="1"/>
        <v>-40</v>
      </c>
    </row>
    <row r="206" spans="1:9" ht="15.75" thickBot="1" x14ac:dyDescent="0.3">
      <c r="A206" s="22" t="s">
        <v>1591</v>
      </c>
      <c r="B206" s="6">
        <f>SUM(G205:H205)/SUM(G203:H203)</f>
        <v>-0.26013513513513514</v>
      </c>
    </row>
    <row r="207" spans="1:9" ht="15.75" thickBot="1" x14ac:dyDescent="0.3">
      <c r="A207" s="22" t="s">
        <v>1592</v>
      </c>
      <c r="B207" s="6">
        <f>I205/I203</f>
        <v>-0.29850746268656714</v>
      </c>
    </row>
    <row r="209" spans="1:9" x14ac:dyDescent="0.25">
      <c r="A209" s="100" t="s">
        <v>1593</v>
      </c>
      <c r="B209" s="130" t="s">
        <v>1580</v>
      </c>
      <c r="C209" s="130"/>
      <c r="D209" s="130"/>
      <c r="E209" s="130"/>
      <c r="F209" s="130"/>
      <c r="G209" s="130"/>
      <c r="H209" s="130"/>
      <c r="I209" s="130"/>
    </row>
    <row r="210" spans="1:9" x14ac:dyDescent="0.25">
      <c r="A210" s="20" t="s">
        <v>1581</v>
      </c>
      <c r="B210" s="20" t="s">
        <v>1582</v>
      </c>
      <c r="C210" s="20" t="s">
        <v>1583</v>
      </c>
      <c r="D210" s="20" t="s">
        <v>1584</v>
      </c>
      <c r="E210" s="20" t="s">
        <v>668</v>
      </c>
      <c r="F210" s="20" t="s">
        <v>91</v>
      </c>
      <c r="G210" s="20" t="s">
        <v>1585</v>
      </c>
      <c r="H210" s="20" t="s">
        <v>1586</v>
      </c>
      <c r="I210" s="20" t="s">
        <v>1587</v>
      </c>
    </row>
    <row r="211" spans="1:9" x14ac:dyDescent="0.25">
      <c r="A211" s="20" t="s">
        <v>1588</v>
      </c>
      <c r="B211" s="22">
        <v>0</v>
      </c>
      <c r="C211" s="22">
        <v>17</v>
      </c>
      <c r="D211" s="22">
        <v>18</v>
      </c>
      <c r="E211" s="22">
        <v>22</v>
      </c>
      <c r="F211" s="22">
        <v>12</v>
      </c>
      <c r="G211" s="22">
        <v>73</v>
      </c>
      <c r="H211" s="22">
        <v>21</v>
      </c>
      <c r="I211" s="22">
        <v>21</v>
      </c>
    </row>
    <row r="212" spans="1:9" x14ac:dyDescent="0.25">
      <c r="A212" s="20" t="s">
        <v>1589</v>
      </c>
      <c r="B212" s="22">
        <v>0</v>
      </c>
      <c r="C212" s="22">
        <v>15</v>
      </c>
      <c r="D212" s="22">
        <v>22</v>
      </c>
      <c r="E212" s="22">
        <v>39</v>
      </c>
      <c r="F212" s="22">
        <v>23</v>
      </c>
      <c r="G212" s="22">
        <v>51</v>
      </c>
      <c r="H212" s="22">
        <v>17</v>
      </c>
      <c r="I212" s="22">
        <v>19</v>
      </c>
    </row>
    <row r="213" spans="1:9" ht="15.75" thickBot="1" x14ac:dyDescent="0.3">
      <c r="A213" s="20" t="s">
        <v>1590</v>
      </c>
      <c r="B213" s="22">
        <f>B212-B211</f>
        <v>0</v>
      </c>
      <c r="C213" s="22">
        <f t="shared" ref="C213:I213" si="2">C212-C211</f>
        <v>-2</v>
      </c>
      <c r="D213" s="22">
        <f t="shared" si="2"/>
        <v>4</v>
      </c>
      <c r="E213" s="22">
        <f t="shared" si="2"/>
        <v>17</v>
      </c>
      <c r="F213" s="22">
        <f t="shared" si="2"/>
        <v>11</v>
      </c>
      <c r="G213" s="22">
        <f t="shared" si="2"/>
        <v>-22</v>
      </c>
      <c r="H213" s="22">
        <f t="shared" si="2"/>
        <v>-4</v>
      </c>
      <c r="I213" s="22">
        <f t="shared" si="2"/>
        <v>-2</v>
      </c>
    </row>
    <row r="214" spans="1:9" ht="15.75" thickBot="1" x14ac:dyDescent="0.3">
      <c r="A214" s="22" t="s">
        <v>1591</v>
      </c>
      <c r="B214" s="6">
        <f>SUM(G213:H213)/SUM(G211:H211)</f>
        <v>-0.27659574468085107</v>
      </c>
    </row>
    <row r="215" spans="1:9" ht="15.75" thickBot="1" x14ac:dyDescent="0.3">
      <c r="A215" s="22" t="s">
        <v>1592</v>
      </c>
      <c r="B215" s="6">
        <f>I213/I211</f>
        <v>-9.5238095238095233E-2</v>
      </c>
    </row>
    <row r="217" spans="1:9" x14ac:dyDescent="0.25">
      <c r="A217" s="100" t="s">
        <v>1594</v>
      </c>
      <c r="B217" s="130" t="s">
        <v>1580</v>
      </c>
      <c r="C217" s="130"/>
      <c r="D217" s="130"/>
      <c r="E217" s="130"/>
    </row>
    <row r="218" spans="1:9" x14ac:dyDescent="0.25">
      <c r="A218" s="20" t="s">
        <v>1581</v>
      </c>
      <c r="B218" s="20" t="s">
        <v>1595</v>
      </c>
      <c r="C218" s="20" t="s">
        <v>1596</v>
      </c>
      <c r="D218" s="20" t="s">
        <v>1597</v>
      </c>
      <c r="E218" s="20" t="s">
        <v>91</v>
      </c>
    </row>
    <row r="219" spans="1:9" x14ac:dyDescent="0.25">
      <c r="A219" s="20" t="s">
        <v>1588</v>
      </c>
      <c r="B219" s="22">
        <v>112</v>
      </c>
      <c r="C219" s="22">
        <v>16</v>
      </c>
      <c r="D219" s="22">
        <v>9</v>
      </c>
      <c r="E219" s="22">
        <v>134</v>
      </c>
    </row>
    <row r="220" spans="1:9" x14ac:dyDescent="0.25">
      <c r="A220" s="20" t="s">
        <v>1589</v>
      </c>
      <c r="B220" s="22">
        <v>87</v>
      </c>
      <c r="C220" s="22">
        <v>17</v>
      </c>
      <c r="D220" s="22">
        <v>9</v>
      </c>
      <c r="E220" s="22">
        <v>151</v>
      </c>
    </row>
    <row r="221" spans="1:9" ht="15.75" thickBot="1" x14ac:dyDescent="0.3">
      <c r="A221" s="20" t="s">
        <v>1590</v>
      </c>
      <c r="B221" s="22">
        <f>B220-B219</f>
        <v>-25</v>
      </c>
      <c r="C221" s="22">
        <f t="shared" ref="C221:E221" si="3">C220-C219</f>
        <v>1</v>
      </c>
      <c r="D221" s="22">
        <f t="shared" si="3"/>
        <v>0</v>
      </c>
      <c r="E221" s="22">
        <f t="shared" si="3"/>
        <v>17</v>
      </c>
    </row>
    <row r="222" spans="1:9" ht="15.75" thickBot="1" x14ac:dyDescent="0.3">
      <c r="A222" s="22" t="s">
        <v>1598</v>
      </c>
      <c r="B222" s="6">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Standard Descriptions</vt:lpstr>
      <vt:lpstr>Guidance</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2021-08-04T22:36:14Z</dcterms:modified>
</cp:coreProperties>
</file>