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H\webappdata\"/>
    </mc:Choice>
  </mc:AlternateContent>
  <xr:revisionPtr revIDLastSave="0" documentId="8_{3F93511B-A693-4E38-B846-DC19963348F0}"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32" i="23" s="1"/>
  <c r="J32" i="23" s="1"/>
  <c r="K32"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<sst xmlns="http://schemas.openxmlformats.org/spreadsheetml/2006/main" count="39510" uniqueCount="4474">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</sst>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4060</v>
      </c>
      <c r="C1" s="391">
        <v>46273</v>
      </c>
      <c r="G1" s="392" t="s">
        <v>4001</v>
      </c>
      <c r="H1" s="392" t="s">
        <v>4002</v>
      </c>
    </row>
    <row r="2" spans="1:8" x14ac:dyDescent="0.25">
      <c r="B2" t="str">
        <f>_xlfn.XLOOKUP(B1,H:H,G:G,0,0,1)</f>
        <v>NH</v>
      </c>
      <c r="C2" t="str">
        <f>_xlfn.XLOOKUP(B2,G:G, H:H, 0,0,1)</f>
        <v>New Hampshire</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2.9999999999999991</v>
      </c>
      <c r="E2" s="1">
        <f>INDEX('State Targets'!K:K,MATCH(About!$C$2,'State Targets'!$B:$B,0))</f>
        <v>2.9999999999999991</v>
      </c>
      <c r="F2"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15</v>
      </c>
      <c r="H32" s="409" t="s">
        <v>4156</v>
      </c>
      <c r="I32" s="425">
        <v>2050</v>
      </c>
      <c r="J32">
        <f>IF($E32="","",(1-$E32)*$G32)</f>
        <v>2.9999999999999991</v>
      </c>
      <c r="K32">
        <f t="shared" si="1"/>
        <v>2.9999999999999991</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NH</v>
      </c>
      <c r="C1" s="431">
        <f>SUM(C4:C87)</f>
        <v>14.9737893432011</v>
      </c>
      <c r="D1" s="431">
        <f t="shared" ref="D1:AG1" si="0">SUM(D4:D87)</f>
        <v>14.625443613641201</v>
      </c>
      <c r="E1" s="431">
        <f t="shared" si="0"/>
        <v>14.650881884452701</v>
      </c>
      <c r="F1" s="431">
        <f t="shared" si="0"/>
        <v>14.966802739655495</v>
      </c>
      <c r="G1" s="431">
        <f t="shared" si="0"/>
        <v>15.046498691799496</v>
      </c>
      <c r="H1" s="431">
        <f t="shared" si="0"/>
        <v>15.233187230421702</v>
      </c>
      <c r="I1" s="431">
        <f t="shared" si="0"/>
        <v>15.619831969406404</v>
      </c>
      <c r="J1" s="431">
        <f t="shared" si="0"/>
        <v>17.421971173065597</v>
      </c>
      <c r="K1" s="431">
        <f t="shared" si="0"/>
        <v>16.857551792520301</v>
      </c>
      <c r="L1" s="431">
        <f t="shared" si="0"/>
        <v>17.051498041591902</v>
      </c>
      <c r="M1" s="431">
        <f t="shared" si="0"/>
        <v>17.628308717027505</v>
      </c>
      <c r="N1" s="431">
        <f t="shared" si="0"/>
        <v>17.343938786184292</v>
      </c>
      <c r="O1" s="431">
        <f t="shared" si="0"/>
        <v>17.4149756511455</v>
      </c>
      <c r="P1" s="431">
        <f t="shared" si="0"/>
        <v>21.336343198326603</v>
      </c>
      <c r="Q1" s="431">
        <f t="shared" si="0"/>
        <v>22.419619070511899</v>
      </c>
      <c r="R1" s="431">
        <f t="shared" si="0"/>
        <v>21.811738442525499</v>
      </c>
      <c r="S1" s="431">
        <f t="shared" si="0"/>
        <v>20.219624142304202</v>
      </c>
      <c r="T1" s="431">
        <f t="shared" si="0"/>
        <v>19.8978900461587</v>
      </c>
      <c r="U1" s="431">
        <f t="shared" si="0"/>
        <v>19.095136499879406</v>
      </c>
      <c r="V1" s="431">
        <f t="shared" si="0"/>
        <v>17.6931644879303</v>
      </c>
      <c r="W1" s="431">
        <f t="shared" si="0"/>
        <v>17.524551712228</v>
      </c>
      <c r="X1" s="431">
        <f t="shared" si="0"/>
        <v>17.215131439577601</v>
      </c>
      <c r="Y1" s="431">
        <f t="shared" si="0"/>
        <v>15.4777341702668</v>
      </c>
      <c r="Z1" s="431">
        <f t="shared" si="0"/>
        <v>15.308225498840995</v>
      </c>
      <c r="AA1" s="431">
        <f t="shared" si="0"/>
        <v>16.142546356623399</v>
      </c>
      <c r="AB1" s="431">
        <f t="shared" si="0"/>
        <v>16.028747170741102</v>
      </c>
      <c r="AC1" s="431">
        <f t="shared" si="0"/>
        <v>14.399882674009902</v>
      </c>
      <c r="AD1" s="431">
        <f t="shared" si="0"/>
        <v>13.840022625947297</v>
      </c>
      <c r="AE1" s="431">
        <f t="shared" si="0"/>
        <v>14.779651265487699</v>
      </c>
      <c r="AF1" s="431">
        <f t="shared" si="0"/>
        <v>14.4407532882665</v>
      </c>
      <c r="AG1" s="431">
        <f t="shared" si="0"/>
        <v>12.983028767667605</v>
      </c>
      <c r="AH1" s="431">
        <f>SUM(AH4:AH87)</f>
        <v>13.629626801125202</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25">
      <c r="A5" s="435" t="s">
        <v>2216</v>
      </c>
      <c r="B5" s="436" t="s">
        <v>4223</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25">
      <c r="A6" s="435" t="s">
        <v>2216</v>
      </c>
      <c r="B6" s="436" t="s">
        <v>4227</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25">
      <c r="A7" s="435" t="s">
        <v>2216</v>
      </c>
      <c r="B7" s="436" t="s">
        <v>4229</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25">
      <c r="A8" s="435" t="s">
        <v>2216</v>
      </c>
      <c r="B8" s="436" t="s">
        <v>4231</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25">
      <c r="A9" s="435" t="s">
        <v>2216</v>
      </c>
      <c r="B9" s="436" t="s">
        <v>4241</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25">
      <c r="A10" s="435" t="s">
        <v>2216</v>
      </c>
      <c r="B10" s="436" t="s">
        <v>4250</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25">
      <c r="A17" s="435" t="s">
        <v>2216</v>
      </c>
      <c r="B17" s="436" t="s">
        <v>4258</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5.3112294E-6</v>
      </c>
      <c r="AH76" s="437">
        <f>SUMIFS('EPA Export Aggregation'!AK:AK,'EPA Export Aggregation'!$A:$A,$B76,'EPA Export Aggregation'!$D:$D,$A$1)*IF($A76="CH4",About!$D$58,IF($A76="N2O",About!$D$59,1))</f>
        <v>5.5590318999999997E-6</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4.6066113203899999E-5</v>
      </c>
      <c r="AH80" s="437">
        <f>SUMIFS('EPA Export Aggregation'!AK:AK,'EPA Export Aggregation'!$A:$A,$B80,'EPA Export Aggregation'!$D:$D,$A$1)*IF($A80="CH4",About!$D$58,IF($A80="N2O",About!$D$59,1))</f>
        <v>4.7299273603E-5</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2.4392999999999998E-5</v>
      </c>
      <c r="AH84" s="437">
        <f>SUMIFS('EPA Export Aggregation'!AK:AK,'EPA Export Aggregation'!$A:$A,$B84,'EPA Export Aggregation'!$D:$D,$A$1)*IF($A84="CH4",About!$D$58,IF($A84="N2O",About!$D$59,1))</f>
        <v>2.9685200000000002E-5</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2026-09-08T15:18:37Z</dcterms:modified>
</cp:coreProperties>
</file>