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NH\trans\SYFAFE\"/>
    </mc:Choice>
  </mc:AlternateContent>
  <xr:revisionPtr revIDLastSave="0" documentId="8_{EFE0CD64-E7F0-4BF1-8263-78BBEB07E1EA}" xr6:coauthVersionLast="47" xr6:coauthVersionMax="47" xr10:uidLastSave="{00000000-0000-0000-0000-000000000000}"/>
  <bookViews>
    <workbookView xWindow="2160" yWindow="730" windowWidth="9800" windowHeight="10070" firstSheet="33" activeTab="33" xr2:uid="{BA091942-189D-4C54-BE8A-6BC699326B3A}"/>
  </bookViews>
  <sheets>
    <sheet name="About" sheetId="1" r:id="rId1"/>
    <sheet name="EPA_Table 3-13" sheetId="44" r:id="rId2"/>
    <sheet name="estimated bus energy use" sheetId="46" r:id="rId3"/>
    <sheet name="AVLo-passengers" sheetId="47" r:id="rId4"/>
    <sheet name="AVLo-freight" sheetId="48" r:id="rId5"/>
    <sheet name="PEI-TFPEI-HDVs" sheetId="45" r:id="rId6"/>
    <sheet name="AEO 2021 7" sheetId="4" r:id="rId7"/>
    <sheet name="AEO 2021 35" sheetId="21" r:id="rId8"/>
    <sheet name="AEO 2021 36" sheetId="26" r:id="rId9"/>
    <sheet name="AEO 2021 37" sheetId="35" r:id="rId10"/>
    <sheet name="AEO 2021 38" sheetId="42" r:id="rId11"/>
    <sheet name="AEO 2021 39" sheetId="43" r:id="rId12"/>
    <sheet name="AEO 2021 40" sheetId="32" r:id="rId13"/>
    <sheet name="AEO 2021 41" sheetId="41" r:id="rId14"/>
    <sheet name="AEO 2021 43" sheetId="30" r:id="rId15"/>
    <sheet name="AEO 2021 46" sheetId="31" r:id="rId16"/>
    <sheet name="AEO 2021 47" sheetId="16" r:id="rId17"/>
    <sheet name="AEO 2021 48" sheetId="17" r:id="rId18"/>
    <sheet name="AEO 2021 49" sheetId="22" r:id="rId19"/>
    <sheet name="LDVs" sheetId="34" r:id="rId20"/>
    <sheet name="SYVbT-passenger" sheetId="39" r:id="rId21"/>
    <sheet name="SYVbT-freight" sheetId="37" r:id="rId22"/>
    <sheet name="BAADTbVT-passenger" sheetId="40" r:id="rId23"/>
    <sheet name="BAADTbVT-frgt" sheetId="38" r:id="rId24"/>
    <sheet name="NTS 1-40" sheetId="20" r:id="rId25"/>
    <sheet name="NRBS 40" sheetId="19" r:id="rId26"/>
    <sheet name="Calculations Etc" sheetId="18" r:id="rId27"/>
    <sheet name="Calibration Adjustments" sheetId="25" r:id="rId28"/>
    <sheet name="Annual Service Data_rail only" sheetId="49" r:id="rId29"/>
    <sheet name="Fuel and Energy_rail only" sheetId="50" r:id="rId30"/>
    <sheet name="freight LDV calcs" sheetId="52" r:id="rId31"/>
    <sheet name="psgr rail calcs" sheetId="51" r:id="rId32"/>
    <sheet name="SYFAFE-psgr" sheetId="23" r:id="rId33"/>
    <sheet name="SYFAFE-frgt" sheetId="24" r:id="rId34"/>
  </sheets>
  <externalReferences>
    <externalReference r:id="rId35"/>
    <externalReference r:id="rId36"/>
  </externalReferences>
  <definedNames>
    <definedName name="_xlnm._FilterDatabase" localSheetId="28" hidden="1">'Annual Service Data_rail only'!$A$1:$AX$1</definedName>
    <definedName name="billion">About!$A$84</definedName>
    <definedName name="Eno_TM" localSheetId="24">'[1]1997  Table 1a Modified'!#REF!</definedName>
    <definedName name="Eno_TM" localSheetId="33">'[1]1997  Table 1a Modified'!#REF!</definedName>
    <definedName name="Eno_TM">'[1]1997  Table 1a Modified'!#REF!</definedName>
    <definedName name="Eno_Tons" localSheetId="24">'[1]1997  Table 1a Modified'!#REF!</definedName>
    <definedName name="Eno_Tons" localSheetId="33">'[1]1997  Table 1a Modified'!#REF!</definedName>
    <definedName name="Eno_Tons">'[1]1997  Table 1a Modified'!#REF!</definedName>
    <definedName name="LOCAL_MYSQL_DATE_FORMAT"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TS_YR">[2]About!$B$136</definedName>
    <definedName name="Sum_T2" localSheetId="24">'[1]1997  Table 1a Modified'!#REF!</definedName>
    <definedName name="Sum_T2" localSheetId="33">'[1]1997  Table 1a Modified'!#REF!</definedName>
    <definedName name="Sum_T2">'[1]1997  Table 1a Modified'!#REF!</definedName>
    <definedName name="Sum_TTM" localSheetId="24">'[1]1997  Table 1a Modified'!#REF!</definedName>
    <definedName name="Sum_TTM" localSheetId="33">'[1]1997  Table 1a Modified'!#REF!</definedName>
    <definedName name="Sum_TTM">'[1]1997  Table 1a Modified'!#REF!</definedName>
    <definedName name="ti_tbl_50" localSheetId="24">#REF!</definedName>
    <definedName name="ti_tbl_50" localSheetId="33">#REF!</definedName>
    <definedName name="ti_tbl_50">#REF!</definedName>
    <definedName name="ti_tbl_69" localSheetId="24">#REF!</definedName>
    <definedName name="ti_tbl_69" localSheetId="33">#REF!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trillion">About!$A$85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52" l="1"/>
  <c r="G11" i="52"/>
  <c r="F11" i="52"/>
  <c r="E11" i="52"/>
  <c r="D11" i="52"/>
  <c r="C11" i="52"/>
  <c r="B11" i="52"/>
  <c r="H10" i="52"/>
  <c r="G10" i="52"/>
  <c r="F10" i="52"/>
  <c r="E10" i="52"/>
  <c r="D10" i="52"/>
  <c r="C10" i="52"/>
  <c r="B10" i="52"/>
  <c r="G3" i="24"/>
  <c r="D3" i="24"/>
  <c r="C3" i="24"/>
  <c r="C6" i="52"/>
  <c r="D6" i="52"/>
  <c r="E6" i="52"/>
  <c r="F6" i="52"/>
  <c r="G6" i="52"/>
  <c r="H6" i="52"/>
  <c r="B6" i="52"/>
  <c r="C4" i="52"/>
  <c r="D4" i="52"/>
  <c r="E4" i="52"/>
  <c r="F4" i="52"/>
  <c r="G4" i="52"/>
  <c r="H4" i="52"/>
  <c r="B4" i="52"/>
  <c r="B3" i="52"/>
  <c r="C2" i="52"/>
  <c r="C9" i="52" s="1"/>
  <c r="D2" i="52"/>
  <c r="D9" i="52" s="1"/>
  <c r="E2" i="52"/>
  <c r="E9" i="52" s="1"/>
  <c r="F2" i="52"/>
  <c r="F9" i="52" s="1"/>
  <c r="G2" i="52"/>
  <c r="G9" i="52" s="1"/>
  <c r="H2" i="52"/>
  <c r="B2" i="52"/>
  <c r="B9" i="52" s="1"/>
  <c r="C3" i="52"/>
  <c r="D3" i="52"/>
  <c r="E3" i="52"/>
  <c r="F3" i="52"/>
  <c r="G3" i="52"/>
  <c r="H3" i="52"/>
  <c r="H3" i="24"/>
  <c r="F3" i="24"/>
  <c r="B3" i="24"/>
  <c r="E3" i="24"/>
  <c r="G13" i="52" l="1"/>
  <c r="G2" i="24" s="1"/>
  <c r="F13" i="52"/>
  <c r="F2" i="24" s="1"/>
  <c r="C13" i="52"/>
  <c r="C2" i="24" s="1"/>
  <c r="E13" i="52"/>
  <c r="E2" i="24" s="1"/>
  <c r="D13" i="52"/>
  <c r="D2" i="24" s="1"/>
  <c r="H13" i="52"/>
  <c r="H2" i="24" s="1"/>
  <c r="B13" i="52"/>
  <c r="B2" i="24" s="1"/>
  <c r="R59" i="51" l="1"/>
  <c r="Q59" i="51"/>
  <c r="P59" i="51"/>
  <c r="S59" i="51" s="1"/>
  <c r="I59" i="51"/>
  <c r="H59" i="51"/>
  <c r="G59" i="51"/>
  <c r="F59" i="51"/>
  <c r="E59" i="51"/>
  <c r="R58" i="51"/>
  <c r="Q58" i="51"/>
  <c r="P58" i="51"/>
  <c r="S58" i="51" s="1"/>
  <c r="I58" i="51"/>
  <c r="H58" i="51"/>
  <c r="K58" i="51" s="1"/>
  <c r="G58" i="51"/>
  <c r="F58" i="51"/>
  <c r="M58" i="51" s="1"/>
  <c r="E58" i="51"/>
  <c r="R57" i="51"/>
  <c r="T57" i="51" s="1"/>
  <c r="Q57" i="51"/>
  <c r="P57" i="51"/>
  <c r="S57" i="51" s="1"/>
  <c r="I57" i="51"/>
  <c r="H57" i="51"/>
  <c r="G57" i="51"/>
  <c r="F57" i="51"/>
  <c r="E57" i="51"/>
  <c r="R56" i="51"/>
  <c r="Q56" i="51"/>
  <c r="P56" i="51"/>
  <c r="I56" i="51"/>
  <c r="H56" i="51"/>
  <c r="K56" i="51" s="1"/>
  <c r="G56" i="51"/>
  <c r="F56" i="51"/>
  <c r="E56" i="51"/>
  <c r="R55" i="51"/>
  <c r="Q55" i="51"/>
  <c r="P55" i="51"/>
  <c r="I55" i="51"/>
  <c r="H55" i="51"/>
  <c r="J55" i="51" s="1"/>
  <c r="G55" i="51"/>
  <c r="F55" i="51"/>
  <c r="M55" i="51" s="1"/>
  <c r="E55" i="51"/>
  <c r="R54" i="51"/>
  <c r="Q54" i="51"/>
  <c r="P54" i="51"/>
  <c r="I54" i="51"/>
  <c r="H54" i="51"/>
  <c r="K54" i="51" s="1"/>
  <c r="O54" i="51" s="1"/>
  <c r="G54" i="51"/>
  <c r="L54" i="51" s="1"/>
  <c r="F54" i="51"/>
  <c r="E54" i="51"/>
  <c r="R53" i="51"/>
  <c r="T53" i="51" s="1"/>
  <c r="Q53" i="51"/>
  <c r="P53" i="51"/>
  <c r="I53" i="51"/>
  <c r="H53" i="51"/>
  <c r="K53" i="51" s="1"/>
  <c r="G53" i="51"/>
  <c r="F53" i="51"/>
  <c r="E53" i="51"/>
  <c r="R52" i="51"/>
  <c r="T52" i="51" s="1"/>
  <c r="Q52" i="51"/>
  <c r="P52" i="51"/>
  <c r="S52" i="51" s="1"/>
  <c r="I52" i="51"/>
  <c r="H52" i="51"/>
  <c r="G52" i="51"/>
  <c r="F52" i="51"/>
  <c r="E52" i="51"/>
  <c r="R51" i="51"/>
  <c r="Q51" i="51"/>
  <c r="P51" i="51"/>
  <c r="I51" i="51"/>
  <c r="H51" i="51"/>
  <c r="J51" i="51" s="1"/>
  <c r="G51" i="51"/>
  <c r="F51" i="51"/>
  <c r="M51" i="51" s="1"/>
  <c r="E51" i="51"/>
  <c r="R50" i="51"/>
  <c r="T50" i="51" s="1"/>
  <c r="Q50" i="51"/>
  <c r="P50" i="51"/>
  <c r="S50" i="51" s="1"/>
  <c r="I50" i="51"/>
  <c r="H50" i="51"/>
  <c r="J50" i="51" s="1"/>
  <c r="G50" i="51"/>
  <c r="F50" i="51"/>
  <c r="M50" i="51" s="1"/>
  <c r="E50" i="51"/>
  <c r="R49" i="51"/>
  <c r="Q49" i="51"/>
  <c r="P49" i="51"/>
  <c r="I49" i="51"/>
  <c r="H49" i="51"/>
  <c r="G49" i="51"/>
  <c r="F49" i="51"/>
  <c r="E49" i="51"/>
  <c r="R48" i="51"/>
  <c r="Q48" i="51"/>
  <c r="P48" i="51"/>
  <c r="I48" i="51"/>
  <c r="H48" i="51"/>
  <c r="K48" i="51" s="1"/>
  <c r="G48" i="51"/>
  <c r="F48" i="51"/>
  <c r="E48" i="51"/>
  <c r="R47" i="51"/>
  <c r="Q47" i="51"/>
  <c r="P47" i="51"/>
  <c r="I47" i="51"/>
  <c r="H47" i="51"/>
  <c r="G47" i="51"/>
  <c r="F47" i="51"/>
  <c r="M47" i="51" s="1"/>
  <c r="E47" i="51"/>
  <c r="R46" i="51"/>
  <c r="T46" i="51" s="1"/>
  <c r="Q46" i="51"/>
  <c r="P46" i="51"/>
  <c r="I46" i="51"/>
  <c r="H46" i="51"/>
  <c r="G46" i="51"/>
  <c r="F46" i="51"/>
  <c r="M46" i="51" s="1"/>
  <c r="E46" i="51"/>
  <c r="R45" i="51"/>
  <c r="T45" i="51" s="1"/>
  <c r="Q45" i="51"/>
  <c r="P45" i="51"/>
  <c r="S45" i="51" s="1"/>
  <c r="I45" i="51"/>
  <c r="H45" i="51"/>
  <c r="J45" i="51" s="1"/>
  <c r="G45" i="51"/>
  <c r="F45" i="51"/>
  <c r="M45" i="51" s="1"/>
  <c r="E45" i="51"/>
  <c r="R44" i="51"/>
  <c r="Q44" i="51"/>
  <c r="P44" i="51"/>
  <c r="I44" i="51"/>
  <c r="H44" i="51"/>
  <c r="K44" i="51" s="1"/>
  <c r="O44" i="51" s="1"/>
  <c r="G44" i="51"/>
  <c r="L44" i="51" s="1"/>
  <c r="F44" i="51"/>
  <c r="E44" i="51"/>
  <c r="R43" i="51"/>
  <c r="Q43" i="51"/>
  <c r="P43" i="51"/>
  <c r="I43" i="51"/>
  <c r="H43" i="51"/>
  <c r="G43" i="51"/>
  <c r="F43" i="51"/>
  <c r="E43" i="51"/>
  <c r="R42" i="51"/>
  <c r="Q42" i="51"/>
  <c r="P42" i="51"/>
  <c r="S42" i="51" s="1"/>
  <c r="I42" i="51"/>
  <c r="J42" i="51" s="1"/>
  <c r="N42" i="51" s="1"/>
  <c r="H42" i="51"/>
  <c r="G42" i="51"/>
  <c r="F42" i="51"/>
  <c r="E42" i="51"/>
  <c r="R41" i="51"/>
  <c r="T41" i="51" s="1"/>
  <c r="Q41" i="51"/>
  <c r="P41" i="51"/>
  <c r="I41" i="51"/>
  <c r="H41" i="51"/>
  <c r="K41" i="51" s="1"/>
  <c r="G41" i="51"/>
  <c r="F41" i="51"/>
  <c r="E41" i="51"/>
  <c r="R40" i="51"/>
  <c r="T40" i="51" s="1"/>
  <c r="Q40" i="51"/>
  <c r="P40" i="51"/>
  <c r="S40" i="51" s="1"/>
  <c r="I40" i="51"/>
  <c r="H40" i="51"/>
  <c r="K40" i="51" s="1"/>
  <c r="G40" i="51"/>
  <c r="F40" i="51"/>
  <c r="E40" i="51"/>
  <c r="R39" i="51"/>
  <c r="Q39" i="51"/>
  <c r="P39" i="51"/>
  <c r="I39" i="51"/>
  <c r="H39" i="51"/>
  <c r="J39" i="51" s="1"/>
  <c r="G39" i="51"/>
  <c r="L39" i="51" s="1"/>
  <c r="F39" i="51"/>
  <c r="E39" i="51"/>
  <c r="R38" i="51"/>
  <c r="T38" i="51" s="1"/>
  <c r="Q38" i="51"/>
  <c r="P38" i="51"/>
  <c r="S38" i="51" s="1"/>
  <c r="I38" i="51"/>
  <c r="H38" i="51"/>
  <c r="K38" i="51" s="1"/>
  <c r="G38" i="51"/>
  <c r="F38" i="51"/>
  <c r="M38" i="51" s="1"/>
  <c r="E38" i="51"/>
  <c r="R37" i="51"/>
  <c r="T37" i="51" s="1"/>
  <c r="Q37" i="51"/>
  <c r="P37" i="51"/>
  <c r="S37" i="51" s="1"/>
  <c r="I37" i="51"/>
  <c r="H37" i="51"/>
  <c r="G37" i="51"/>
  <c r="F37" i="51"/>
  <c r="E37" i="51"/>
  <c r="R36" i="51"/>
  <c r="Q36" i="51"/>
  <c r="P36" i="51"/>
  <c r="I36" i="51"/>
  <c r="H36" i="51"/>
  <c r="G36" i="51"/>
  <c r="F36" i="51"/>
  <c r="E36" i="51"/>
  <c r="R35" i="51"/>
  <c r="Q35" i="51"/>
  <c r="P35" i="51"/>
  <c r="I35" i="51"/>
  <c r="H35" i="51"/>
  <c r="J35" i="51" s="1"/>
  <c r="G35" i="51"/>
  <c r="F35" i="51"/>
  <c r="E35" i="51"/>
  <c r="M35" i="51" s="1"/>
  <c r="R34" i="51"/>
  <c r="Q34" i="51"/>
  <c r="P34" i="51"/>
  <c r="S34" i="51" s="1"/>
  <c r="I34" i="51"/>
  <c r="H34" i="51"/>
  <c r="K34" i="51" s="1"/>
  <c r="O34" i="51" s="1"/>
  <c r="G34" i="51"/>
  <c r="F34" i="51"/>
  <c r="E34" i="51"/>
  <c r="R33" i="51"/>
  <c r="Q33" i="51"/>
  <c r="P33" i="51"/>
  <c r="S33" i="51" s="1"/>
  <c r="I33" i="51"/>
  <c r="K33" i="51" s="1"/>
  <c r="O33" i="51" s="1"/>
  <c r="H33" i="51"/>
  <c r="J33" i="51" s="1"/>
  <c r="N33" i="51" s="1"/>
  <c r="G33" i="51"/>
  <c r="F33" i="51"/>
  <c r="E33" i="51"/>
  <c r="R32" i="51"/>
  <c r="T32" i="51" s="1"/>
  <c r="Q32" i="51"/>
  <c r="P32" i="51"/>
  <c r="S32" i="51" s="1"/>
  <c r="I32" i="51"/>
  <c r="H32" i="51"/>
  <c r="G32" i="51"/>
  <c r="F32" i="51"/>
  <c r="E32" i="51"/>
  <c r="R31" i="51"/>
  <c r="Q31" i="51"/>
  <c r="P31" i="51"/>
  <c r="I31" i="51"/>
  <c r="H31" i="51"/>
  <c r="K31" i="51" s="1"/>
  <c r="G31" i="51"/>
  <c r="F31" i="51"/>
  <c r="E31" i="51"/>
  <c r="R30" i="51"/>
  <c r="Q30" i="51"/>
  <c r="P30" i="51"/>
  <c r="S30" i="51" s="1"/>
  <c r="I30" i="51"/>
  <c r="K30" i="51" s="1"/>
  <c r="O30" i="51" s="1"/>
  <c r="H30" i="51"/>
  <c r="J30" i="51" s="1"/>
  <c r="G30" i="51"/>
  <c r="F30" i="51"/>
  <c r="M30" i="51" s="1"/>
  <c r="E30" i="51"/>
  <c r="R29" i="51"/>
  <c r="Q29" i="51"/>
  <c r="P29" i="51"/>
  <c r="I29" i="51"/>
  <c r="H29" i="51"/>
  <c r="K29" i="51" s="1"/>
  <c r="O29" i="51" s="1"/>
  <c r="G29" i="51"/>
  <c r="L29" i="51" s="1"/>
  <c r="F29" i="51"/>
  <c r="E29" i="51"/>
  <c r="R28" i="51"/>
  <c r="T28" i="51" s="1"/>
  <c r="Q28" i="51"/>
  <c r="P28" i="51"/>
  <c r="S28" i="51" s="1"/>
  <c r="I28" i="51"/>
  <c r="H28" i="51"/>
  <c r="K28" i="51" s="1"/>
  <c r="G28" i="51"/>
  <c r="F28" i="51"/>
  <c r="E28" i="51"/>
  <c r="R27" i="51"/>
  <c r="T27" i="51" s="1"/>
  <c r="Q27" i="51"/>
  <c r="P27" i="51"/>
  <c r="S27" i="51" s="1"/>
  <c r="I27" i="51"/>
  <c r="H27" i="51"/>
  <c r="G27" i="51"/>
  <c r="F27" i="51"/>
  <c r="E27" i="51"/>
  <c r="R26" i="51"/>
  <c r="T26" i="51" s="1"/>
  <c r="Q26" i="51"/>
  <c r="P26" i="51"/>
  <c r="I26" i="51"/>
  <c r="H26" i="51"/>
  <c r="J26" i="51" s="1"/>
  <c r="G26" i="51"/>
  <c r="F26" i="51"/>
  <c r="M26" i="51" s="1"/>
  <c r="E26" i="51"/>
  <c r="R25" i="51"/>
  <c r="T25" i="51" s="1"/>
  <c r="Q25" i="51"/>
  <c r="P25" i="51"/>
  <c r="S25" i="51" s="1"/>
  <c r="I25" i="51"/>
  <c r="H25" i="51"/>
  <c r="J25" i="51" s="1"/>
  <c r="G25" i="51"/>
  <c r="F25" i="51"/>
  <c r="M25" i="51" s="1"/>
  <c r="E25" i="51"/>
  <c r="R24" i="51"/>
  <c r="Q24" i="51"/>
  <c r="P24" i="51"/>
  <c r="I24" i="51"/>
  <c r="H24" i="51"/>
  <c r="G24" i="51"/>
  <c r="L24" i="51" s="1"/>
  <c r="F24" i="51"/>
  <c r="E24" i="51"/>
  <c r="R23" i="51"/>
  <c r="Q23" i="51"/>
  <c r="P23" i="51"/>
  <c r="I23" i="51"/>
  <c r="H23" i="51"/>
  <c r="J23" i="51" s="1"/>
  <c r="G23" i="51"/>
  <c r="F23" i="51"/>
  <c r="E23" i="51"/>
  <c r="R22" i="51"/>
  <c r="Q22" i="51"/>
  <c r="P22" i="51"/>
  <c r="S22" i="51" s="1"/>
  <c r="I22" i="51"/>
  <c r="H22" i="51"/>
  <c r="G22" i="51"/>
  <c r="F22" i="51"/>
  <c r="E22" i="51"/>
  <c r="R21" i="51"/>
  <c r="T21" i="51" s="1"/>
  <c r="Q21" i="51"/>
  <c r="P21" i="51"/>
  <c r="S21" i="51" s="1"/>
  <c r="I21" i="51"/>
  <c r="H21" i="51"/>
  <c r="J21" i="51" s="1"/>
  <c r="G21" i="51"/>
  <c r="F21" i="51"/>
  <c r="E21" i="51"/>
  <c r="R20" i="51"/>
  <c r="T20" i="51" s="1"/>
  <c r="Q20" i="51"/>
  <c r="P20" i="51"/>
  <c r="S20" i="51" s="1"/>
  <c r="I20" i="51"/>
  <c r="H20" i="51"/>
  <c r="K20" i="51" s="1"/>
  <c r="G20" i="51"/>
  <c r="F20" i="51"/>
  <c r="E20" i="51"/>
  <c r="R19" i="51"/>
  <c r="Q19" i="51"/>
  <c r="P19" i="51"/>
  <c r="I19" i="51"/>
  <c r="H19" i="51"/>
  <c r="K19" i="51" s="1"/>
  <c r="O19" i="51" s="1"/>
  <c r="G19" i="51"/>
  <c r="L19" i="51" s="1"/>
  <c r="F19" i="51"/>
  <c r="E19" i="51"/>
  <c r="R18" i="51"/>
  <c r="T18" i="51" s="1"/>
  <c r="Q18" i="51"/>
  <c r="P18" i="51"/>
  <c r="S18" i="51" s="1"/>
  <c r="I18" i="51"/>
  <c r="H18" i="51"/>
  <c r="K18" i="51" s="1"/>
  <c r="G18" i="51"/>
  <c r="F18" i="51"/>
  <c r="M18" i="51" s="1"/>
  <c r="E18" i="51"/>
  <c r="R17" i="51"/>
  <c r="T17" i="51" s="1"/>
  <c r="Q17" i="51"/>
  <c r="P17" i="51"/>
  <c r="S17" i="51" s="1"/>
  <c r="I17" i="51"/>
  <c r="H17" i="51"/>
  <c r="G17" i="51"/>
  <c r="F17" i="51"/>
  <c r="E17" i="51"/>
  <c r="R16" i="51"/>
  <c r="Q16" i="51"/>
  <c r="P16" i="51"/>
  <c r="I16" i="51"/>
  <c r="H16" i="51"/>
  <c r="K16" i="51" s="1"/>
  <c r="G16" i="51"/>
  <c r="F16" i="51"/>
  <c r="E16" i="51"/>
  <c r="R15" i="51"/>
  <c r="Q15" i="51"/>
  <c r="P15" i="51"/>
  <c r="I15" i="51"/>
  <c r="H15" i="51"/>
  <c r="J15" i="51" s="1"/>
  <c r="G15" i="51"/>
  <c r="F15" i="51"/>
  <c r="E15" i="51"/>
  <c r="R14" i="51"/>
  <c r="Q14" i="51"/>
  <c r="P14" i="51"/>
  <c r="I14" i="51"/>
  <c r="H14" i="51"/>
  <c r="K14" i="51" s="1"/>
  <c r="O14" i="51" s="1"/>
  <c r="G14" i="51"/>
  <c r="L14" i="51" s="1"/>
  <c r="F14" i="51"/>
  <c r="M14" i="51" s="1"/>
  <c r="E14" i="51"/>
  <c r="R13" i="51"/>
  <c r="T13" i="51" s="1"/>
  <c r="Q13" i="51"/>
  <c r="P13" i="51"/>
  <c r="S13" i="51" s="1"/>
  <c r="I13" i="51"/>
  <c r="H13" i="51"/>
  <c r="K13" i="51" s="1"/>
  <c r="G13" i="51"/>
  <c r="F13" i="51"/>
  <c r="M13" i="51" s="1"/>
  <c r="E13" i="51"/>
  <c r="R12" i="51"/>
  <c r="T12" i="51" s="1"/>
  <c r="Q12" i="51"/>
  <c r="P12" i="51"/>
  <c r="S12" i="51" s="1"/>
  <c r="I12" i="51"/>
  <c r="K12" i="51" s="1"/>
  <c r="O12" i="51" s="1"/>
  <c r="H12" i="51"/>
  <c r="G12" i="51"/>
  <c r="F12" i="51"/>
  <c r="L12" i="51" s="1"/>
  <c r="E12" i="51"/>
  <c r="R11" i="51"/>
  <c r="Q11" i="51"/>
  <c r="P11" i="51"/>
  <c r="I11" i="51"/>
  <c r="H11" i="51"/>
  <c r="J11" i="51" s="1"/>
  <c r="G11" i="51"/>
  <c r="F11" i="51"/>
  <c r="E11" i="51"/>
  <c r="R10" i="51"/>
  <c r="T10" i="51" s="1"/>
  <c r="Q10" i="51"/>
  <c r="P10" i="51"/>
  <c r="S10" i="51" s="1"/>
  <c r="I10" i="51"/>
  <c r="H10" i="51"/>
  <c r="K10" i="51" s="1"/>
  <c r="G10" i="51"/>
  <c r="L10" i="51" s="1"/>
  <c r="F10" i="51"/>
  <c r="M10" i="51" s="1"/>
  <c r="E10" i="51"/>
  <c r="R9" i="51"/>
  <c r="Q9" i="51"/>
  <c r="P9" i="51"/>
  <c r="I9" i="51"/>
  <c r="H9" i="51"/>
  <c r="K9" i="51" s="1"/>
  <c r="O9" i="51" s="1"/>
  <c r="G9" i="51"/>
  <c r="F9" i="51"/>
  <c r="E9" i="51"/>
  <c r="V61" i="51"/>
  <c r="U61" i="51"/>
  <c r="T61" i="51"/>
  <c r="S61" i="51"/>
  <c r="O61" i="51"/>
  <c r="N61" i="51"/>
  <c r="M61" i="51"/>
  <c r="L61" i="51"/>
  <c r="G61" i="51"/>
  <c r="F61" i="51"/>
  <c r="E61" i="51"/>
  <c r="T59" i="51"/>
  <c r="J59" i="51"/>
  <c r="M59" i="51"/>
  <c r="T58" i="51"/>
  <c r="M57" i="51"/>
  <c r="T56" i="51"/>
  <c r="S56" i="51"/>
  <c r="M56" i="51"/>
  <c r="T55" i="51"/>
  <c r="S55" i="51"/>
  <c r="T54" i="51"/>
  <c r="S54" i="51"/>
  <c r="M54" i="51"/>
  <c r="S53" i="51"/>
  <c r="M52" i="51"/>
  <c r="T51" i="51"/>
  <c r="S51" i="51"/>
  <c r="S49" i="51"/>
  <c r="T49" i="51"/>
  <c r="K49" i="51"/>
  <c r="O49" i="51" s="1"/>
  <c r="L49" i="51"/>
  <c r="M49" i="51"/>
  <c r="T48" i="51"/>
  <c r="S48" i="51"/>
  <c r="M48" i="51"/>
  <c r="T47" i="51"/>
  <c r="S47" i="51"/>
  <c r="S46" i="51"/>
  <c r="K46" i="51"/>
  <c r="J46" i="51"/>
  <c r="T44" i="51"/>
  <c r="S44" i="51"/>
  <c r="M44" i="51"/>
  <c r="T43" i="51"/>
  <c r="S43" i="51"/>
  <c r="J43" i="51"/>
  <c r="M43" i="51"/>
  <c r="T42" i="51"/>
  <c r="M42" i="51"/>
  <c r="S41" i="51"/>
  <c r="T39" i="51"/>
  <c r="S39" i="51"/>
  <c r="M39" i="51"/>
  <c r="T36" i="51"/>
  <c r="S36" i="51"/>
  <c r="K36" i="51"/>
  <c r="O36" i="51" s="1"/>
  <c r="L36" i="51"/>
  <c r="T35" i="51"/>
  <c r="S35" i="51"/>
  <c r="T34" i="51"/>
  <c r="L34" i="51"/>
  <c r="M34" i="51"/>
  <c r="T33" i="51"/>
  <c r="T31" i="51"/>
  <c r="S31" i="51"/>
  <c r="M31" i="51"/>
  <c r="T30" i="51"/>
  <c r="S29" i="51"/>
  <c r="T29" i="51"/>
  <c r="M29" i="51"/>
  <c r="M27" i="51"/>
  <c r="S26" i="51"/>
  <c r="T24" i="51"/>
  <c r="S24" i="51"/>
  <c r="K24" i="51"/>
  <c r="O24" i="51" s="1"/>
  <c r="T23" i="51"/>
  <c r="S23" i="51"/>
  <c r="M23" i="51"/>
  <c r="T22" i="51"/>
  <c r="M22" i="51"/>
  <c r="T19" i="51"/>
  <c r="S19" i="51"/>
  <c r="M17" i="51"/>
  <c r="T16" i="51"/>
  <c r="S16" i="51"/>
  <c r="T15" i="51"/>
  <c r="S15" i="51"/>
  <c r="T14" i="51"/>
  <c r="S14" i="51"/>
  <c r="T11" i="51"/>
  <c r="S11" i="51"/>
  <c r="T9" i="51"/>
  <c r="S9" i="51"/>
  <c r="L9" i="51"/>
  <c r="AB70" i="50"/>
  <c r="AA70" i="50"/>
  <c r="Z70" i="50"/>
  <c r="Y70" i="50"/>
  <c r="X70" i="50"/>
  <c r="W70" i="50"/>
  <c r="V70" i="50"/>
  <c r="U70" i="50"/>
  <c r="T70" i="50"/>
  <c r="S70" i="50"/>
  <c r="R70" i="50"/>
  <c r="Q70" i="50"/>
  <c r="P70" i="50"/>
  <c r="O70" i="50"/>
  <c r="N70" i="50"/>
  <c r="M70" i="50"/>
  <c r="N71" i="49"/>
  <c r="H8" i="46"/>
  <c r="H6" i="46"/>
  <c r="H4" i="46"/>
  <c r="L30" i="51" l="1"/>
  <c r="L55" i="51"/>
  <c r="L38" i="51"/>
  <c r="L53" i="51"/>
  <c r="O18" i="51"/>
  <c r="L11" i="51"/>
  <c r="L51" i="51"/>
  <c r="U51" i="51" s="1"/>
  <c r="N11" i="51"/>
  <c r="O16" i="51"/>
  <c r="O31" i="51"/>
  <c r="O41" i="51"/>
  <c r="N51" i="51"/>
  <c r="O56" i="51"/>
  <c r="L45" i="51"/>
  <c r="V45" i="51" s="1"/>
  <c r="L23" i="51"/>
  <c r="U23" i="51" s="1"/>
  <c r="L35" i="51"/>
  <c r="L43" i="51"/>
  <c r="L21" i="51"/>
  <c r="J58" i="51"/>
  <c r="N58" i="51" s="1"/>
  <c r="U58" i="51" s="1"/>
  <c r="G62" i="51"/>
  <c r="V14" i="51"/>
  <c r="L59" i="51"/>
  <c r="O10" i="51"/>
  <c r="L48" i="51"/>
  <c r="V48" i="51" s="1"/>
  <c r="L46" i="51"/>
  <c r="L20" i="51"/>
  <c r="L50" i="51"/>
  <c r="O40" i="51"/>
  <c r="L13" i="51"/>
  <c r="N23" i="51"/>
  <c r="O48" i="51"/>
  <c r="L26" i="51"/>
  <c r="L33" i="51"/>
  <c r="O13" i="51"/>
  <c r="V13" i="51" s="1"/>
  <c r="O53" i="51"/>
  <c r="L40" i="51"/>
  <c r="O20" i="51"/>
  <c r="L18" i="51"/>
  <c r="U18" i="51" s="1"/>
  <c r="L28" i="51"/>
  <c r="O58" i="51"/>
  <c r="J18" i="51"/>
  <c r="N18" i="51" s="1"/>
  <c r="L56" i="51"/>
  <c r="N46" i="51"/>
  <c r="O46" i="51"/>
  <c r="L17" i="51"/>
  <c r="L22" i="51"/>
  <c r="L27" i="51"/>
  <c r="L32" i="51"/>
  <c r="L37" i="51"/>
  <c r="L42" i="51"/>
  <c r="V42" i="51" s="1"/>
  <c r="L47" i="51"/>
  <c r="L52" i="51"/>
  <c r="V52" i="51" s="1"/>
  <c r="L57" i="51"/>
  <c r="V57" i="51" s="1"/>
  <c r="L15" i="51"/>
  <c r="L25" i="51"/>
  <c r="N55" i="51"/>
  <c r="U55" i="51" s="1"/>
  <c r="L58" i="51"/>
  <c r="V58" i="51" s="1"/>
  <c r="O28" i="51"/>
  <c r="O38" i="51"/>
  <c r="L16" i="51"/>
  <c r="L31" i="51"/>
  <c r="L41" i="51"/>
  <c r="K21" i="51"/>
  <c r="O21" i="51" s="1"/>
  <c r="K17" i="51"/>
  <c r="O17" i="51" s="1"/>
  <c r="K22" i="51"/>
  <c r="O22" i="51" s="1"/>
  <c r="J27" i="51"/>
  <c r="N27" i="51" s="1"/>
  <c r="K32" i="51"/>
  <c r="O32" i="51" s="1"/>
  <c r="K37" i="51"/>
  <c r="O37" i="51" s="1"/>
  <c r="K42" i="51"/>
  <c r="O42" i="51" s="1"/>
  <c r="J47" i="51"/>
  <c r="N47" i="51" s="1"/>
  <c r="U47" i="51" s="1"/>
  <c r="K52" i="51"/>
  <c r="O52" i="51" s="1"/>
  <c r="K57" i="51"/>
  <c r="O57" i="51" s="1"/>
  <c r="J10" i="51"/>
  <c r="N10" i="51" s="1"/>
  <c r="U10" i="51" s="1"/>
  <c r="J13" i="51"/>
  <c r="K25" i="51"/>
  <c r="O25" i="51" s="1"/>
  <c r="J34" i="51"/>
  <c r="N34" i="51" s="1"/>
  <c r="U34" i="51" s="1"/>
  <c r="J37" i="51"/>
  <c r="N37" i="51" s="1"/>
  <c r="K50" i="51"/>
  <c r="O50" i="51" s="1"/>
  <c r="V50" i="51" s="1"/>
  <c r="K26" i="51"/>
  <c r="O26" i="51" s="1"/>
  <c r="V26" i="51" s="1"/>
  <c r="J29" i="51"/>
  <c r="N29" i="51" s="1"/>
  <c r="U29" i="51" s="1"/>
  <c r="K45" i="51"/>
  <c r="O45" i="51" s="1"/>
  <c r="J54" i="51"/>
  <c r="J17" i="51"/>
  <c r="N17" i="51" s="1"/>
  <c r="U17" i="51" s="1"/>
  <c r="J41" i="51"/>
  <c r="J14" i="51"/>
  <c r="N14" i="51" s="1"/>
  <c r="U14" i="51" s="1"/>
  <c r="J22" i="51"/>
  <c r="J38" i="51"/>
  <c r="N38" i="51" s="1"/>
  <c r="V34" i="51"/>
  <c r="V10" i="51"/>
  <c r="V30" i="51"/>
  <c r="V31" i="51"/>
  <c r="V54" i="51"/>
  <c r="V56" i="51"/>
  <c r="U27" i="51"/>
  <c r="V29" i="51"/>
  <c r="V25" i="51"/>
  <c r="N30" i="51"/>
  <c r="N54" i="51"/>
  <c r="U54" i="51" s="1"/>
  <c r="N26" i="51"/>
  <c r="N43" i="51"/>
  <c r="N59" i="51"/>
  <c r="U59" i="51" s="1"/>
  <c r="S62" i="51"/>
  <c r="N15" i="51"/>
  <c r="N22" i="51"/>
  <c r="U22" i="51" s="1"/>
  <c r="N39" i="51"/>
  <c r="U39" i="51" s="1"/>
  <c r="V46" i="51"/>
  <c r="V49" i="51"/>
  <c r="N50" i="51"/>
  <c r="T62" i="51"/>
  <c r="N21" i="51"/>
  <c r="V17" i="51"/>
  <c r="N35" i="51"/>
  <c r="N41" i="51"/>
  <c r="V44" i="51"/>
  <c r="M9" i="51"/>
  <c r="M33" i="51"/>
  <c r="V33" i="51" s="1"/>
  <c r="N13" i="51"/>
  <c r="U13" i="51" s="1"/>
  <c r="J19" i="51"/>
  <c r="N19" i="51" s="1"/>
  <c r="J31" i="51"/>
  <c r="N31" i="51" s="1"/>
  <c r="U31" i="51" s="1"/>
  <c r="N45" i="51"/>
  <c r="U45" i="51" s="1"/>
  <c r="K11" i="51"/>
  <c r="O11" i="51" s="1"/>
  <c r="K15" i="51"/>
  <c r="O15" i="51" s="1"/>
  <c r="K23" i="51"/>
  <c r="O23" i="51" s="1"/>
  <c r="K27" i="51"/>
  <c r="O27" i="51" s="1"/>
  <c r="V27" i="51" s="1"/>
  <c r="U30" i="51"/>
  <c r="K35" i="51"/>
  <c r="O35" i="51" s="1"/>
  <c r="U38" i="51"/>
  <c r="K39" i="51"/>
  <c r="O39" i="51" s="1"/>
  <c r="V39" i="51" s="1"/>
  <c r="U42" i="51"/>
  <c r="K43" i="51"/>
  <c r="O43" i="51" s="1"/>
  <c r="U46" i="51"/>
  <c r="K47" i="51"/>
  <c r="O47" i="51" s="1"/>
  <c r="V47" i="51" s="1"/>
  <c r="K51" i="51"/>
  <c r="O51" i="51" s="1"/>
  <c r="V51" i="51" s="1"/>
  <c r="K55" i="51"/>
  <c r="O55" i="51" s="1"/>
  <c r="V55" i="51" s="1"/>
  <c r="K59" i="51"/>
  <c r="O59" i="51" s="1"/>
  <c r="V59" i="51" s="1"/>
  <c r="F62" i="51"/>
  <c r="E62" i="51"/>
  <c r="J12" i="51"/>
  <c r="N12" i="51" s="1"/>
  <c r="J16" i="51"/>
  <c r="N16" i="51" s="1"/>
  <c r="J20" i="51"/>
  <c r="N20" i="51" s="1"/>
  <c r="J24" i="51"/>
  <c r="N24" i="51" s="1"/>
  <c r="J28" i="51"/>
  <c r="N28" i="51" s="1"/>
  <c r="J32" i="51"/>
  <c r="N32" i="51" s="1"/>
  <c r="J36" i="51"/>
  <c r="N36" i="51" s="1"/>
  <c r="J40" i="51"/>
  <c r="N40" i="51" s="1"/>
  <c r="J44" i="51"/>
  <c r="N44" i="51" s="1"/>
  <c r="U44" i="51" s="1"/>
  <c r="J48" i="51"/>
  <c r="N48" i="51" s="1"/>
  <c r="U48" i="51" s="1"/>
  <c r="J52" i="51"/>
  <c r="N52" i="51" s="1"/>
  <c r="U52" i="51" s="1"/>
  <c r="J56" i="51"/>
  <c r="N56" i="51" s="1"/>
  <c r="U56" i="51" s="1"/>
  <c r="M11" i="51"/>
  <c r="U11" i="51" s="1"/>
  <c r="M15" i="51"/>
  <c r="V15" i="51" s="1"/>
  <c r="M19" i="51"/>
  <c r="V19" i="51" s="1"/>
  <c r="M41" i="51"/>
  <c r="V41" i="51" s="1"/>
  <c r="M53" i="51"/>
  <c r="J9" i="51"/>
  <c r="N9" i="51" s="1"/>
  <c r="J49" i="51"/>
  <c r="N49" i="51" s="1"/>
  <c r="U49" i="51" s="1"/>
  <c r="J53" i="51"/>
  <c r="N53" i="51" s="1"/>
  <c r="J57" i="51"/>
  <c r="N57" i="51" s="1"/>
  <c r="M21" i="51"/>
  <c r="N25" i="51"/>
  <c r="M12" i="51"/>
  <c r="V12" i="51" s="1"/>
  <c r="M16" i="51"/>
  <c r="M20" i="51"/>
  <c r="M24" i="51"/>
  <c r="V24" i="51" s="1"/>
  <c r="M28" i="51"/>
  <c r="M32" i="51"/>
  <c r="U32" i="51" s="1"/>
  <c r="M36" i="51"/>
  <c r="V36" i="51" s="1"/>
  <c r="M40" i="51"/>
  <c r="M37" i="51"/>
  <c r="V37" i="51" s="1"/>
  <c r="G6" i="46"/>
  <c r="I6" i="46" s="1"/>
  <c r="E3" i="23" s="1"/>
  <c r="G4" i="46"/>
  <c r="I4" i="46" s="1"/>
  <c r="D3" i="23" s="1"/>
  <c r="D8" i="46"/>
  <c r="C8" i="46"/>
  <c r="G8" i="46" s="1"/>
  <c r="I8" i="46" s="1"/>
  <c r="C3" i="23" s="1"/>
  <c r="D6" i="46"/>
  <c r="C6" i="46"/>
  <c r="D4" i="46"/>
  <c r="C4" i="46"/>
  <c r="F10" i="46"/>
  <c r="F8" i="46"/>
  <c r="F6" i="46"/>
  <c r="F4" i="46"/>
  <c r="D10" i="46"/>
  <c r="C10" i="46"/>
  <c r="V18" i="51" l="1"/>
  <c r="V40" i="51"/>
  <c r="U26" i="51"/>
  <c r="V28" i="51"/>
  <c r="V35" i="51"/>
  <c r="V22" i="51"/>
  <c r="U19" i="51"/>
  <c r="U36" i="51"/>
  <c r="U43" i="51"/>
  <c r="V23" i="51"/>
  <c r="U57" i="51"/>
  <c r="V43" i="51"/>
  <c r="U40" i="51"/>
  <c r="V20" i="51"/>
  <c r="V16" i="51"/>
  <c r="U35" i="51"/>
  <c r="U25" i="51"/>
  <c r="U21" i="51"/>
  <c r="V21" i="51"/>
  <c r="U50" i="51"/>
  <c r="V38" i="51"/>
  <c r="U53" i="51"/>
  <c r="V53" i="51"/>
  <c r="U37" i="51"/>
  <c r="V11" i="51"/>
  <c r="O62" i="51"/>
  <c r="U41" i="51"/>
  <c r="M62" i="51"/>
  <c r="N62" i="51"/>
  <c r="E64" i="51" s="1"/>
  <c r="U9" i="51"/>
  <c r="U20" i="51"/>
  <c r="U24" i="51"/>
  <c r="V32" i="51"/>
  <c r="U28" i="51"/>
  <c r="U16" i="51"/>
  <c r="U33" i="51"/>
  <c r="U12" i="51"/>
  <c r="L62" i="51"/>
  <c r="U15" i="51"/>
  <c r="V9" i="51"/>
  <c r="B3" i="38"/>
  <c r="B4" i="38"/>
  <c r="B5" i="38"/>
  <c r="B6" i="38"/>
  <c r="B7" i="38"/>
  <c r="B2" i="38"/>
  <c r="G64" i="51" l="1"/>
  <c r="V62" i="51"/>
  <c r="U62" i="51"/>
  <c r="D6" i="23"/>
  <c r="E6" i="23"/>
  <c r="E49" i="18"/>
  <c r="E48" i="18"/>
  <c r="G3" i="23"/>
  <c r="S64" i="51" l="1"/>
  <c r="E5" i="23"/>
  <c r="C5" i="23" s="1"/>
  <c r="T64" i="51"/>
  <c r="B5" i="23"/>
  <c r="D18" i="34"/>
  <c r="E18" i="34"/>
  <c r="E19" i="34"/>
  <c r="D20" i="34"/>
  <c r="F20" i="34" s="1"/>
  <c r="D21" i="34"/>
  <c r="D22" i="34"/>
  <c r="D23" i="34"/>
  <c r="D24" i="34"/>
  <c r="D25" i="34"/>
  <c r="D26" i="34"/>
  <c r="D27" i="34"/>
  <c r="D28" i="34"/>
  <c r="D29" i="34"/>
  <c r="D30" i="34"/>
  <c r="D31" i="34"/>
  <c r="D32" i="34"/>
  <c r="D33" i="34"/>
  <c r="D34" i="34"/>
  <c r="D35" i="34"/>
  <c r="F35" i="34" s="1"/>
  <c r="D19" i="34"/>
  <c r="D3" i="34"/>
  <c r="D4" i="34"/>
  <c r="D5" i="34"/>
  <c r="D6" i="34"/>
  <c r="D7" i="34"/>
  <c r="D8" i="34"/>
  <c r="D9" i="34"/>
  <c r="D10" i="34"/>
  <c r="D11" i="34"/>
  <c r="D12" i="34"/>
  <c r="D13" i="34"/>
  <c r="D14" i="34"/>
  <c r="D15" i="34"/>
  <c r="D16" i="34"/>
  <c r="D17" i="34"/>
  <c r="D2" i="34"/>
  <c r="E35" i="34"/>
  <c r="E20" i="34"/>
  <c r="E21" i="34"/>
  <c r="E22" i="34"/>
  <c r="E23" i="34"/>
  <c r="E24" i="34"/>
  <c r="E25" i="34"/>
  <c r="E26" i="34"/>
  <c r="E27" i="34"/>
  <c r="E28" i="34"/>
  <c r="E29" i="34"/>
  <c r="E30" i="34"/>
  <c r="E31" i="34"/>
  <c r="E32" i="34"/>
  <c r="E33" i="34"/>
  <c r="E34" i="34"/>
  <c r="E3" i="34"/>
  <c r="E4" i="34"/>
  <c r="E5" i="34"/>
  <c r="E6" i="34"/>
  <c r="E7" i="34"/>
  <c r="E8" i="34"/>
  <c r="E9" i="34"/>
  <c r="E10" i="34"/>
  <c r="E11" i="34"/>
  <c r="E12" i="34"/>
  <c r="E13" i="34"/>
  <c r="E14" i="34"/>
  <c r="E15" i="34"/>
  <c r="E16" i="34"/>
  <c r="E17" i="34"/>
  <c r="F18" i="34" l="1"/>
  <c r="E2" i="34" l="1"/>
  <c r="F19" i="34" l="1"/>
  <c r="F2" i="34"/>
  <c r="B3" i="23"/>
  <c r="B9" i="18"/>
  <c r="C2" i="23"/>
  <c r="D2" i="23"/>
  <c r="E2" i="23"/>
  <c r="F2" i="23"/>
  <c r="G2" i="23"/>
  <c r="H2" i="23"/>
  <c r="B2" i="23"/>
  <c r="E47" i="18" l="1"/>
  <c r="F3" i="23" l="1"/>
  <c r="F33" i="34" l="1"/>
  <c r="F12" i="34"/>
  <c r="F10" i="34"/>
  <c r="F21" i="34"/>
  <c r="F25" i="34"/>
  <c r="F32" i="34"/>
  <c r="F34" i="34"/>
  <c r="F22" i="34"/>
  <c r="F14" i="34"/>
  <c r="F6" i="34"/>
  <c r="F9" i="34"/>
  <c r="F26" i="34"/>
  <c r="F17" i="34"/>
  <c r="F30" i="34"/>
  <c r="F31" i="34"/>
  <c r="F27" i="34"/>
  <c r="F23" i="34"/>
  <c r="F15" i="34"/>
  <c r="F11" i="34"/>
  <c r="F7" i="34"/>
  <c r="F3" i="34"/>
  <c r="F28" i="34"/>
  <c r="F24" i="34"/>
  <c r="F16" i="34"/>
  <c r="F29" i="34"/>
  <c r="F8" i="34"/>
  <c r="F4" i="34"/>
  <c r="F13" i="34"/>
  <c r="F5" i="34"/>
  <c r="P3" i="34" l="1"/>
  <c r="P4" i="34" s="1"/>
  <c r="N3" i="34"/>
  <c r="N4" i="34" s="1"/>
  <c r="O3" i="34"/>
  <c r="O4" i="34" s="1"/>
  <c r="Q3" i="34"/>
  <c r="Q4" i="34" s="1"/>
  <c r="M3" i="34"/>
  <c r="M4" i="34" s="1"/>
  <c r="L3" i="34"/>
  <c r="L4" i="34" s="1"/>
  <c r="K3" i="34"/>
  <c r="K4" i="34" s="1"/>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C2" i="18"/>
  <c r="D2" i="18"/>
  <c r="C7" i="18" s="1"/>
  <c r="E2" i="18"/>
  <c r="D7" i="18" s="1"/>
  <c r="F2" i="18"/>
  <c r="E7" i="18" s="1"/>
  <c r="G2" i="18"/>
  <c r="F7" i="18" s="1"/>
  <c r="H2" i="18"/>
  <c r="G7" i="18" s="1"/>
  <c r="I2" i="18"/>
  <c r="H7" i="18" s="1"/>
  <c r="J2" i="18"/>
  <c r="I7" i="18" s="1"/>
  <c r="K2" i="18"/>
  <c r="J7" i="18" s="1"/>
  <c r="L2" i="18"/>
  <c r="K7" i="18" s="1"/>
  <c r="M2" i="18"/>
  <c r="L7" i="18" s="1"/>
  <c r="N2" i="18"/>
  <c r="M7" i="18" s="1"/>
  <c r="O2" i="18"/>
  <c r="N7" i="18" s="1"/>
  <c r="P2" i="18"/>
  <c r="O7" i="18" s="1"/>
  <c r="Q2" i="18"/>
  <c r="P7" i="18" s="1"/>
  <c r="R2" i="18"/>
  <c r="Q7" i="18" s="1"/>
  <c r="S2" i="18"/>
  <c r="R7" i="18" s="1"/>
  <c r="T2" i="18"/>
  <c r="S7" i="18" s="1"/>
  <c r="U2" i="18"/>
  <c r="T7" i="18" s="1"/>
  <c r="V2" i="18"/>
  <c r="U7" i="18" s="1"/>
  <c r="W2" i="18"/>
  <c r="V7" i="18" s="1"/>
  <c r="X2" i="18"/>
  <c r="W7" i="18" s="1"/>
  <c r="Y2" i="18"/>
  <c r="X7" i="18" s="1"/>
  <c r="Z2" i="18"/>
  <c r="Y7" i="18" s="1"/>
  <c r="AA2" i="18"/>
  <c r="Z7" i="18" s="1"/>
  <c r="AB2" i="18"/>
  <c r="AA7" i="18" s="1"/>
  <c r="AC2" i="18"/>
  <c r="AB7" i="18" s="1"/>
  <c r="AD2" i="18"/>
  <c r="AC7" i="18" s="1"/>
  <c r="AE2" i="18"/>
  <c r="AD7" i="18" s="1"/>
  <c r="AF2" i="18"/>
  <c r="AE7" i="18" s="1"/>
  <c r="AG2" i="18"/>
  <c r="AF7" i="18"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7" i="18" l="1"/>
  <c r="E6" i="24"/>
  <c r="E5" i="24"/>
  <c r="E4" i="24"/>
  <c r="D7" i="23"/>
  <c r="C7" i="23" s="1"/>
  <c r="E4" i="23"/>
  <c r="C4" i="23" s="1"/>
  <c r="A85" i="1"/>
  <c r="A84" i="1"/>
  <c r="E51" i="18" l="1"/>
  <c r="E50" i="18"/>
  <c r="E53" i="18" l="1"/>
  <c r="E52" i="18"/>
  <c r="B5" i="24" l="1"/>
  <c r="D5" i="23"/>
  <c r="D5" i="24" l="1"/>
  <c r="C5" i="24"/>
  <c r="B6" i="23"/>
  <c r="B6" i="24"/>
  <c r="D6" i="24"/>
  <c r="C6" i="24"/>
  <c r="B43" i="18"/>
  <c r="B39" i="18"/>
  <c r="H3" i="23" l="1"/>
  <c r="H5" i="24"/>
  <c r="H6" i="24"/>
  <c r="H5" i="23"/>
  <c r="H6" i="23"/>
  <c r="G7" i="23" l="1"/>
  <c r="B4" i="23" l="1"/>
  <c r="D4" i="23"/>
  <c r="H4" i="23"/>
  <c r="B4" i="24"/>
  <c r="C4" i="24"/>
  <c r="D4" i="24"/>
  <c r="H4" i="24"/>
  <c r="F7" i="23"/>
  <c r="H7" i="23"/>
  <c r="B7" i="23"/>
  <c r="E7" i="23" l="1"/>
</calcChain>
</file>

<file path=xl/sharedStrings.xml><?xml version="1.0" encoding="utf-8"?>
<sst xmlns="http://schemas.openxmlformats.org/spreadsheetml/2006/main" count="6752" uniqueCount="2895">
  <si>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</si>
  <si>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</si>
  <si>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</si>
  <si>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</si>
  <si>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</si>
  <si>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</si>
  <si>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</si>
  <si>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</si>
  <si>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</si>
  <si>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</si>
  <si>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</si>
  <si>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</si>
  <si>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</si>
  <si>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</si>
  <si>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</si>
  <si>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</si>
  <si>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</si>
  <si>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</si>
  <si>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</si>
  <si>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</si>
  <si>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</si>
  <si>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</si>
  <si>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</si>
  <si>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</si>
  <si>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</si>
  <si>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</si>
  <si>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</si>
  <si>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</si>
  <si>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</si>
  <si>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</si>
  <si>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</si>
  <si>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</si>
  <si>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</si>
  <si>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</si>
  <si>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</si>
  <si>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</si>
  <si>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</si>
  <si>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</si>
  <si>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</si>
  <si>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</si>
  <si>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</si>
  <si>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</si>
  <si>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</si>
  <si>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</si>
  <si>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</si>
  <si>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</si>
  <si>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</si>
  <si>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</si>
  <si>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</si>
  <si>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</si>
  <si>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</si>
  <si>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</si>
  <si>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</si>
  <si>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</si>
  <si>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</si>
  <si>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</si>
  <si>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</si>
  <si>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</si>
  <si>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</si>
  <si>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</si>
  <si>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</si>
  <si>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</si>
  <si>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</si>
  <si>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</si>
  <si>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</si>
  <si>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</si>
  <si>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</si>
  <si>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</si>
  <si>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</si>
  <si>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</si>
  <si>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</si>
  <si>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</si>
  <si>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</si>
  <si>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</si>
  <si>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</si>
  <si>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</si>
  <si>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</si>
  <si>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</si>
  <si>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</si>
  <si>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</si>
  <si>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</si>
  <si>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</si>
  <si>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</si>
  <si>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</si>
  <si>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</si>
  <si>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</si>
  <si>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</si>
  <si>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</si>
  <si>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</si>
  <si>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</si>
  <si>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</si>
  <si>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</si>
  <si>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</si>
  <si>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</si>
  <si>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</si>
  <si>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</si>
  <si>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</si>
  <si>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</si>
  <si>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</si>
  <si>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</si>
  <si>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</si>
  <si>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</si>
  <si>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</si>
  <si>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</si>
  <si>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</si>
  <si>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</si>
  <si>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</si>
  <si>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</si>
  <si>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</si>
  <si>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</si>
  <si>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</si>
  <si>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</si>
  <si>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</si>
  <si>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</si>
  <si>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</si>
  <si>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</si>
  <si>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Fuel Consumption (trillion Btu)</t>
  </si>
  <si>
    <t>- -</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</si>
  <si>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</si>
  <si>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</si>
  <si>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</si>
  <si>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</si>
  <si>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</si>
  <si>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</si>
  <si>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</si>
  <si>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</si>
  <si>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</si>
  <si>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</si>
  <si>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</si>
  <si>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</si>
  <si>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</si>
  <si>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</si>
  <si>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</si>
  <si>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</si>
  <si>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</si>
  <si>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</si>
  <si>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</si>
  <si>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</si>
  <si>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</si>
  <si>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</si>
  <si>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</si>
  <si>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</si>
  <si>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</si>
  <si>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</si>
  <si>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</si>
  <si>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</si>
  <si>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</si>
  <si>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</si>
  <si>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</si>
  <si>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</si>
  <si>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</si>
  <si>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</si>
  <si>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</si>
  <si>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</si>
  <si>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</si>
  <si>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</si>
  <si>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</si>
  <si>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</si>
  <si>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</si>
  <si>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</si>
  <si>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</si>
  <si>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</si>
  <si>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</si>
  <si>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</si>
  <si>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</si>
  <si>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</si>
  <si>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</si>
  <si>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</si>
  <si>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</si>
  <si>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</si>
  <si>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</si>
  <si>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</si>
  <si>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</si>
  <si>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</si>
  <si>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</si>
  <si>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</si>
  <si>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</si>
  <si>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</si>
  <si>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</si>
  <si>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</si>
  <si>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</si>
  <si>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</si>
  <si>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</si>
  <si>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</si>
  <si>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</si>
  <si>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</si>
  <si>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</si>
  <si>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</si>
  <si>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</si>
  <si>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</si>
  <si>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</si>
  <si>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</si>
  <si>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</si>
  <si>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</si>
  <si>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</si>
  <si>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</si>
  <si>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</si>
  <si>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</si>
  <si>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</si>
  <si>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</si>
  <si>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</si>
  <si>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</si>
  <si>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</si>
  <si>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</si>
  <si>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</si>
  <si>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</si>
  <si>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</si>
  <si>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</si>
  <si>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</si>
  <si>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</si>
  <si>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</si>
  <si>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</si>
  <si>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</si>
  <si>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</si>
  <si>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</si>
  <si>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</si>
  <si>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</si>
  <si>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</si>
  <si>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</si>
  <si>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</si>
  <si>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</si>
  <si>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</si>
  <si>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</si>
  <si>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</si>
  <si>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</si>
  <si>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</si>
  <si>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</si>
  <si>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</si>
  <si>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</si>
  <si>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</si>
  <si>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</si>
  <si>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</si>
  <si>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</si>
  <si>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</si>
  <si>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</si>
  <si>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</si>
  <si>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</si>
  <si>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</si>
  <si>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</si>
  <si>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</si>
  <si>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</si>
  <si>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</si>
  <si>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</si>
  <si>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</si>
  <si>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</si>
  <si>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</si>
  <si>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</si>
  <si>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</si>
  <si>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</si>
  <si>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</si>
  <si>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</si>
  <si>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</si>
  <si>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</si>
  <si>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</si>
  <si>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</si>
  <si>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</si>
  <si>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</si>
  <si>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</si>
  <si>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</si>
  <si>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</si>
  <si>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</si>
  <si>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</si>
  <si>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</si>
  <si>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</si>
  <si>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</si>
  <si>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</si>
  <si>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</si>
  <si>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</si>
  <si>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</si>
  <si>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</si>
  <si>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</si>
  <si>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</si>
  <si>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</si>
  <si>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</si>
  <si>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</si>
  <si>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</si>
  <si>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</si>
  <si>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</si>
  <si>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</si>
  <si>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</si>
  <si>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</si>
  <si>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</si>
  <si>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</si>
  <si>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</si>
  <si>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</si>
  <si>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</si>
  <si>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</si>
  <si>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</si>
  <si>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</si>
  <si>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</si>
  <si>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</si>
  <si>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</si>
  <si>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</si>
  <si>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</si>
  <si>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</si>
  <si>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</si>
  <si>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</si>
  <si>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</si>
  <si>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</si>
  <si>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</si>
  <si>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</si>
  <si>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</si>
  <si>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</si>
  <si>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</si>
  <si>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2019-</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</si>
  <si>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</si>
  <si>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</si>
  <si>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</si>
  <si>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</si>
  <si>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</si>
  <si>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</si>
  <si>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</si>
  <si>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</si>
  <si>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</si>
  <si>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</si>
  <si>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</si>
  <si>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</si>
  <si>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</si>
  <si>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</si>
  <si>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</si>
  <si>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</si>
  <si>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</si>
  <si>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</si>
  <si>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</si>
  <si>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</si>
  <si>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</si>
  <si>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</si>
  <si>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</si>
  <si>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</si>
  <si>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</si>
  <si>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</si>
  <si>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</si>
  <si>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</si>
  <si>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</si>
  <si>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</si>
  <si>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</si>
  <si>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</si>
  <si>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</si>
  <si>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</si>
  <si>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</si>
  <si>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</si>
  <si>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</si>
  <si>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</si>
  <si>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</si>
  <si>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</si>
  <si>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</si>
  <si>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</si>
  <si>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</si>
  <si>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</si>
  <si>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</si>
  <si>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</si>
  <si>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</si>
  <si>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</si>
  <si>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</si>
  <si>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</si>
  <si>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</si>
  <si>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</si>
  <si>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</si>
  <si>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</si>
  <si>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</si>
  <si>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</si>
  <si>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</si>
  <si>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</si>
  <si>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</si>
  <si>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</si>
  <si>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</si>
  <si>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</si>
  <si>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</si>
  <si>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</si>
  <si>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</si>
  <si>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</si>
  <si>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</si>
  <si>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</si>
  <si>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</si>
  <si>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</si>
  <si>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</si>
  <si>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</si>
  <si>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</si>
  <si>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</si>
  <si>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</si>
  <si>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</si>
  <si>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</si>
  <si>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</si>
  <si>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</si>
  <si>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</si>
  <si>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</si>
  <si>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</si>
  <si>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</si>
  <si>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</si>
  <si>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</si>
  <si>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</si>
  <si>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</si>
  <si>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</si>
  <si>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</si>
  <si>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</si>
  <si>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</si>
  <si>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</si>
  <si>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</si>
  <si>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</si>
  <si>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</si>
  <si>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</si>
  <si>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</si>
  <si>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</si>
  <si>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</si>
  <si>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</si>
  <si>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</si>
  <si>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</si>
  <si>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</si>
  <si>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</si>
  <si>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</si>
  <si>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</si>
  <si>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</si>
  <si>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</si>
  <si>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</si>
  <si>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</si>
  <si>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</si>
  <si>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</si>
  <si>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</si>
  <si>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</si>
  <si>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</si>
  <si>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</si>
  <si>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</si>
  <si>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</si>
  <si>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</si>
  <si>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</si>
  <si>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</si>
  <si>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</si>
  <si>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</si>
  <si>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</si>
  <si>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</si>
  <si>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</si>
  <si>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</si>
  <si>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</si>
  <si>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</si>
  <si>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</si>
  <si>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</si>
  <si>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</si>
  <si>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</si>
  <si>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</si>
  <si>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</si>
  <si>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</si>
  <si>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</si>
  <si>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</si>
  <si>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</si>
  <si>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</si>
  <si>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</si>
  <si>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</si>
  <si>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</si>
  <si>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</si>
  <si>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</si>
  <si>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</si>
  <si>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</si>
  <si>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</si>
  <si>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</si>
  <si>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</si>
  <si>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</si>
  <si>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</si>
  <si>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</si>
  <si>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</si>
  <si>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</si>
  <si>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</si>
  <si>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</si>
  <si>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</si>
  <si>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</si>
  <si>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</si>
  <si>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</si>
  <si>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</si>
  <si>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</si>
  <si>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</si>
  <si>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</si>
  <si>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</si>
  <si>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</si>
  <si>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</si>
  <si>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</si>
  <si>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</si>
  <si>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</si>
  <si>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</si>
  <si>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</si>
  <si>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</si>
  <si>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</si>
  <si>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</si>
  <si>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</si>
  <si>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</si>
  <si>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</si>
  <si>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</si>
  <si>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</si>
  <si>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</si>
  <si>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</si>
  <si>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</si>
  <si>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</si>
  <si>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</si>
  <si>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</si>
  <si>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</si>
  <si>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</si>
  <si>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</si>
  <si>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</si>
  <si>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</si>
  <si>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trillion Btu</t>
  </si>
  <si>
    <t>Table 43.  Transportation Fleet Car and Truck Fuel Consumption by Type and Technology</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</si>
  <si>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</si>
  <si>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</si>
  <si>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</si>
  <si>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</si>
  <si>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</si>
  <si>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</si>
  <si>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</si>
  <si>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</si>
  <si>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</si>
  <si>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</si>
  <si>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</si>
  <si>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</si>
  <si>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</si>
  <si>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</si>
  <si>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</si>
  <si>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</si>
  <si>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</si>
  <si>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</si>
  <si>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</si>
  <si>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</si>
  <si>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</si>
  <si>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</si>
  <si>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</si>
  <si>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</si>
  <si>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</si>
  <si>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</si>
  <si>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</si>
  <si>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</si>
  <si>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</si>
  <si>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</si>
  <si>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</si>
  <si>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</si>
  <si>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</si>
  <si>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</si>
  <si>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</si>
  <si>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</si>
  <si>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</si>
  <si>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</si>
  <si>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</si>
  <si>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</si>
  <si>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</si>
  <si>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</si>
  <si>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</si>
  <si>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</si>
  <si>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</si>
  <si>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</si>
  <si>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</si>
  <si>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</si>
  <si>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</si>
  <si>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</si>
  <si>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</si>
  <si>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</si>
  <si>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</si>
  <si>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</si>
  <si>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</si>
  <si>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</si>
  <si>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</si>
  <si>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</si>
  <si>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</si>
  <si>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</si>
  <si>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</si>
  <si>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</si>
  <si>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</si>
  <si>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</si>
  <si>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</si>
  <si>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</si>
  <si>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</si>
  <si>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</si>
  <si>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</si>
  <si>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</si>
  <si>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</si>
  <si>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</si>
  <si>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</si>
  <si>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</si>
  <si>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</si>
  <si>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</si>
  <si>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</si>
  <si>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</si>
  <si>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</si>
  <si>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</si>
  <si>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</si>
  <si>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</si>
  <si>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Table 46.  Transportation Fleet Car and Truck Vehicle Miles Traveled by Type and Technology</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</si>
  <si>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</si>
  <si>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</si>
  <si>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</si>
  <si>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</si>
  <si>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</si>
  <si>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</si>
  <si>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</si>
  <si>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</si>
  <si>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</si>
  <si>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</si>
  <si>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</si>
  <si>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</si>
  <si>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</si>
  <si>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</si>
  <si>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</si>
  <si>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</si>
  <si>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</si>
  <si>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</si>
  <si>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</si>
  <si>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</si>
  <si>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</si>
  <si>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</si>
  <si>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</si>
  <si>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</si>
  <si>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</si>
  <si>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</si>
  <si>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</si>
  <si>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</si>
  <si>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</si>
  <si>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</si>
  <si>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</si>
  <si>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</si>
  <si>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</si>
  <si>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</si>
  <si>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</si>
  <si>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</si>
  <si>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</si>
  <si>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</si>
  <si>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</si>
  <si>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</si>
  <si>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</si>
  <si>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</si>
  <si>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</si>
  <si>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</si>
  <si>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</si>
  <si>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</si>
  <si>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</si>
  <si>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</si>
  <si>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</si>
  <si>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</si>
  <si>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</si>
  <si>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billion miles</t>
  </si>
  <si>
    <t>Table 49.  Freight Transportation Energy Use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</si>
  <si>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</si>
  <si>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</si>
  <si>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</si>
  <si>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</si>
  <si>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</si>
  <si>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</si>
  <si>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</si>
  <si>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</si>
  <si>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</si>
  <si>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</si>
  <si>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</si>
  <si>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</si>
  <si>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</si>
  <si>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</si>
  <si>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</si>
  <si>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</si>
  <si>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</si>
  <si>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</si>
  <si>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</si>
  <si>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</si>
  <si>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</si>
  <si>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</si>
  <si>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</si>
  <si>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</si>
  <si>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</si>
  <si>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</si>
  <si>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</si>
  <si>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</si>
  <si>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</si>
  <si>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</si>
  <si>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</si>
  <si>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</si>
  <si>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</si>
  <si>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</si>
  <si>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</si>
  <si>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</si>
  <si>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</si>
  <si>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</si>
  <si>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</si>
  <si>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</si>
  <si>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</si>
  <si>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</si>
  <si>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</si>
  <si>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</si>
  <si>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</si>
  <si>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</si>
  <si>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</si>
  <si>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</si>
  <si>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</si>
  <si>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</si>
  <si>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</si>
  <si>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</si>
  <si>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</si>
  <si>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</si>
  <si>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</si>
  <si>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</si>
  <si>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</si>
  <si>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</si>
  <si>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</si>
  <si>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</si>
  <si>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</si>
  <si>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</si>
  <si>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</si>
  <si>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</si>
  <si>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</si>
  <si>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</si>
  <si>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</si>
  <si>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</si>
  <si>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</si>
  <si>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</si>
  <si>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</si>
  <si>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</si>
  <si>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</si>
  <si>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</si>
  <si>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</si>
  <si>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</si>
  <si>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</si>
  <si>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</si>
  <si>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</si>
  <si>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</si>
  <si>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</si>
  <si>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</si>
  <si>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</si>
  <si>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</si>
  <si>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</si>
  <si>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</si>
  <si>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</si>
  <si>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</si>
  <si>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</si>
  <si>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</si>
  <si>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</si>
  <si>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</si>
  <si>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</si>
  <si>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</si>
  <si>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</si>
  <si>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</si>
  <si>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</si>
  <si>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</si>
  <si>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</si>
  <si>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</si>
  <si>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</si>
  <si>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</si>
  <si>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</si>
  <si>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</si>
  <si>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</si>
  <si>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</si>
  <si>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</si>
  <si>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</si>
  <si>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</si>
  <si>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</si>
  <si>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</si>
  <si>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</si>
  <si>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</si>
  <si>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</si>
  <si>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</si>
  <si>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</si>
  <si>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</si>
  <si>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</si>
  <si>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</si>
  <si>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</si>
  <si>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</si>
  <si>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</si>
  <si>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</si>
  <si>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</si>
  <si>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</si>
  <si>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</si>
  <si>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</si>
  <si>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</si>
  <si>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</si>
  <si>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</si>
  <si>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</si>
  <si>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</si>
  <si>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</si>
  <si>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</si>
  <si>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</si>
  <si>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</si>
  <si>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</si>
  <si>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</si>
  <si>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</si>
  <si>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</si>
  <si>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</si>
  <si>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</si>
  <si>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</si>
  <si>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</si>
  <si>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</si>
  <si>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</si>
  <si>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</si>
  <si>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</si>
  <si>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</si>
  <si>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</si>
  <si>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</si>
  <si>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</si>
  <si>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</si>
  <si>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</si>
  <si>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</si>
  <si>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</si>
  <si>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</si>
  <si>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</si>
  <si>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</si>
  <si>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</si>
  <si>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</si>
  <si>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</si>
  <si>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</si>
  <si>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</si>
  <si>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</si>
  <si>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</si>
  <si>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</si>
  <si>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</si>
  <si>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</si>
  <si>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</si>
  <si>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</si>
  <si>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</si>
  <si>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</si>
  <si>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</si>
  <si>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</si>
  <si>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</si>
  <si>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</si>
  <si>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</si>
  <si>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</si>
  <si>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</si>
  <si>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</si>
  <si>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</si>
  <si>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</si>
  <si>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</si>
  <si>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</si>
  <si>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</si>
  <si>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</si>
  <si>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</si>
  <si>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</si>
  <si>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</si>
  <si>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</si>
  <si>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</si>
  <si>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</si>
  <si>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</si>
  <si>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</si>
  <si>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</si>
  <si>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</si>
  <si>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</si>
  <si>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</si>
  <si>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</si>
  <si>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</si>
  <si>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</si>
  <si>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</si>
  <si>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</si>
  <si>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</si>
  <si>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</si>
  <si>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</si>
  <si>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</si>
  <si>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</si>
  <si>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</si>
  <si>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</si>
  <si>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</si>
  <si>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</si>
  <si>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</si>
  <si>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</si>
  <si>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</si>
  <si>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</si>
  <si>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</si>
  <si>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</si>
  <si>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</si>
  <si>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</si>
  <si>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</si>
  <si>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</si>
  <si>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</si>
  <si>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</si>
  <si>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</si>
  <si>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</si>
  <si>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</si>
  <si>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</si>
  <si>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</si>
  <si>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</si>
  <si>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</si>
  <si>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</si>
  <si>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</si>
  <si>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</si>
  <si>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</si>
  <si>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</si>
  <si>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 xml:space="preserve"> and Heavy Total</t>
  </si>
  <si>
    <t>mpg diesel equiv</t>
  </si>
  <si>
    <t>mpg gas equiv</t>
  </si>
  <si>
    <t>mpg</t>
  </si>
  <si>
    <t>millions</t>
  </si>
  <si>
    <t>thousands</t>
  </si>
  <si>
    <t>billions</t>
  </si>
  <si>
    <t>ton miles/thousand B</t>
  </si>
  <si>
    <t>billion 2012 $</t>
  </si>
  <si>
    <t>Table 47.  Air Travel Energy Use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</si>
  <si>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</si>
  <si>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</si>
  <si>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</si>
  <si>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</si>
  <si>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</si>
  <si>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</si>
  <si>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</si>
  <si>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</si>
  <si>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</si>
  <si>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</si>
  <si>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</si>
  <si>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</si>
  <si>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</si>
  <si>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</si>
  <si>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</si>
  <si>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</si>
  <si>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</si>
  <si>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</si>
  <si>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</si>
  <si>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</si>
  <si>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</si>
  <si>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</si>
  <si>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</si>
  <si>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</si>
  <si>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</si>
  <si>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</si>
  <si>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</si>
  <si>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</si>
  <si>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</si>
  <si>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</si>
  <si>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</si>
  <si>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</si>
  <si>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</si>
  <si>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</si>
  <si>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</si>
  <si>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</si>
  <si>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</si>
  <si>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</si>
  <si>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</si>
  <si>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</si>
  <si>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</si>
  <si>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</si>
  <si>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</si>
  <si>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</si>
  <si>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</si>
  <si>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</si>
  <si>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</si>
  <si>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</si>
  <si>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</si>
  <si>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</si>
  <si>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</si>
  <si>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</si>
  <si>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</si>
  <si>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</si>
  <si>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</si>
  <si>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</si>
  <si>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</si>
  <si>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</si>
  <si>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</si>
  <si>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</si>
  <si>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</si>
  <si>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</si>
  <si>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</si>
  <si>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</si>
  <si>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</si>
  <si>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</si>
  <si>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</si>
  <si>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</si>
  <si>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</si>
  <si>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</si>
  <si>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</si>
  <si>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</si>
  <si>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</si>
  <si>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</si>
  <si>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</si>
  <si>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</si>
  <si>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</si>
  <si>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</si>
  <si>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</si>
  <si>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</si>
  <si>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</si>
  <si>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</si>
  <si>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</si>
  <si>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</si>
  <si>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</si>
  <si>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</si>
  <si>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</si>
  <si>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</si>
  <si>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</si>
  <si>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</si>
  <si>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</si>
  <si>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</si>
  <si>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</si>
  <si>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</si>
  <si>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</si>
  <si>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</si>
  <si>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</si>
  <si>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</si>
  <si>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</si>
  <si>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</si>
  <si>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</si>
  <si>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</si>
  <si>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</si>
  <si>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</si>
  <si>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</si>
  <si>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</si>
  <si>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</si>
  <si>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</si>
  <si>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</si>
  <si>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</si>
  <si>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</si>
  <si>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</si>
  <si>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</si>
  <si>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</si>
  <si>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</si>
  <si>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</si>
  <si>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</si>
  <si>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</si>
  <si>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</si>
  <si>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</si>
  <si>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</si>
  <si>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</si>
  <si>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</si>
  <si>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</si>
  <si>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</si>
  <si>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</si>
  <si>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</si>
  <si>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</si>
  <si>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</si>
  <si>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</si>
  <si>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</si>
  <si>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</si>
  <si>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</si>
  <si>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</si>
  <si>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</si>
  <si>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</si>
  <si>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</si>
  <si>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</si>
  <si>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</si>
  <si>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</si>
  <si>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</si>
  <si>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</si>
  <si>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</si>
  <si>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</si>
  <si>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</si>
  <si>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</si>
  <si>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</si>
  <si>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</si>
  <si>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</si>
  <si>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</si>
  <si>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</si>
  <si>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</si>
  <si>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</si>
  <si>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</si>
  <si>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</si>
  <si>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</si>
  <si>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</si>
  <si>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</si>
  <si>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</si>
  <si>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</si>
  <si>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</si>
  <si>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</si>
  <si>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</si>
  <si>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</si>
  <si>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</si>
  <si>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</si>
  <si>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</si>
  <si>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</si>
  <si>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</si>
  <si>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</si>
  <si>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</si>
  <si>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</si>
  <si>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</si>
  <si>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</si>
  <si>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</si>
  <si>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</si>
  <si>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</si>
  <si>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</si>
  <si>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</si>
  <si>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</si>
  <si>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</si>
  <si>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</si>
  <si>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1987 $/MMBtu</t>
  </si>
  <si>
    <t>1996 cents</t>
  </si>
  <si>
    <t>fraction</t>
  </si>
  <si>
    <t>seat mpg</t>
  </si>
  <si>
    <t>Air Travel: Fuel Use: Commercial: Aviation Gasoline: U.S.: High oil and gas supply</t>
  </si>
  <si>
    <t>Air Travel: Fuel Use: Military: Jet Fuel: U.S.: High oil and gas supply</t>
  </si>
  <si>
    <t>Table 48.  Aircraft Stock</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</si>
  <si>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</si>
  <si>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</si>
  <si>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</si>
  <si>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</si>
  <si>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</si>
  <si>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</si>
  <si>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</si>
  <si>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</si>
  <si>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</si>
  <si>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</si>
  <si>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</si>
  <si>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</si>
  <si>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</si>
  <si>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</si>
  <si>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</si>
  <si>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</si>
  <si>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</si>
  <si>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</si>
  <si>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</si>
  <si>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</si>
  <si>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</si>
  <si>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</si>
  <si>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</si>
  <si>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</si>
  <si>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</si>
  <si>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</si>
  <si>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</si>
  <si>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</si>
  <si>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</si>
  <si>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</si>
  <si>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</si>
  <si>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</si>
  <si>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</si>
  <si>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</si>
  <si>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</si>
  <si>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</si>
  <si>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</si>
  <si>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</si>
  <si>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</si>
  <si>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</si>
  <si>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</si>
  <si>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</si>
  <si>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</si>
  <si>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</si>
  <si>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</si>
  <si>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</si>
  <si>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</si>
  <si>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</si>
  <si>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</si>
  <si>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</si>
  <si>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</si>
  <si>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</si>
  <si>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</si>
  <si>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</si>
  <si>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</si>
  <si>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</si>
  <si>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</si>
  <si>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</si>
  <si>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</si>
  <si>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</si>
  <si>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</si>
  <si>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</si>
  <si>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</si>
  <si>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</si>
  <si>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</si>
  <si>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</si>
  <si>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</si>
  <si>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</si>
  <si>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</si>
  <si>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</si>
  <si>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</si>
  <si>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</si>
  <si>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</si>
  <si>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</si>
  <si>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</si>
  <si>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</si>
  <si>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</si>
  <si>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</si>
  <si>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</si>
  <si>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</si>
  <si>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</si>
  <si>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</si>
  <si>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</si>
  <si>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</si>
  <si>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</si>
  <si>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</si>
  <si>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</si>
  <si>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</si>
  <si>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</si>
  <si>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</si>
  <si>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</si>
  <si>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</si>
  <si>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</si>
  <si>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</si>
  <si>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</si>
  <si>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</si>
  <si>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</si>
  <si>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</si>
  <si>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</si>
  <si>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</si>
  <si>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</si>
  <si>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</si>
  <si>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</si>
  <si>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</si>
  <si>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</si>
  <si>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</si>
  <si>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</si>
  <si>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</si>
  <si>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</si>
  <si>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</si>
  <si>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</si>
  <si>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</si>
  <si>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</si>
  <si>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</si>
  <si>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</si>
  <si>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</si>
  <si>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</si>
  <si>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</si>
  <si>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</si>
  <si>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</si>
  <si>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</si>
  <si>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</si>
  <si>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</si>
  <si>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</si>
  <si>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</si>
  <si>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</si>
  <si>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</si>
  <si>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</si>
  <si>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</si>
  <si>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</si>
  <si>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</si>
  <si>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</si>
  <si>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</si>
  <si>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</si>
  <si>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</si>
  <si>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</si>
  <si>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</si>
  <si>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</si>
  <si>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</si>
  <si>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</si>
  <si>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</si>
  <si>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</si>
  <si>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</si>
  <si>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</si>
  <si>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</si>
  <si>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</si>
  <si>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</si>
  <si>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</si>
  <si>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</si>
  <si>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</si>
  <si>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</si>
  <si>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</si>
  <si>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</si>
  <si>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</si>
  <si>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</si>
  <si>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</si>
  <si>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</si>
  <si>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</si>
  <si>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</si>
  <si>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</si>
  <si>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</si>
  <si>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</si>
  <si>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</si>
  <si>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</si>
  <si>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</si>
  <si>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</si>
  <si>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</si>
  <si>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</si>
  <si>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</si>
  <si>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</si>
  <si>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</si>
  <si>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</si>
  <si>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</si>
  <si>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</si>
  <si>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</si>
  <si>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</si>
  <si>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</si>
  <si>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</si>
  <si>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</si>
  <si>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</si>
  <si>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</si>
  <si>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</si>
  <si>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</si>
  <si>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</si>
  <si>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</si>
  <si>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</si>
  <si>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</si>
  <si>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</si>
  <si>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</si>
  <si>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</si>
  <si>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</si>
  <si>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</si>
  <si>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</si>
  <si>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</si>
  <si>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</si>
  <si>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</si>
  <si>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</si>
  <si>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</si>
  <si>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</si>
  <si>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</si>
  <si>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</si>
  <si>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</si>
  <si>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</si>
  <si>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</si>
  <si>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</si>
  <si>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</si>
  <si>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</si>
  <si>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</si>
  <si>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</si>
  <si>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</si>
  <si>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</si>
  <si>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</si>
  <si>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</si>
  <si>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</si>
  <si>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</si>
  <si>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</si>
  <si>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</si>
  <si>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</si>
  <si>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</si>
  <si>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</si>
  <si>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</si>
  <si>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</si>
  <si>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</si>
  <si>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</si>
  <si>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</si>
  <si>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</si>
  <si>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</si>
  <si>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</si>
  <si>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</si>
  <si>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</si>
  <si>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</si>
  <si>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</si>
  <si>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</si>
  <si>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</si>
  <si>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</si>
  <si>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</si>
  <si>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</si>
  <si>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</si>
  <si>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</si>
  <si>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</si>
  <si>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</si>
  <si>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</si>
  <si>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</si>
  <si>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</si>
  <si>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</si>
  <si>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</si>
  <si>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</si>
  <si>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</si>
  <si>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</si>
  <si>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</si>
  <si>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</si>
  <si>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</si>
  <si>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</si>
  <si>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</si>
  <si>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</si>
  <si>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</si>
  <si>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</si>
  <si>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</si>
  <si>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</si>
  <si>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</si>
  <si>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</si>
  <si>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</si>
  <si>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</si>
  <si>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</si>
  <si>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EPS vehicle type</t>
  </si>
  <si>
    <t>Fuel Economy</t>
  </si>
  <si>
    <t>New Sales</t>
  </si>
  <si>
    <t>Weighted Average Calculation</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</si>
  <si>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</si>
  <si>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</si>
  <si>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</si>
  <si>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</si>
  <si>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</si>
  <si>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</si>
  <si>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</si>
  <si>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</si>
  <si>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</si>
  <si>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</si>
  <si>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</si>
  <si>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</si>
  <si>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</si>
  <si>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</si>
  <si>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</si>
  <si>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</si>
  <si>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</si>
  <si>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</si>
  <si>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</si>
  <si>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</si>
  <si>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Annual Energy Outlook 2021</t>
  </si>
  <si>
    <t>ref2021.d113020a</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</si>
  <si>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</si>
  <si>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</si>
  <si>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</si>
  <si>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</si>
  <si>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</si>
  <si>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</si>
  <si>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</si>
  <si>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</si>
  <si>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</si>
  <si>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</si>
  <si>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</si>
  <si>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</si>
  <si>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</si>
  <si>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</si>
  <si>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</si>
  <si>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</si>
  <si>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</si>
  <si>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</si>
  <si>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</si>
  <si>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https://www.eia.gov/outlooks/aeo/data/browser/#/?id=45-AEO2021&amp;cases=highogs&amp;sourcekey=0</t>
  </si>
  <si>
    <t>Fri Apr 14 2023 11:32:30 GMT-0400 (Eastern Daylight Time)</t>
  </si>
  <si>
    <t>Growth (2020-2050)</t>
  </si>
  <si>
    <t>AEO.2021.HIGHOGS.CNSM_NA_TRN_HWY_LDV_NA_NA_TRLBTU.A</t>
  </si>
  <si>
    <t>AEO.2021.HIGHOGS.CNSM_NA_TRN_HWY_LDV_AUTO_NA_TRLBTU.A</t>
  </si>
  <si>
    <t>AEO.2021.HIGHOGS.CNSM_NA_TRN_HWY_LDV_LTRT_NA_TRLBTU.A</t>
  </si>
  <si>
    <t>AEO.2021.HIGHOGS.CNSM_NA_TRN_HWY_LDV_MCYCL_NA_TRLBTU.A</t>
  </si>
  <si>
    <t>AEO.2021.HIGHOGS.CNSM_NA_TRN_HWY_CML_NA_NA_TRLBTU.A</t>
  </si>
  <si>
    <t>AEO.2021.HIGHOGS.CNSM_NA_TRN_HWY_BUS_NA_NA_TRLBTU.A</t>
  </si>
  <si>
    <t>AEO.2021.HIGHOGS.CNSM_NA_TRN_HWY_BUS_TNST_NA_TRLBTU.A</t>
  </si>
  <si>
    <t>AEO.2021.HIGHOGS.CNSM_NA_TRN_HWY_BUS_ICYT_NA_TRLBTU.A</t>
  </si>
  <si>
    <t>AEO.2021.HIGHOGS.CNSM_NA_TRN_HWY_BUS_SCBU_NA_TRLBTU.A</t>
  </si>
  <si>
    <t>AEO.2021.HIGHOGS.CNSM_NA_TRN_HWY_FGHT_NA_NA_TRLBTU.A</t>
  </si>
  <si>
    <t>AEO.2021.HIGHOGS.CNSM_NA_TRN_HWY_FGHT_LITEMED_NA_TRLBTU.A</t>
  </si>
  <si>
    <t>AEO.2021.HIGHOGS.CNSM_NA_TRN_HWY_FGHT_MD10T26KLB_NA_TRLBTU.A</t>
  </si>
  <si>
    <t>AEO.2021.HIGHOGS.CNSM_NA_TRN_HWY_FGHT_LGT26KLBS_NA_TRLBTU.A</t>
  </si>
  <si>
    <t>AEO.2021.HIGHOGS.CNSM_NA_TRN_AIR_NA_NA_NA_TRLBTU.A</t>
  </si>
  <si>
    <t>AEO.2021.HIGHOGS.CNSM_NA_TRN_AIR_GAV_NA_NA_TRLBTU.A</t>
  </si>
  <si>
    <t>Domestic Passenger</t>
  </si>
  <si>
    <t>Transportation Energy Use: Non-Highway: Air: Domestic Passenger: High oil and gas supply</t>
  </si>
  <si>
    <t>AEO.2021.HIGHOGS.CNSM_NA_TRN_AIR_DAC_NA_NA_TRLBTU.A</t>
  </si>
  <si>
    <t>International Passenger</t>
  </si>
  <si>
    <t>Transportation Energy Use: Non-Highway: Air: International Passenger: High oil and gas supply</t>
  </si>
  <si>
    <t>AEO.2021.HIGHOGS.CNSM_NA_TRN_AIR_IAC_NA_NA_TRLBTU.A</t>
  </si>
  <si>
    <t>Dedicated Freight</t>
  </si>
  <si>
    <t>Transportation Energy Use: Non-Highway: Air: Dedicated Freight: High oil and gas supply</t>
  </si>
  <si>
    <t>AEO.2021.HIGHOGS.CNSM_NA_TRN_AIR_DFT_NA_NA_TRLBTU.A</t>
  </si>
  <si>
    <t>AEO.2021.HIGHOGS.CNSM_NA_TRN_WTR_NA_NA_NA_TRLBTU.A</t>
  </si>
  <si>
    <t>AEO.2021.HIGHOGS.CNSM_NA_TRN_WTR_FGT_NA_NA_TRLBTU.A</t>
  </si>
  <si>
    <t>AEO.2021.HIGHOGS.CNSM_NA_TRN_WTR_DMT_NA_NA_TRLBTU.A</t>
  </si>
  <si>
    <t>AEO.2021.HIGHOGS.CNSM_NA_TRN_WTR_INTS_NA_NA_TRLBTU.A</t>
  </si>
  <si>
    <t>AEO.2021.HIGHOGS.CNSM_NA_TRN_WTR_RBT_NA_NA_TRLBTU.A</t>
  </si>
  <si>
    <t>AEO.2021.HIGHOGS.CNSM_NA_TRN_RAIL_RAIL_NA_NA_TRLBTU.A</t>
  </si>
  <si>
    <t>AEO.2021.HIGHOGS.CNSM_NA_TRN_RAIL_FGT_NA_NA_TRLBTU.A</t>
  </si>
  <si>
    <t>AEO.2021.HIGHOGS.CNSM_NA_TRN_RAIL_PSG_PSG_NA_TRLBTU.A</t>
  </si>
  <si>
    <t>AEO.2021.HIGHOGS.CNSM_NA_TRN_RAIL_PSG_ICYT_NA_TRLBTU.A</t>
  </si>
  <si>
    <t>AEO.2021.HIGHOGS.CNSM_NA_TRN_RAIL_PSG_TNST_NA_TRLBTU.A</t>
  </si>
  <si>
    <t>AEO.2021.HIGHOGS.CNSM_NA_TRN_RAIL_PSG_CMTR_NA_TRLBTU.A</t>
  </si>
  <si>
    <t>AEO.2021.HIGHOGS.CNSM_NA_TRN_NA_LBC_NA_NA_TRLBTU.A</t>
  </si>
  <si>
    <t>AEO.2021.HIGHOGS.CNSM_NA_TRN_PIPL_NG_NA_NA_TRLBTU.A</t>
  </si>
  <si>
    <t>AEO.2021.HIGHOGS.CNSM_NA_TRN_MLU_MILU_NA_NA_TRLBTU.A</t>
  </si>
  <si>
    <t>AEO.2021.HIGHOGS.CNSM_NA_TRN_MLU_AVI_NA_NA_TRLBTU.A</t>
  </si>
  <si>
    <t>AEO.2021.HIGHOGS.CNSM_NA_TRN_MLU_RFO_NA_NA_TRLBTU.A</t>
  </si>
  <si>
    <t>AEO.2021.HIGHOGS.CNSM_NA_TRN_MLU_DFO_NA_NA_TRLBTU.A</t>
  </si>
  <si>
    <t>AEO.2021.HIGHOGS.CNSM_NA_TRN_NA_TOT_NA_NA_TRLBTU.A</t>
  </si>
  <si>
    <t>AEO.2021.HIGHOGS.CNSM_NA_TRN_NA_PET_MGS_NA_TRLBTU.A</t>
  </si>
  <si>
    <t>AEO.2021.HIGHOGS.CNSM_NA_TRN_NA_E85_NA_NA_TRLBTU.A</t>
  </si>
  <si>
    <t>AEO.2021.HIGHOGS.CNSM_NA_TRN_NA_PET_DSL_NA_TRLBTU.A</t>
  </si>
  <si>
    <t>AEO.2021.HIGHOGS.UNC_NA_TRN_NA_PET_JFL_NA_TRLBTU.A</t>
  </si>
  <si>
    <t>AEO.2021.HIGHOGS.CNSM_NA_TRN_NA_PET_RFO_NA_TRLBTU.A</t>
  </si>
  <si>
    <t>AEO.2021.HIGHOGS.CNSM_NA_TRN_NA_PET_AVGA_NA_TRLBTU.A</t>
  </si>
  <si>
    <t>AEO.2021.HIGHOGS.CNSM_NA_TRN_NA_PET_PROP_NA_TRLBTU.A</t>
  </si>
  <si>
    <t>AEO.2021.HIGHOGS.CNSM_NA_TRN_NA_PET_LBC_NA_TRLBTU.A</t>
  </si>
  <si>
    <t>AEO.2021.HIGHOGS.CNSM_NA_TRN_NA_PET_NA_NA_TRLBTU.A</t>
  </si>
  <si>
    <t>AEO.2021.HIGHOGS.CNSM_NA_TRN_NA_M85_NA_NA_TRLBTU.A</t>
  </si>
  <si>
    <t>AEO.2021.HIGHOGS.CNSM_NA_TRN_NA_ELC_NA_NA_TRLBTU.A</t>
  </si>
  <si>
    <t>AEO.2021.HIGHOGS.CNSM_NA_TRN_NA_NG_NA_NA_TRLBTU.A</t>
  </si>
  <si>
    <t>AEO.2021.HIGHOGS.CNSM_NA_TRN_NA_HDG_NA_NA_TRLBTU.A</t>
  </si>
  <si>
    <t>AEO.2021.HIGHOGS.CNSM_NA_TRN_NA_NA_NA_NA_TRLBTU.A</t>
  </si>
  <si>
    <t>https://www.eia.gov/outlooks/aeo/data/browser/#/?id=46-AEO2021&amp;cases=highogs&amp;sourcekey=0</t>
  </si>
  <si>
    <t>Fri Apr 14 2023 11:33:58 GMT-0400 (Eastern Daylight Time)</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</si>
  <si>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</si>
  <si>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</si>
  <si>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</si>
  <si>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</si>
  <si>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</si>
  <si>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</si>
  <si>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</si>
  <si>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</si>
  <si>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</si>
  <si>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</si>
  <si>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</si>
  <si>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</si>
  <si>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</si>
  <si>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</si>
  <si>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</si>
  <si>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</si>
  <si>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</si>
  <si>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</si>
  <si>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</si>
  <si>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</si>
  <si>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</si>
  <si>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</si>
  <si>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</si>
  <si>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</si>
  <si>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</si>
  <si>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</si>
  <si>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</si>
  <si>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</si>
  <si>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</si>
  <si>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</si>
  <si>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</si>
  <si>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</si>
  <si>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</si>
  <si>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</si>
  <si>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</si>
  <si>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</si>
  <si>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</si>
  <si>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</si>
  <si>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</si>
  <si>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</si>
  <si>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</si>
  <si>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</si>
  <si>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</si>
  <si>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</si>
  <si>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</si>
  <si>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</si>
  <si>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</si>
  <si>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</si>
  <si>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</si>
  <si>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</si>
  <si>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</si>
  <si>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</si>
  <si>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</si>
  <si>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</si>
  <si>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</si>
  <si>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</si>
  <si>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</si>
  <si>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</si>
  <si>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</si>
  <si>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</si>
  <si>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</si>
  <si>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</si>
  <si>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</si>
  <si>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</si>
  <si>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</si>
  <si>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</si>
  <si>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</si>
  <si>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</si>
  <si>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</si>
  <si>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</si>
  <si>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</si>
  <si>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</si>
  <si>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</si>
  <si>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</si>
  <si>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</si>
  <si>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</si>
  <si>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</si>
  <si>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</si>
  <si>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</si>
  <si>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</si>
  <si>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</si>
  <si>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</si>
  <si>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</si>
  <si>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</si>
  <si>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</si>
  <si>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</si>
  <si>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https://www.eia.gov/outlooks/aeo/data/browser/#/?id=53-AEO2021&amp;cases=highogs&amp;sourcekey=0</t>
  </si>
  <si>
    <t>Fri Apr 14 2023 11:38:46 GMT-0400 (Eastern Daylight Time)</t>
  </si>
  <si>
    <t>AEO.2021.HIGHOGS.CNSM_LDV_CNV_FLC_GSL_NA_NA_TRLBTU.A</t>
  </si>
  <si>
    <t>AEO.2021.HIGHOGS.CNSM_LDV_CNV_FLC_TDS_NA_NA_TRLBTU.A</t>
  </si>
  <si>
    <t>AEO.2021.HIGHOGS.CNSM_LDV_CNV_FLC_NA_NA_NA_TRLBTU.A</t>
  </si>
  <si>
    <t>AEO.2021.HIGHOGS.CNSM_LDV_ALF1_FLC_EFFI_NA_NA_TRLBTU.A</t>
  </si>
  <si>
    <t>AEO.2021.HIGHOGS.CNSM_LDV_ALF1_FLC_100EV_NA_NA_TRLBTU.A</t>
  </si>
  <si>
    <t>AEO.2021.HIGHOGS.CNSM_LDV_ALF1_FLC_200EV_NA_NA_TRLBTU.A</t>
  </si>
  <si>
    <t>AEO.2021.HIGHOGS.CNSM_LDV_ALF1_FLC_300EV_NA_NA_TRLBTU.A</t>
  </si>
  <si>
    <t>AEO.2021.HIGHOGS.CNSM_LDV_ALF1_FLC_PI10GH_NA_NA_TRLBTU.A</t>
  </si>
  <si>
    <t>AEO.2021.HIGHOGS.CNSM_LDV_ALF1_FLC_PI40GH_NA_NA_TRLBTU.A</t>
  </si>
  <si>
    <t>AEO.2021.HIGHOGS.CNSM_LDV_ALF1_FLC_EDH_NA_NA_TRLBTU.A</t>
  </si>
  <si>
    <t>AEO.2021.HIGHOGS.CNSM_LDV_ALF1_FLC_EGH_NA_NA_TRLBTU.A</t>
  </si>
  <si>
    <t>AEO.2021.HIGHOGS.CNSM_LDV_ALF1_FLC_NGI_NA_NA_TRLBTU.A</t>
  </si>
  <si>
    <t>AEO.2021.HIGHOGS.CNSM_LDV_ALF1_FLC_NBF_NA_NA_TRLBTU.A</t>
  </si>
  <si>
    <t>AEO.2021.HIGHOGS.CNSM_LDV_ALF1_FLC_PROP_NA_NA_TRLBTU.A</t>
  </si>
  <si>
    <t>AEO.2021.HIGHOGS.CNSM_LDV_ALF1_FLC_PBF_NA_NA_TRLBTU.A</t>
  </si>
  <si>
    <t>AEO.2021.HIGHOGS.CNSM_LDV_ALF1_FLC_FCLMTH_NA_NA_TRLBTU.A</t>
  </si>
  <si>
    <t>AEO.2021.HIGHOGS.CNSM_LDV_ALF1_FLC_FCH_NA_NA_TRLBTU.A</t>
  </si>
  <si>
    <t>AEO.2021.HIGHOGS.CNSM_LDV_ALF1_FLC_NA_NA_NA_TRLBTU.A</t>
  </si>
  <si>
    <t>AEO.2021.HIGHOGS.CNSM_LDV_FLEET_CAR_NA_NA_NA_TRLBTU.A</t>
  </si>
  <si>
    <t>AEO.2021.HIGHOGS.CNSM_LDV_CNV_FLTR_GSL_NA_NA_TRLBTU.A</t>
  </si>
  <si>
    <t>AEO.2021.HIGHOGS.CNSM_LDV_CNV_FLTR_TDS_NA_NA_TRLBTU.A</t>
  </si>
  <si>
    <t>AEO.2021.HIGHOGS.CNSM_LDV_CNV_FLTR_NA_NA_NA_TRLBTU.A</t>
  </si>
  <si>
    <t>AEO.2021.HIGHOGS.CNSM_LDV_ALF1_FLTR_EFFI_NA_NA_TRLBTU.A</t>
  </si>
  <si>
    <t>AEO.2021.HIGHOGS.CNSM_LDV_ALF1_FLTR_100EV_NA_NA_TRLBTU.A</t>
  </si>
  <si>
    <t>AEO.2021.HIGHOGS.CNSM_LDV_ALF1_FLTR_200EV_NA_NA_TRLBTU.A</t>
  </si>
  <si>
    <t>AEO.2021.HIGHOGS.CNSM_LDV_ALF1_FLTR_300EV_NA_NA_TRLBTU.A</t>
  </si>
  <si>
    <t>AEO.2021.HIGHOGS.CNSM_LDV_ALF1_FLTR_PI10GH_NA_NA_TRLBTU.A</t>
  </si>
  <si>
    <t>AEO.2021.HIGHOGS.CNSM_LDV_ALF1_FLTR_PI40GH_NA_NA_TRLBTU.A</t>
  </si>
  <si>
    <t>AEO.2021.HIGHOGS.CNSM_LDV_ALF1_FLTR_EDH_NA_NA_TRLBTU.A</t>
  </si>
  <si>
    <t>AEO.2021.HIGHOGS.CNSM_LDV_ALF1_FLTR_EGH_NA_NA_TRLBTU.A</t>
  </si>
  <si>
    <t>AEO.2021.HIGHOGS.CNSM_LDV_ALF1_FLTR_NGI_NA_NA_TRLBTU.A</t>
  </si>
  <si>
    <t>AEO.2021.HIGHOGS.CNSM_LDV_ALF1_FLTR_NBF_NA_NA_TRLBTU.A</t>
  </si>
  <si>
    <t>AEO.2021.HIGHOGS.CNSM_LDV_ALF1_FLTR_PROP_NA_NA_TRLBTU.A</t>
  </si>
  <si>
    <t>AEO.2021.HIGHOGS.CNSM_LDV_ALF1_FLTR_PBF_NA_NA_TRLBTU.A</t>
  </si>
  <si>
    <t>AEO.2021.HIGHOGS.CNSM_LDV_ALF1_FLTR_FCLMTH_NA_NA_TRLBTU.A</t>
  </si>
  <si>
    <t>AEO.2021.HIGHOGS.CNSM_LDV_ALF1_FLTR_FCH_NA_NA_TRLBTU.A</t>
  </si>
  <si>
    <t>AEO.2021.HIGHOGS.CNSM_LDV_ALF1_FLTR_NA_NA_NA_TRLBTU.A</t>
  </si>
  <si>
    <t>AEO.2021.HIGHOGS.CNSM_LDV_FLEET_LTK_NA_NA_NA_TRLBTU.A</t>
  </si>
  <si>
    <t>AEO.2021.HIGHOGS.CNSM_LDV_FLEET_NA_NA_NA_NA_TRLBTU.A</t>
  </si>
  <si>
    <t>AEO.2021.HIGHOGS.CNSM_LDV_TRN_CML_GSL_NA_NA_TRLBTU.A</t>
  </si>
  <si>
    <t>AEO.2021.HIGHOGS.CNSM_LDV_TRN_CML_TDS_NA_NA_TRLBTU.A</t>
  </si>
  <si>
    <t>AEO.2021.HIGHOGS.CNSM_LDV_TRN_CML_PROP_NA_NA_TRLBTU.A</t>
  </si>
  <si>
    <t>AEO.2021.HIGHOGS.CNSM_LDV_TRN_CML_NG_NA_NA_TRLBTU.A</t>
  </si>
  <si>
    <t>AEO.2021.HIGHOGS.CNSM_LDV_TRN_CML_EFFI_NA_NA_TRLBTU.A</t>
  </si>
  <si>
    <t>AEO.2021.HIGHOGS.CNSM_LDV_TRN_CML_ELE_NA_NA_TRLBTU.A</t>
  </si>
  <si>
    <t>AEO.2021.HIGHOGS.CNSM_LDV_TRN_CML_EGH_NA_NA_TRLBTU.A</t>
  </si>
  <si>
    <t>AEO.2021.HIGHOGS.CNSM_LDV_TRN_CML_EDH_NA_NA_TRLBTU.A</t>
  </si>
  <si>
    <t>AEO.2021.HIGHOGS.CNSM_LDV_TRN_CML_FUC_NA_NA_TRLBTU.A</t>
  </si>
  <si>
    <t>AEO.2021.HIGHOGS.CNSM_LDV_TRN_CML_NA_NA_NA_TRLBTU.A</t>
  </si>
  <si>
    <t>https://www.eia.gov/outlooks/aeo/data/browser/#/?id=56-AEO2021&amp;cases=highogs&amp;sourcekey=0</t>
  </si>
  <si>
    <t>Fri Apr 14 2023 11:39:57 GMT-0400 (Eastern Daylight Time)</t>
  </si>
  <si>
    <t>AEO.2021.HIGHOGS.ECI_VMT_CNV_FLC_GSL_NA_NA_BLNMLS.A</t>
  </si>
  <si>
    <t>AEO.2021.HIGHOGS.ECI_VMT_CNV_FLC_TDS_NA_NA_BLNMLS.A</t>
  </si>
  <si>
    <t>AEO.2021.HIGHOGS.ECI_VMT_CNV_FLC_NA_NA_NA_BLNMLS.A</t>
  </si>
  <si>
    <t>AEO.2021.HIGHOGS.ECI_VMT_ALF1_FLC_EFFI_NA_NA_BLNMLS.A</t>
  </si>
  <si>
    <t>AEO.2021.HIGHOGS.ECI_VMT_ALF1_FLC_100EV_NA_NA_BLNMLS.A</t>
  </si>
  <si>
    <t>AEO.2021.HIGHOGS.ECI_VMT_ALF1_FLC_200EV_NA_NA_BLNMLS.A</t>
  </si>
  <si>
    <t>AEO.2021.HIGHOGS.ECI_VMT_ALF1_FLC_300EV_NA_NA_BLNMLS.A</t>
  </si>
  <si>
    <t>AEO.2021.HIGHOGS.ECI_VMT_ALF1_FLC_PI10GH_NA_NA_BLNMLS.A</t>
  </si>
  <si>
    <t>AEO.2021.HIGHOGS.ECI_VMT_ALF1_FLC_PI40GH_NA_NA_BLNMLS.A</t>
  </si>
  <si>
    <t>AEO.2021.HIGHOGS.ECI_VMT_ALF1_FLC_EDH_NA_NA_BLNMLS.A</t>
  </si>
  <si>
    <t>AEO.2021.HIGHOGS.ECI_VMT_ALF1_FLC_EGH_NA_NA_BLNMLS.A</t>
  </si>
  <si>
    <t>AEO.2021.HIGHOGS.ECI_VMT_ALF1_FLC_NGI_NA_NA_BLNMLS.A</t>
  </si>
  <si>
    <t>AEO.2021.HIGHOGS.ECI_VMT_ALF1_FLC_NBF_NA_NA_BLNMLS.A</t>
  </si>
  <si>
    <t>AEO.2021.HIGHOGS.ECI_VMT_ALF1_FLC_PROP_NA_NA_BLNMLS.A</t>
  </si>
  <si>
    <t>AEO.2021.HIGHOGS.ECI_VMT_ALF1_FLC_PBF_NA_NA_BLNMLS.A</t>
  </si>
  <si>
    <t>AEO.2021.HIGHOGS.ECI_VMT_ALF1_FLC_FCLMTH_NA_NA_BLNMLS.A</t>
  </si>
  <si>
    <t>AEO.2021.HIGHOGS.ECI_VMT_ALF1_FLC_FCH_NA_NA_BLNMLS.A</t>
  </si>
  <si>
    <t>AEO.2021.HIGHOGS.ECI_VMT_ALF1_FLC_NA_NA_NA_BLNMLS.A</t>
  </si>
  <si>
    <t>AEO.2021.HIGHOGS.ECI_VMT_NA_FLC_NA_NA_NA_BLNMLS.A</t>
  </si>
  <si>
    <t>AEO.2021.HIGHOGS.ECI_VMT_CNV_FLTR_GSL_NA_NA_BLNMLS.A</t>
  </si>
  <si>
    <t>AEO.2021.HIGHOGS.ECI_VMT_CNV_FLTR_TDS_NA_NA_BLNMLS.A</t>
  </si>
  <si>
    <t>AEO.2021.HIGHOGS.ECI_VMT_CNV_FLTR_NA_NA_NA_BLNMLS.A</t>
  </si>
  <si>
    <t>AEO.2021.HIGHOGS.ECI_VMT_ALF1_FLTR_EFFI_NA_NA_BLNMLS.A</t>
  </si>
  <si>
    <t>AEO.2021.HIGHOGS.ECI_VMT_ALF1_FLTR_100EV_NA_NA_BLNMLS.A</t>
  </si>
  <si>
    <t>AEO.2021.HIGHOGS.ECI_VMT_ALF1_FLTR_200EV_NA_NA_BLNMLS.A</t>
  </si>
  <si>
    <t>AEO.2021.HIGHOGS.ECI_VMT_ALF1_FLTR_300EV_NA_NA_BLNMLS.A</t>
  </si>
  <si>
    <t>AEO.2021.HIGHOGS.ECI_VMT_ALF1_FLTR_PI10GH_NA_NA_BLNMLS.A</t>
  </si>
  <si>
    <t>AEO.2021.HIGHOGS.ECI_VMT_ALF1_FLTR_PI40GH_NA_NA_BLNMLS.A</t>
  </si>
  <si>
    <t>AEO.2021.HIGHOGS.ECI_VMT_ALF1_FLTR_EDH_NA_NA_BLNMLS.A</t>
  </si>
  <si>
    <t>AEO.2021.HIGHOGS.ECI_VMT_ALF1_FLTR_EGH_NA_NA_BLNMLS.A</t>
  </si>
  <si>
    <t>AEO.2021.HIGHOGS.ECI_VMT_ALF1_FLTR_NGI_NA_NA_BLNMLS.A</t>
  </si>
  <si>
    <t>AEO.2021.HIGHOGS.ECI_VMT_ALF1_FLTR_NBF_NA_NA_BLNMLS.A</t>
  </si>
  <si>
    <t>AEO.2021.HIGHOGS.ECI_VMT_ALF1_FLTR_PROP_NA_NA_BLNMLS.A</t>
  </si>
  <si>
    <t>AEO.2021.HIGHOGS.ECI_VMT_ALF1_FLTR_PBF_NA_NA_BLNMLS.A</t>
  </si>
  <si>
    <t>AEO.2021.HIGHOGS.ECI_VMT_ALF1_FLTR_FCLMTH_NA_NA_BLNMLS.A</t>
  </si>
  <si>
    <t>AEO.2021.HIGHOGS.ECI_VMT_ALF1_FLTR_FCH_NA_NA_BLNMLS.A</t>
  </si>
  <si>
    <t>AEO.2021.HIGHOGS.ECI_VMT_ALF1_FLTR_NA_NA_NA_BLNMLS.A</t>
  </si>
  <si>
    <t>AEO.2021.HIGHOGS.ECI_VMT_NA_FLTR_NA_NA_NA_BLNMLS.A</t>
  </si>
  <si>
    <t>AEO.2021.HIGHOGS.ECI_VMT_NA_NA_NA_NA_NA_BLNMLS.A</t>
  </si>
  <si>
    <t>AEO.2021.HIGHOGS.ECI_VMT_NA_CLTR_GSL_NA_NA_BLNMLS.A</t>
  </si>
  <si>
    <t>AEO.2021.HIGHOGS.ECI_VMT_NA_CLTR_TDS_NA_NA_BLNMLS.A</t>
  </si>
  <si>
    <t>AEO.2021.HIGHOGS.ECI_VMT_NA_CLTR_PROP_NA_NA_BLNMLS.A</t>
  </si>
  <si>
    <t>AEO.2021.HIGHOGS.ECI_VMT_NA_CLTR_NG_NA_NA_BLNMLS.A</t>
  </si>
  <si>
    <t>AEO.2021.HIGHOGS.ECI_VMT_NA_CLTR_EFFI_NA_NA_BLNMLS.A</t>
  </si>
  <si>
    <t>AEO.2021.HIGHOGS.ECI_VMT_NA_CLTR_ELE_NA_NA_BLNMLS.A</t>
  </si>
  <si>
    <t>AEO.2021.HIGHOGS.ECI_VMT_NA_CLTR_EGH_NA_NA_BLNMLS.A</t>
  </si>
  <si>
    <t>AEO.2021.HIGHOGS.ECI_VMT_NA_CLTR_EDH_NA_NA_BLNMLS.A</t>
  </si>
  <si>
    <t>AEO.2021.HIGHOGS.ECI_VMT_NA_CLTR_FUC_NA_NA_BLNMLS.A</t>
  </si>
  <si>
    <t>AEO.2021.HIGHOGS.ECI_VMT_NA_CLTR_NA_NA_NA_BLNMLS.A</t>
  </si>
  <si>
    <t>https://www.eia.gov/outlooks/aeo/data/browser/#/?id=57-AEO2021&amp;cases=highogs&amp;sourcekey=0</t>
  </si>
  <si>
    <t>Fri Apr 14 2023 11:42:07 GMT-0400 (Eastern Daylight Time)</t>
  </si>
  <si>
    <t>AEO.2021.HIGHOGS.PRCE_FUL_AIRT_NA_NA_NA_NA_87DLRPMBTU.A</t>
  </si>
  <si>
    <t>AEO.2021.HIGHOGS.PRCE_TKT_AIRT_DMS_NA_NA_USA_96CNT.A</t>
  </si>
  <si>
    <t>AEO.2021.HIGHOGS.PRCE_TKT_AIRT_INTA_NA_NA_USA_96CNT.A</t>
  </si>
  <si>
    <t>AEO.2021.HIGHOGS.PRCE_TKT_AIRT_FORN_NA_NA_USA_96CNT.A</t>
  </si>
  <si>
    <t>AEO.2021.HIGHOGS.CAP_LDFAC_AIRT_DMS_NA_NA_NA_FRAC.A</t>
  </si>
  <si>
    <t>AEO.2021.HIGHOGS.CAP_LDFAC_AIRT_INTA_NA_NA_NA_FRAC.A</t>
  </si>
  <si>
    <t>AEO.2021.HIGHOGS.ECI_POP_NA_NA_NA_NA_USA_MILL.A</t>
  </si>
  <si>
    <t>AEO.2021.HIGHOGS.ECI_POP_NA_NA_NA_NA_CAN_MILL.A</t>
  </si>
  <si>
    <t>AEO.2021.HIGHOGS.ECI_POP_NA_NA_NA_NA_CNTA_MILL.A</t>
  </si>
  <si>
    <t>AEO.2021.HIGHOGS.ECI_POP_NA_NA_NA_NA_SOAM_MILL.A</t>
  </si>
  <si>
    <t>AEO.2021.HIGHOGS.ECI_POP_NA_NA_NA_NA_EUR_MILL.A</t>
  </si>
  <si>
    <t>AEO.2021.HIGHOGS.ECI_POP_NA_NA_NA_NA_AFR_MILL.A</t>
  </si>
  <si>
    <t>AEO.2021.HIGHOGS.ECI_POP_NA_NA_NA_NA_MDE_MILL.A</t>
  </si>
  <si>
    <t>AEO.2021.HIGHOGS.ECI_POP_NA_NA_NA_NA_CIS_MILL.A</t>
  </si>
  <si>
    <t>AEO.2021.HIGHOGS.ECI_POP_NA_NA_NA_NA_CHN_MILL.A</t>
  </si>
  <si>
    <t>AEO.2021.HIGHOGS.ECI_POP_NA_NA_NA_NA_NEAS_MILL.A</t>
  </si>
  <si>
    <t>AEO.2021.HIGHOGS.ECI_POP_NA_NA_NA_NA_SEAS_MILL.A</t>
  </si>
  <si>
    <t>AEO.2021.HIGHOGS.ECI_POP_NA_NA_NA_NA_SWASIA_MILL.A</t>
  </si>
  <si>
    <t>AEO.2021.HIGHOGS.ECI_POP_NA_NA_NA_NA_OCN_MILL.A</t>
  </si>
  <si>
    <t>AEO.2021.HIGHOGS.ECI_RPM_AIRT_DMS_NA_NA_USA_BLNMLS.A</t>
  </si>
  <si>
    <t>AEO.2021.HIGHOGS.ECI_RPM_AIRT_DMS_NA_NA_CAN_BLNMLS.A</t>
  </si>
  <si>
    <t>AEO.2021.HIGHOGS.ECI_RPM_AIRT_DMS_NA_NA_CNTA_BLNMLS.A</t>
  </si>
  <si>
    <t>AEO.2021.HIGHOGS.ECI_RPM_AIRT_DMS_NA_NA_SOAM_BLNMLS.A</t>
  </si>
  <si>
    <t>AEO.2021.HIGHOGS.ECI_RPM_AIRT_DMS_NA_NA_EUR_BLNMLS.A</t>
  </si>
  <si>
    <t>AEO.2021.HIGHOGS.ECI_RPM_AIRT_DMS_NA_NA_AFR_BLNMLS.A</t>
  </si>
  <si>
    <t>AEO.2021.HIGHOGS.ECI_RPM_AIRT_DMS_NA_NA_MDE_BLNMLS.A</t>
  </si>
  <si>
    <t>AEO.2021.HIGHOGS.ECI_RPM_AIRT_DMS_NA_NA_CIS_BLNMLS.A</t>
  </si>
  <si>
    <t>AEO.2021.HIGHOGS.ECI_RPM_AIRT_DMS_NA_NA_CHN_BLNMLS.A</t>
  </si>
  <si>
    <t>AEO.2021.HIGHOGS.ECI_RPM_AIRT_DMS_NA_NA_NEAS_BLNMLS.A</t>
  </si>
  <si>
    <t>AEO.2021.HIGHOGS.ECI_RPM_AIRT_DMS_NA_NA_SEAS_BLNMLS.A</t>
  </si>
  <si>
    <t>AEO.2021.HIGHOGS.ECI_RPM_AIRT_DMS_NA_NA_SWASIA_BLNMLS.A</t>
  </si>
  <si>
    <t>AEO.2021.HIGHOGS.ECI_RPM_AIRT_DMS_NA_NA_OCN_BLNMLS.A</t>
  </si>
  <si>
    <t>AEO.2021.HIGHOGS.ECI_RPM_AIRT_INTA_NA_NA_USA_BLNMLS.A</t>
  </si>
  <si>
    <t>AEO.2021.HIGHOGS.ECI_RPM_AIRT_INTA_NA_NA_CAN_BLNMLS.A</t>
  </si>
  <si>
    <t>AEO.2021.HIGHOGS.ECI_RPM_AIRT_INTA_NA_NA_CNTA_BLNMLS.A</t>
  </si>
  <si>
    <t>AEO.2021.HIGHOGS.ECI_RPM_AIRT_INTA_NA_NA_SOAM_BLNMLS.A</t>
  </si>
  <si>
    <t>AEO.2021.HIGHOGS.ECI_RPM_AIRT_INTA_NA_NA_EUR_BLNMLS.A</t>
  </si>
  <si>
    <t>AEO.2021.HIGHOGS.ECI_RPM_AIRT_INTA_NA_NA_AFR_BLNMLS.A</t>
  </si>
  <si>
    <t>AEO.2021.HIGHOGS.ECI_RPM_AIRT_INTA_NA_NA_MDE_BLNMLS.A</t>
  </si>
  <si>
    <t>AEO.2021.HIGHOGS.ECI_RPM_AIRT_INTA_NA_NA_CIS_BLNMLS.A</t>
  </si>
  <si>
    <t>AEO.2021.HIGHOGS.ECI_RPM_AIRT_INTA_NA_NA_CHN_BLNMLS.A</t>
  </si>
  <si>
    <t>AEO.2021.HIGHOGS.ECI_RPM_AIRT_INTA_NA_NA_NEAS_BLNMLS.A</t>
  </si>
  <si>
    <t>AEO.2021.HIGHOGS.ECI_RPM_AIRT_INTA_NA_NA_SEAS_BLNMLS.A</t>
  </si>
  <si>
    <t>AEO.2021.HIGHOGS.ECI_RPM_AIRT_INTA_NA_NA_SWASIA_BLNMLS.A</t>
  </si>
  <si>
    <t>AEO.2021.HIGHOGS.ECI_RPM_AIRT_INTA_NA_NA_OCN_BLNMLS.A</t>
  </si>
  <si>
    <t>AEO.2021.HIGHOGS.ECI_RTM_AIRT_NA_NA_NA_USA_BLNMLS.A</t>
  </si>
  <si>
    <t>AEO.2021.HIGHOGS.ECI_RTM_AIRT_NA_NA_NA_CAN_BLNMLS.A</t>
  </si>
  <si>
    <t>AEO.2021.HIGHOGS.ECI_RTM_AIRT_NA_NA_NA_CNTA_BLNMLS.A</t>
  </si>
  <si>
    <t>AEO.2021.HIGHOGS.ECI_RTM_AIRT_NA_NA_NA_SOAM_BLNMLS.A</t>
  </si>
  <si>
    <t>AEO.2021.HIGHOGS.ECI_RTM_AIRT_NA_NA_NA_EUR_BLNMLS.A</t>
  </si>
  <si>
    <t>AEO.2021.HIGHOGS.ECI_RTM_AIRT_NA_NA_NA_AFR_BLNMLS.A</t>
  </si>
  <si>
    <t>AEO.2021.HIGHOGS.ECI_RTM_AIRT_NA_NA_NA_MDE_BLNMLS.A</t>
  </si>
  <si>
    <t>AEO.2021.HIGHOGS.ECI_RTM_AIRT_NA_NA_NA_CIS_BLNMLS.A</t>
  </si>
  <si>
    <t>AEO.2021.HIGHOGS.ECI_RTM_AIRT_NA_NA_NA_CHN_BLNMLS.A</t>
  </si>
  <si>
    <t>AEO.2021.HIGHOGS.ECI_RTM_AIRT_NA_NA_NA_NEAS_BLNMLS.A</t>
  </si>
  <si>
    <t>AEO.2021.HIGHOGS.ECI_RTM_AIRT_NA_NA_NA_SEAS_BLNMLS.A</t>
  </si>
  <si>
    <t>AEO.2021.HIGHOGS.ECI_RTM_AIRT_NA_NA_NA_SWASIA_BLNMLS.A</t>
  </si>
  <si>
    <t>AEO.2021.HIGHOGS.ECI_RTM_AIRT_NA_NA_NA_OCN_BLNMLS.A</t>
  </si>
  <si>
    <t>AEO.2021.HIGHOGS.ECI_RTM_AIRT_NA_NA_NA_WRLD_BLNMLS.A</t>
  </si>
  <si>
    <t>AEO.2021.HIGHOGS.ECI_SMD_AIRT_NA_NA_NA_USA_BLNMLS.A</t>
  </si>
  <si>
    <t>AEO.2021.HIGHOGS.ECI_SMD_AIRT_NBTR_NA_NA_USA_BLNMLS.A</t>
  </si>
  <si>
    <t>AEO.2021.HIGHOGS.ECI_SMD_AIRT_WBE_NA_NA_USA_BLNMLS.A</t>
  </si>
  <si>
    <t>AEO.2021.HIGHOGS.ECI_SMD_AIRT_REGJ_NA_NA_USA_BLNMLS.A</t>
  </si>
  <si>
    <t>AEO.2021.HIGHOGS.ECI_SMD_AIRT_NA_NA_NA_CAN_BLNMLS.A</t>
  </si>
  <si>
    <t>AEO.2021.HIGHOGS.ECI_SMD_AIRT_NA_NA_NA_CNTA_BLNMLS.A</t>
  </si>
  <si>
    <t>AEO.2021.HIGHOGS.ECI_SMD_AIRT_NA_NA_NA_SOAM_BLNMLS.A</t>
  </si>
  <si>
    <t>AEO.2021.HIGHOGS.ECI_SMD_AIRT_NA_NA_NA_EUR_BLNMLS.A</t>
  </si>
  <si>
    <t>AEO.2021.HIGHOGS.ECI_SMD_AIRT_NA_NA_NA_AFR_BLNMLS.A</t>
  </si>
  <si>
    <t>AEO.2021.HIGHOGS.ECI_SMD_AIRT_NA_NA_NA_MDE_BLNMLS.A</t>
  </si>
  <si>
    <t>AEO.2021.HIGHOGS.ECI_SMD_AIRT_NA_NA_NA_CIS_BLNMLS.A</t>
  </si>
  <si>
    <t>AEO.2021.HIGHOGS.ECI_SMD_AIRT_NA_NA_NA_CHN_BLNMLS.A</t>
  </si>
  <si>
    <t>AEO.2021.HIGHOGS.ECI_SMD_AIRT_NA_NA_NA_NEAS_BLNMLS.A</t>
  </si>
  <si>
    <t>AEO.2021.HIGHOGS.ECI_SMD_AIRT_NA_NA_NA_SEAS_BLNMLS.A</t>
  </si>
  <si>
    <t>AEO.2021.HIGHOGS.ECI_SMD_AIRT_NA_NA_NA_SWASIA_BLNMLS.A</t>
  </si>
  <si>
    <t>AEO.2021.HIGHOGS.ECI_SMD_AIRT_NA_NA_NA_OCN_BLNMLS.A</t>
  </si>
  <si>
    <t>AEO.2021.HIGHOGS.ECI_SMD_AIRT_NA_NA_NA_WRLD_BLNMLS.A</t>
  </si>
  <si>
    <t>AEO.2021.HIGHOGS.ECI_AIRS_AIRT_NA_NA_NA_USA_UNIT.A</t>
  </si>
  <si>
    <t>AEO.2021.HIGHOGS.ECI_AIRS_AIRT_NBTR_NA_NA_USA_UNIT.A</t>
  </si>
  <si>
    <t>AEO.2021.HIGHOGS.ECI_AIRS_AIRT_WBE_NA_NA_NA_NA.A</t>
  </si>
  <si>
    <t>AEO.2021.HIGHOGS.ECI_AIRS_AIRT_REGJ_NA_NA_USA_UNIT.A</t>
  </si>
  <si>
    <t>AEO.2021.HIGHOGS.ECI_AIRS_AIRT_NA_NA_NA_CAN_UNIT.A</t>
  </si>
  <si>
    <t>AEO.2021.HIGHOGS.ECI_AIRS_AIRT_NBTR_NA_NA_CAN_UNIT.A</t>
  </si>
  <si>
    <t>AEO.2021.HIGHOGS.ECI_AIRS_AIRT_WBE_NA_NA_CAN_UNIT.A</t>
  </si>
  <si>
    <t>AEO.2021.HIGHOGS.ECI_AIRS_AIRT_REGJ_NA_NA_CAN_UNIT.A</t>
  </si>
  <si>
    <t>AEO.2021.HIGHOGS.ECI_AIRS_AIRT_NA_NA_NA_CNTA_UNIT.A</t>
  </si>
  <si>
    <t>AEO.2021.HIGHOGS.ECI_AIRS_AIRT_NBTR_NA_NA_CNTA_UNIT.A</t>
  </si>
  <si>
    <t>AEO.2021.HIGHOGS.ECI_AIRS_AIRT_WBE_NA_NA_CNTA_UNIT.A</t>
  </si>
  <si>
    <t>AEO.2021.HIGHOGS.ECI_AIRS_AIRT_REGJ_NA_NA_CNTA_UNIT.A</t>
  </si>
  <si>
    <t>AEO.2021.HIGHOGS.ECI_AIRS_AIRT_NA_NA_NA_SOAM_UNIT.A</t>
  </si>
  <si>
    <t>AEO.2021.HIGHOGS.ECI_AIRS_AIRT_NBTR_NA_NA_SOAM_UNIT.A</t>
  </si>
  <si>
    <t>AEO.2021.HIGHOGS.ECI_AIRS_AIRT_WBE_NA_NA_SOAM_UNIT.A</t>
  </si>
  <si>
    <t>AEO.2021.HIGHOGS.ECI_AIRS_AIRT_REGJ_NA_NA_SOAM_UNIT.A</t>
  </si>
  <si>
    <t>AEO.2021.HIGHOGS.ECI_AIRS_AIRT_NA_NA_NA_EUR_UNIT.A</t>
  </si>
  <si>
    <t>AEO.2021.HIGHOGS.ECI_AIRS_AIRT_NBTR_NA_NA_EUR_UNIT.A</t>
  </si>
  <si>
    <t>AEO.2021.HIGHOGS.ECI_AIRS_AIRT_WBE_NA_NA_EUR_UNIT.A</t>
  </si>
  <si>
    <t>AEO.2021.HIGHOGS.ECI_AIRS_AIRT_REGJ_NA_NA_EUR_UNIT.A</t>
  </si>
  <si>
    <t>AEO.2021.HIGHOGS.ECI_AIRS_AIRT_NA_NA_NA_AFR_UNIT.A</t>
  </si>
  <si>
    <t>AEO.2021.HIGHOGS.ECI_AIRS_AIRT_NBTR_NA_NA_AFR_UNIT.A</t>
  </si>
  <si>
    <t>AEO.2021.HIGHOGS.ECI_AIRS_AIRT_WBE_NA_NA_AFR_UNIT.A</t>
  </si>
  <si>
    <t>AEO.2021.HIGHOGS.ECI_AIRS_AIRT_REGJ_NA_NA_AFR_UNIT.A</t>
  </si>
  <si>
    <t>AEO.2021.HIGHOGS.ECI_AIRS_AIRT_NA_NA_NA_MDE_UNIT.A</t>
  </si>
  <si>
    <t>AEO.2021.HIGHOGS.ECI_AIRS_AIRT_NBTR_NA_NA_MDE_UNIT.A</t>
  </si>
  <si>
    <t>AEO.2021.HIGHOGS.ECI_AIRS_AIRT_WBE_NA_NA_MDE_UNIT.A</t>
  </si>
  <si>
    <t>AEO.2021.HIGHOGS.ECI_AIRS_AIRT_REGJ_NA_NA_MDE_UNIT.A</t>
  </si>
  <si>
    <t>AEO.2021.HIGHOGS.ECI_AIRS_AIRT_NA_NA_NA_CIS_UNIT.A</t>
  </si>
  <si>
    <t>AEO.2021.HIGHOGS.ECI_AIRS_AIRT_NBTR_NA_NA_CIS_UNIT.A</t>
  </si>
  <si>
    <t>AEO.2021.HIGHOGS.ECI_AIRS_AIRT_WBE_NA_NA_CIS_UNIT.A</t>
  </si>
  <si>
    <t>AEO.2021.HIGHOGS.ECI_AIRS_AIRT_REGJ_NA_NA_CIS_UNIT.A</t>
  </si>
  <si>
    <t>AEO.2021.HIGHOGS.ECI_AIRS_AIRT_NA_NA_NA_CHN_UNIT.A</t>
  </si>
  <si>
    <t>AEO.2021.HIGHOGS.ECI_AIRS_AIRT_NBTR_NA_NA_CHN_UNIT.A</t>
  </si>
  <si>
    <t>AEO.2021.HIGHOGS.ECI_AIRS_AIRT_WBE_NA_NA_CHN_UNIT.A</t>
  </si>
  <si>
    <t>AEO.2021.HIGHOGS.ECI_AIRS_AIRT_REGJ_NA_NA_CHN_UNIT.A</t>
  </si>
  <si>
    <t>AEO.2021.HIGHOGS.ECI_AIRS_AIRT_NA_NA_NA_NEAS_UNIT.A</t>
  </si>
  <si>
    <t>AEO.2021.HIGHOGS.ECI_AIRS_AIRT_NBTR_NA_NA_NEAS_UNIT.A</t>
  </si>
  <si>
    <t>AEO.2021.HIGHOGS.ECI_AIRS_AIRT_WBE_NA_NA_NEAS_UNIT.A</t>
  </si>
  <si>
    <t>AEO.2021.HIGHOGS.ECI_AIRS_AIRT_REGJ_NA_NA_NEAS_UNIT.A</t>
  </si>
  <si>
    <t>AEO.2021.HIGHOGS.ECI_AIRS_AIRT_NA_NA_NA_SEAS_UNIT.A</t>
  </si>
  <si>
    <t>AEO.2021.HIGHOGS.ECI_AIRS_AIRT_NBTR_NA_NA_SEAS_UNIT.A</t>
  </si>
  <si>
    <t>AEO.2021.HIGHOGS.ECI_AIRS_AIRT_WBE_NA_NA_SEAS_UNIT.A</t>
  </si>
  <si>
    <t>AEO.2021.HIGHOGS.ECI_AIRS_AIRT_REGJ_NA_NA_SEAS_UNIT.A</t>
  </si>
  <si>
    <t>AEO.2021.HIGHOGS.ECI_AIRS_AIRT_NA_NA_NA_SWASIA_UNIT.A</t>
  </si>
  <si>
    <t>AEO.2021.HIGHOGS.ECI_AIRS_AIRT_NBTR_NA_NA_SWASIA_UNIT.A</t>
  </si>
  <si>
    <t>AEO.2021.HIGHOGS.ECI_AIRS_AIRT_WBE_NA_NA_SWASIA_UNIT.A</t>
  </si>
  <si>
    <t>AEO.2021.HIGHOGS.ECI_AIRS_AIRT_REGJ_NA_NA_SWASIA_UNIT.A</t>
  </si>
  <si>
    <t>AEO.2021.HIGHOGS.ECI_AIRS_AIRT_NA_NA_NA_OCN_UNIT.A</t>
  </si>
  <si>
    <t>AEO.2021.HIGHOGS.ECI_AIRS_AIRT_NBTR_NA_NA_OCN_UNIT.A</t>
  </si>
  <si>
    <t>AEO.2021.HIGHOGS.ECI_AIRS_AIRT_WBE_NA_NA_OCN_UNIT.A</t>
  </si>
  <si>
    <t>AEO.2021.HIGHOGS.ECI_AIRS_AIRT_REGJ_NA_NA_OCN_UNIT.A</t>
  </si>
  <si>
    <t>AEO.2021.HIGHOGS.ECI_AIRS_AIRT_NA_NA_NA_WRLD_UNIT.A</t>
  </si>
  <si>
    <t>AEO.2021.HIGHOGS.EFI_NEW_AIRT_NBTR_NA_NA_USA_SEATMPG.A</t>
  </si>
  <si>
    <t>AEO.2021.HIGHOGS.EFI_NEW_AIRT_WBE_NA_NA_USA_SEATMPG.A</t>
  </si>
  <si>
    <t>AEO.2021.HIGHOGS.EFI_NEW_AIRT_REGJ_NA_NA_USA_SEATMPG.A</t>
  </si>
  <si>
    <t>AEO.2021.HIGHOGS.EFI_NEW_AIRT_NA_NA_NA_USA_SEATMPG.A</t>
  </si>
  <si>
    <t>AEO.2021.HIGHOGS.EFI_STK_AIRT_NBTR_NA_NA_USA_SEATMPG.A</t>
  </si>
  <si>
    <t>AEO.2021.HIGHOGS.EFI_STK_AIRT_WBE_NA_NA_USA_SEATMPG.A</t>
  </si>
  <si>
    <t>AEO.2021.HIGHOGS.EFI_STK_AIRT_REGJ_NA_NA_USA_SEATMPG.A</t>
  </si>
  <si>
    <t>AEO.2021.HIGHOGS.EFI_STK_AIRT_NA_NA_NA_USA_SEATMPG.A</t>
  </si>
  <si>
    <t>AEO.2021.HIGHOGS.CNSM_NA_AIRT_COMM_JFL_NA_USA_TRLBTU.A</t>
  </si>
  <si>
    <t>AEO.2021.HIGHOGS.CNSM_NA_AIRT_COMM_JFL_NA_CAN_TRLBTU.A</t>
  </si>
  <si>
    <t>AEO.2021.HIGHOGS.CNSM_NA_AIRT_COMM_JFL_NA_CNTA_TRLBTU.A</t>
  </si>
  <si>
    <t>AEO.2021.HIGHOGS.CNSM_NA_AIRT_COMM_JFL_NA_SOAM_TRLBTU.A</t>
  </si>
  <si>
    <t>AEO.2021.HIGHOGS.CNSM_NA_AIRT_COMM_JFL_NA_EUR_TRLBTU.A</t>
  </si>
  <si>
    <t>AEO.2021.HIGHOGS.CNSM_NA_AIRT_COMM_JFL_NA_AFR_TRLBTU.A</t>
  </si>
  <si>
    <t>AEO.2021.HIGHOGS.CNSM_NA_AIRT_COMM_JFL_NA_MDE_TRLBTU.A</t>
  </si>
  <si>
    <t>AEO.2021.HIGHOGS.CNSM_NA_AIRT_COMM_JFL_NA_CIS_TRLBTU.A</t>
  </si>
  <si>
    <t>AEO.2021.HIGHOGS.CNSM_NA_AIRT_COMM_JFL_NA_CHN_TRLBTU.A</t>
  </si>
  <si>
    <t>AEO.2021.HIGHOGS.CNSM_NA_AIRT_COMM_JFL_NA_NEAS_TRLBTU.A</t>
  </si>
  <si>
    <t>AEO.2021.HIGHOGS.CNSM_NA_AIRT_COMM_JFL_NA_SEAS_TRLBTU.A</t>
  </si>
  <si>
    <t>AEO.2021.HIGHOGS.CNSM_NA_AIRT_COMM_JFL_NA_SWASIA_TRLBTU.A</t>
  </si>
  <si>
    <t>AEO.2021.HIGHOGS.CNSM_NA_AIRT_COMM_JFL_NA_OCN_TRLBTU.A</t>
  </si>
  <si>
    <t>AEO.2021.HIGHOGS.CNSM_NA_AIRT_COMM_JFL_NA_WRLD_TRLBTU.A</t>
  </si>
  <si>
    <t>AEO.2021.HIGHOGS.CNSM_NA_AIRT_COMM_AVGA_NA_USA_TRLBTU.A</t>
  </si>
  <si>
    <t>AEO.2021.HIGHOGS.CNSM_NA_AIRT_MILT_JFL_NA_USA_TRLBTU.A</t>
  </si>
  <si>
    <t>https://www.eia.gov/outlooks/aeo/data/browser/#/?id=148-AEO2021&amp;cases=highogs&amp;sourcekey=0</t>
  </si>
  <si>
    <t>Fri Apr 14 2023 11:46:30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</si>
  <si>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</si>
  <si>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</si>
  <si>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</si>
  <si>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</si>
  <si>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</si>
  <si>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</si>
  <si>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</si>
  <si>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</si>
  <si>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</si>
  <si>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</si>
  <si>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</si>
  <si>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</si>
  <si>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</si>
  <si>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</si>
  <si>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</si>
  <si>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</si>
  <si>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</si>
  <si>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</si>
  <si>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</si>
  <si>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</si>
  <si>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</si>
  <si>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</si>
  <si>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</si>
  <si>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</si>
  <si>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</si>
  <si>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</si>
  <si>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</si>
  <si>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</si>
  <si>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</si>
  <si>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</si>
  <si>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</si>
  <si>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</si>
  <si>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</si>
  <si>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</si>
  <si>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</si>
  <si>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</si>
  <si>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</si>
  <si>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</si>
  <si>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</si>
  <si>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</si>
  <si>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</si>
  <si>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</si>
  <si>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</si>
  <si>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</si>
  <si>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</si>
  <si>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</si>
  <si>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</si>
  <si>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</si>
  <si>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</si>
  <si>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</si>
  <si>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</si>
  <si>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</si>
  <si>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</si>
  <si>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</si>
  <si>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</si>
  <si>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</si>
  <si>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</si>
  <si>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</si>
  <si>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</si>
  <si>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</si>
  <si>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</si>
  <si>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</si>
  <si>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</si>
  <si>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</si>
  <si>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</si>
  <si>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</si>
  <si>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</si>
  <si>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</si>
  <si>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</si>
  <si>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</si>
  <si>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</si>
  <si>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</si>
  <si>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</si>
  <si>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</si>
  <si>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</si>
  <si>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</si>
  <si>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</si>
  <si>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</si>
  <si>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</si>
  <si>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</si>
  <si>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</si>
  <si>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</si>
  <si>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</si>
  <si>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</si>
  <si>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</si>
  <si>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</si>
  <si>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</si>
  <si>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</si>
  <si>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</si>
  <si>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</si>
  <si>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</si>
  <si>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</si>
  <si>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</si>
  <si>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</si>
  <si>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</si>
  <si>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</si>
  <si>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</si>
  <si>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</si>
  <si>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</si>
  <si>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</si>
  <si>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</si>
  <si>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</si>
  <si>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</si>
  <si>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</si>
  <si>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</si>
  <si>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</si>
  <si>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</si>
  <si>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</si>
  <si>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</si>
  <si>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</si>
  <si>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</si>
  <si>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</si>
  <si>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</si>
  <si>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</si>
  <si>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</si>
  <si>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</si>
  <si>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</si>
  <si>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</si>
  <si>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</si>
  <si>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</si>
  <si>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</si>
  <si>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</si>
  <si>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</si>
  <si>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</si>
  <si>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</si>
  <si>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</si>
  <si>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</si>
  <si>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</si>
  <si>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</si>
  <si>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</si>
  <si>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</si>
  <si>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</si>
  <si>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</si>
  <si>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</si>
  <si>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</si>
  <si>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</si>
  <si>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</si>
  <si>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</si>
  <si>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</si>
  <si>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</si>
  <si>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</si>
  <si>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</si>
  <si>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</si>
  <si>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</si>
  <si>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</si>
  <si>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</si>
  <si>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</si>
  <si>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</si>
  <si>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</si>
  <si>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</si>
  <si>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</si>
  <si>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</si>
  <si>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</si>
  <si>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</si>
  <si>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</si>
  <si>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</si>
  <si>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</si>
  <si>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</si>
  <si>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</si>
  <si>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</si>
  <si>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</si>
  <si>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</si>
  <si>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</si>
  <si>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</si>
  <si>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</si>
  <si>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</si>
  <si>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</si>
  <si>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</si>
  <si>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</si>
  <si>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</si>
  <si>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</si>
  <si>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</si>
  <si>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</si>
  <si>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</si>
  <si>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11:47:33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</si>
  <si>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</si>
  <si>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</si>
  <si>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</si>
  <si>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</si>
  <si>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</si>
  <si>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</si>
  <si>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</si>
  <si>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</si>
  <si>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</si>
  <si>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</si>
  <si>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</si>
  <si>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</si>
  <si>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</si>
  <si>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</si>
  <si>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</si>
  <si>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</si>
  <si>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</si>
  <si>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</si>
  <si>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</si>
  <si>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</si>
  <si>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</si>
  <si>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</si>
  <si>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</si>
  <si>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</si>
  <si>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</si>
  <si>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</si>
  <si>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</si>
  <si>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</si>
  <si>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</si>
  <si>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</si>
  <si>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</si>
  <si>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</si>
  <si>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</si>
  <si>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</si>
  <si>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</si>
  <si>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</si>
  <si>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</si>
  <si>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</si>
  <si>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</si>
  <si>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</si>
  <si>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</si>
  <si>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</si>
  <si>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</si>
  <si>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</si>
  <si>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</si>
  <si>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</si>
  <si>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</si>
  <si>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</si>
  <si>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</si>
  <si>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</si>
  <si>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</si>
  <si>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</si>
  <si>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</si>
  <si>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</si>
  <si>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</si>
  <si>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</si>
  <si>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</si>
  <si>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</si>
  <si>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</si>
  <si>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</si>
  <si>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</si>
  <si>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</si>
  <si>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</si>
  <si>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</si>
  <si>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</si>
  <si>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</si>
  <si>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</si>
  <si>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</si>
  <si>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</si>
  <si>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</si>
  <si>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</si>
  <si>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</si>
  <si>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</si>
  <si>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</si>
  <si>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</si>
  <si>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</si>
  <si>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</si>
  <si>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</si>
  <si>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</si>
  <si>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</si>
  <si>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</si>
  <si>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</si>
  <si>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</si>
  <si>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</si>
  <si>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</si>
  <si>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</si>
  <si>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</si>
  <si>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</si>
  <si>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</si>
  <si>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</si>
  <si>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</si>
  <si>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</si>
  <si>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</si>
  <si>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</si>
  <si>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</si>
  <si>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</si>
  <si>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</si>
  <si>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</si>
  <si>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</si>
  <si>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</si>
  <si>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</si>
  <si>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</si>
  <si>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</si>
  <si>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</si>
  <si>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</si>
  <si>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</si>
  <si>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</si>
  <si>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</si>
  <si>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</si>
  <si>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</si>
  <si>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</si>
  <si>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</si>
  <si>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</si>
  <si>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</si>
  <si>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</si>
  <si>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</si>
  <si>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</si>
  <si>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</si>
  <si>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</si>
  <si>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</si>
  <si>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</si>
  <si>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</si>
  <si>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</si>
  <si>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</si>
  <si>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</si>
  <si>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</si>
  <si>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</si>
  <si>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</si>
  <si>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</si>
  <si>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</si>
  <si>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</si>
  <si>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</si>
  <si>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</si>
  <si>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</si>
  <si>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</si>
  <si>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</si>
  <si>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</si>
  <si>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</si>
  <si>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</si>
  <si>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</si>
  <si>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</si>
  <si>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</si>
  <si>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</si>
  <si>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</si>
  <si>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</si>
  <si>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</si>
  <si>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</si>
  <si>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</si>
  <si>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</si>
  <si>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</si>
  <si>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</si>
  <si>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</si>
  <si>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</si>
  <si>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</si>
  <si>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</si>
  <si>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</si>
  <si>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</si>
  <si>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</si>
  <si>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</si>
  <si>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</si>
  <si>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</si>
  <si>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</si>
  <si>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</si>
  <si>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</si>
  <si>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</si>
  <si>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</si>
  <si>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</si>
  <si>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</si>
  <si>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</si>
  <si>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</si>
  <si>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</si>
  <si>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</si>
  <si>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</si>
  <si>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</si>
  <si>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</si>
  <si>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</si>
  <si>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</si>
  <si>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</si>
  <si>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</si>
  <si>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</si>
  <si>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</si>
  <si>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</si>
  <si>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</si>
  <si>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</si>
  <si>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</si>
  <si>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</si>
  <si>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</si>
  <si>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</si>
  <si>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</si>
  <si>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</si>
  <si>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</si>
  <si>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</si>
  <si>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</si>
  <si>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</si>
  <si>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</si>
  <si>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</si>
  <si>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</si>
  <si>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</si>
  <si>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</si>
  <si>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</si>
  <si>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</si>
  <si>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</si>
  <si>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</si>
  <si>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</si>
  <si>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</si>
  <si>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</si>
  <si>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t>Table 37.  Light-Duty Vehicle Energy Consumption by Technology Type and Fuel Type</t>
  </si>
  <si>
    <t>https://www.eia.gov/outlooks/aeo/data/browser/#/?id=47-AEO2021&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</si>
  <si>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Fri Apr 14 2023 11:49:33 GMT-0400 (Eastern Daylight Time)</t>
  </si>
  <si>
    <t>Light-Duty Consumption by Technology Type: Conventional Vehicles: Gasoline ICE Vehicles</t>
  </si>
  <si>
    <t>Light-Duty Consumption by Technology Type: Conventional Vehicles: TDI Diesel ICE</t>
  </si>
  <si>
    <t>Light-Duty Consumption by Technology Type: Conventional Vehicles: Total Conventional</t>
  </si>
  <si>
    <t>Light-Duty Consumption by Technology Type: Alternative-Fuel Vehicles: Ethanol-Flex Fuel ICE</t>
  </si>
  <si>
    <t>Light-Duty Consumption by Technology Type: Alternative-Fuel Vehicles: 100 Mile Electric Vehicle</t>
  </si>
  <si>
    <t>Light-Duty Consumption by Technology Type: Alternative-Fuel Vehicles: 200 Mile Electric Vehicle</t>
  </si>
  <si>
    <t>Light-Duty Consumption by Technology Type: Alternative-Fuel Vehicles: 300 Mile Electric Vehicle</t>
  </si>
  <si>
    <t>Light-Duty Consumption by Technology Type: Alternative-Fuel Vehicles: Plug-in 10 Gasoline Hybrid</t>
  </si>
  <si>
    <t>Light-Duty Consumption by Technology Type: Alternative-Fuel Vehicles: Plug-in 40 Gasoline Hybrid</t>
  </si>
  <si>
    <t>Light-Duty Consumption by Technology Type: Alternative-Fuel Vehicles: Electric-Diesel Hybrid</t>
  </si>
  <si>
    <t>Light-Duty Consumption by Technology Type: Alternative-Fuel Vehicles: Electric-Gasoline Hybrid</t>
  </si>
  <si>
    <t>Light-Duty Consumption by Technology Type: Alternative-Fuel Vehicles: Natural Gas ICE</t>
  </si>
  <si>
    <t>Light-Duty Consumption by Technology Type: Alternative-Fuel Vehicles: Natural Gas Bi-fuel</t>
  </si>
  <si>
    <t>Light-Duty Consumption by Technology Type: Alternative-Fuel Vehicles: Propane ICE</t>
  </si>
  <si>
    <t>Light-Duty Consumption by Technology Type: Alternative-Fuel Vehicles: Propane Bi-fuel</t>
  </si>
  <si>
    <t>Light-Duty Consumption by Technology Type: Alternative-Fuel Vehicles: Fuel Cell Methanol</t>
  </si>
  <si>
    <t>Light-Duty Consumption by Technology Type: Alternative-Fuel Vehicles: Fuel Cell Hydrogen</t>
  </si>
  <si>
    <t>Light-Duty Consumption by Technology Type: Alternative-Fuel Vehicles: Total Alternative</t>
  </si>
  <si>
    <t>Light-Duty Consumption by Technology Type: : Total</t>
  </si>
  <si>
    <t>Light-Duty Consumption by Technology Type: Light-Duty Consumption by Fuel Type: Motor Gasoline</t>
  </si>
  <si>
    <t>Light-Duty Consumption by Technology Type: Light-Duty Consumption by Fuel Type: Distillate Fuel Oil (diesel)</t>
  </si>
  <si>
    <t>Light-Duty Consumption by Technology Type: Light-Duty Consumption by Fuel Type: M85</t>
  </si>
  <si>
    <t>Light-Duty Consumption by Technology Type: Light-Duty Consumption by Fuel Type: E85</t>
  </si>
  <si>
    <t>Light-Duty Consumption by Technology Type: Light-Duty Consumption by Fuel Type: Natural Gas</t>
  </si>
  <si>
    <t>Light-Duty Consumption by Technology Type: Light-Duty Consumption by Fuel Type: Propane</t>
  </si>
  <si>
    <t>Light-Duty Consumption by Technology Type: Light-Duty Consumption by Fuel Type: Electricity</t>
  </si>
  <si>
    <t>Light-Duty Consumption by Technology Type: Light-Duty Consumption by Fuel Type: Hydrogen</t>
  </si>
  <si>
    <t>Table 40.  Light-Duty Vehicle Miles per Gallon by Technology Type</t>
  </si>
  <si>
    <t>https://www.eia.gov/outlooks/aeo/data/browser/#/?id=50-AEO2021&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</si>
  <si>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Fri Apr 14 2023 12:10:13 GMT-0400 (Eastern Daylight Time)</t>
  </si>
  <si>
    <t>New Car Miles per Gallon: Conventional Cars: Gasoline ICE Vehicles mpg gas equiv</t>
  </si>
  <si>
    <t>New Car Miles per Gallon: Conventional Cars: TDI Diesel ICE mpg gas equiv</t>
  </si>
  <si>
    <t>New Car Miles per Gallon: Alternative-Fuel Cars: Ethanol-Flex Fuel ICE mpg gas equiv</t>
  </si>
  <si>
    <t>New Car Miles per Gallon: Alternative-Fuel Cars: 100 Mile Electric Vehicle mpg gas equiv</t>
  </si>
  <si>
    <t>New Car Miles per Gallon: Alternative-Fuel Cars: 200 Mile Electric Vehicle mpg gas equiv</t>
  </si>
  <si>
    <t>New Car Miles per Gallon: Alternative-Fuel Cars: 300 Mile Electric Vehicle mpg gas equiv</t>
  </si>
  <si>
    <t>New Car Miles per Gallon: Alternative-Fuel Cars: Plug-in 10 Gasoline Hybrid mpg gas equiv</t>
  </si>
  <si>
    <t>New Car Miles per Gallon: Alternative-Fuel Cars: Plug-in 40 Gasoline Hybrid mpg gas equiv</t>
  </si>
  <si>
    <t>New Car Miles per Gallon: Alternative-Fuel Cars: Electric-Diesel Hybrid mpg gas equiv</t>
  </si>
  <si>
    <t>New Car Miles per Gallon: Alternative-Fuel Cars: Electric-Gasoline Hybrid mpg gas equiv</t>
  </si>
  <si>
    <t>New Car Miles per Gallon: Alternative-Fuel Cars: Natural Gas ICE mpg gas equiv</t>
  </si>
  <si>
    <t>New Car Miles per Gallon: Alternative-Fuel Cars: Natural Gas Bi-fuel mpg gas equiv</t>
  </si>
  <si>
    <t>New Car Miles per Gallon: Alternative-Fuel Cars: Propane ICE mpg gas equiv</t>
  </si>
  <si>
    <t>New Car Miles per Gallon: Alternative-Fuel Cars: Propane Bi-fuel mpg gas equiv</t>
  </si>
  <si>
    <t>New Car Miles per Gallon: Alternative-Fuel Cars: Fuel Cell Methanol mpg gas equiv</t>
  </si>
  <si>
    <t>New Car Miles per Gallon: Alternative-Fuel Cars: Fuel Cell Hydrogen mpg gas equiv</t>
  </si>
  <si>
    <t>New Car Miles per Gallon: Alternative-Fuel Cars: Average New Cars Miles per Gallon mpg gas equiv</t>
  </si>
  <si>
    <t>New Light Truck Miles per Gallon: Conventional Light Trucks: Gasoline ICE Vehicles mpg gas equiv</t>
  </si>
  <si>
    <t>New Light Truck Miles per Gallon: Conventional Light Trucks: TDI Diesel ICE mpg gas equiv</t>
  </si>
  <si>
    <t>New Light Truck Miles per Gallon: Alternative-Fuel Light Trucks: Ethanol-Flex Fuel ICE mpg gas equiv</t>
  </si>
  <si>
    <t>New Light Truck Miles per Gallon: Alternative-Fuel Light Trucks: 100 Mile Electric Vehicle mpg gas equiv</t>
  </si>
  <si>
    <t>New Light Truck Miles per Gallon: Alternative-Fuel Light Trucks: 200 Mile Electric Vehicle mpg gas equiv</t>
  </si>
  <si>
    <t>New Light Truck Miles per Gallon: Alternative-Fuel Light Trucks: 300 Mile Electric Vehicle mpg gas equiv</t>
  </si>
  <si>
    <t>New Light Truck Miles per Gallon: Alternative-Fuel Light Trucks: Plug-in 10 Gasoline Hybrid mpg gas equiv</t>
  </si>
  <si>
    <t>New Light Truck Miles per Gallon: Alternative-Fuel Light Trucks: Plug-in 40 Gasoline Hybrid mpg gas equiv</t>
  </si>
  <si>
    <t>New Light Truck Miles per Gallon: Alternative-Fuel Light Trucks: Electric-Diesel Hybrid mpg gas equiv</t>
  </si>
  <si>
    <t>New Light Truck Miles per Gallon: Alternative-Fuel Light Trucks: Electric-Gasoline Hybrid mpg gas equiv</t>
  </si>
  <si>
    <t>New Light Truck Miles per Gallon: Alternative-Fuel Light Trucks: Natural Gas ICE mpg gas equiv</t>
  </si>
  <si>
    <t>New Light Truck Miles per Gallon: Alternative-Fuel Light Trucks: Natural Gas Bi-fuel mpg gas equiv</t>
  </si>
  <si>
    <t>New Light Truck Miles per Gallon: Alternative-Fuel Light Trucks: Propane ICE mpg gas equiv</t>
  </si>
  <si>
    <t>New Light Truck Miles per Gallon: Alternative-Fuel Light Trucks: Propane Bi-fuel mpg gas equiv</t>
  </si>
  <si>
    <t>New Light Truck Miles per Gallon: Alternative-Fuel Light Trucks: Fuel Cell Methanol mpg gas equiv</t>
  </si>
  <si>
    <t>New Light Truck Miles per Gallon: Alternative-Fuel Light Trucks: Fuel Cell Hydrogen mpg gas equiv</t>
  </si>
  <si>
    <t>New Light Truck Miles per Gallon: Alternative-Fuel Light Trucks: Average Light Truck Miles per Gallon mpg gas equiv</t>
  </si>
  <si>
    <t>New Light Truck Miles per Gallon: Alternative-Fuel Light Trucks: Average New Vehicle Miles per Gallon mpg gas equiv</t>
  </si>
  <si>
    <t>New Light Truck Miles per Gallon: Alternative-Fuel Light Trucks: Average Car Stock Miles per Gallon mpg gas equiv</t>
  </si>
  <si>
    <t>New Light Truck Miles per Gallon: Alternative-Fuel Light Trucks: Average Light Truck Stock Miles per Gallon mpg gas equiv</t>
  </si>
  <si>
    <t>New Light Truck Miles per Gallon: Alternative-Fuel Light Trucks: Average Vehicle Stock Miles per Gallon mpg gas equiv</t>
  </si>
  <si>
    <t>New Light Truck Miles per Gallon: Alternative-Fuel Light Trucks: Average New Vehicle Stock Miles per Gallon mpg gas equiv</t>
  </si>
  <si>
    <t>VMT000</t>
  </si>
  <si>
    <t>41. Light-Duty Vehicle Miles Traveled by Technology Type</t>
  </si>
  <si>
    <t>(billion miles, unless otherwise noted)</t>
  </si>
  <si>
    <t xml:space="preserve"> Technology Type</t>
  </si>
  <si>
    <t>Conventional Vehicles 1/</t>
  </si>
  <si>
    <t>VMT000:aa_GasolineICEVe</t>
  </si>
  <si>
    <t xml:space="preserve">  Gasoline ICE Vehicles</t>
  </si>
  <si>
    <t>VMT000:aa_TDIDieselICE</t>
  </si>
  <si>
    <t xml:space="preserve">  TDI Diesel ICE</t>
  </si>
  <si>
    <t>Alternative-Fuel Vehicles 1/</t>
  </si>
  <si>
    <t>VMT000:ba_Ethanol-FlexF</t>
  </si>
  <si>
    <t xml:space="preserve">  Ethanol-Flex Fuel ICE</t>
  </si>
  <si>
    <t>VMT000:ba_100mileEV</t>
  </si>
  <si>
    <t xml:space="preserve">  100 Mile Electric Vehicle</t>
  </si>
  <si>
    <t>VMT000:da_ElectricVehic</t>
  </si>
  <si>
    <t xml:space="preserve">  200 Mile Electric Vehicle</t>
  </si>
  <si>
    <t>VMT000:ba_FuelCellGas</t>
  </si>
  <si>
    <t xml:space="preserve">  300 Mile Electric Vehicle</t>
  </si>
  <si>
    <t>VMT000:da_PlugIn10</t>
  </si>
  <si>
    <t xml:space="preserve">  Plug-in 10 Gasoline Hybrid</t>
  </si>
  <si>
    <t>VMT000:ba_PlugIn40</t>
  </si>
  <si>
    <t xml:space="preserve">  Plug-in 40 Gasoline Hybrid</t>
  </si>
  <si>
    <t>VMT000:ca_ElectricDiesl</t>
  </si>
  <si>
    <t xml:space="preserve">  Electric-Diesel Hybrid</t>
  </si>
  <si>
    <t>--</t>
  </si>
  <si>
    <t>VMT000:ca_ElectricGaso</t>
  </si>
  <si>
    <t xml:space="preserve">  Electric-Gasoline Hybrid</t>
  </si>
  <si>
    <t>VMT000:ba_CompressedICE</t>
  </si>
  <si>
    <t xml:space="preserve">  Natural Gas ICE</t>
  </si>
  <si>
    <t>VMT000:ca_CompressedBi-</t>
  </si>
  <si>
    <t xml:space="preserve">  Natural Gas Bi-fuel</t>
  </si>
  <si>
    <t>VMT000:ca_LiquefiedPetr</t>
  </si>
  <si>
    <t xml:space="preserve">  Propane ICE</t>
  </si>
  <si>
    <t>VMT000:da_LiquefiedPetr</t>
  </si>
  <si>
    <t xml:space="preserve">  Propane Bi-fuel</t>
  </si>
  <si>
    <t>VMT000:da_FuelCellMeth</t>
  </si>
  <si>
    <t xml:space="preserve">  Fuel Cell Methanol</t>
  </si>
  <si>
    <t>VMT000:da_FuelCellHydro</t>
  </si>
  <si>
    <t xml:space="preserve">  Fuel Cell Hydrogen</t>
  </si>
  <si>
    <t>VMT Equation Components</t>
  </si>
  <si>
    <t>VMT000:ea_TotalVMT(bill</t>
  </si>
  <si>
    <t xml:space="preserve">  Total VMT (billion miles)</t>
  </si>
  <si>
    <t>VMT000:ea_VMT/DrivingPo</t>
  </si>
  <si>
    <t xml:space="preserve">  VMT/Licensed Driver (thousand miles)</t>
  </si>
  <si>
    <t>VMT000:ea_DrivingPopula</t>
  </si>
  <si>
    <t xml:space="preserve">  Licensed Drivers (million)</t>
  </si>
  <si>
    <t>Price Effects</t>
  </si>
  <si>
    <t>VMT000:fa_MotorGasoline</t>
  </si>
  <si>
    <t xml:space="preserve">  Motor Gasoline Price (1987 $/million Btu)</t>
  </si>
  <si>
    <t>VMT000:fa_FleetMilesper</t>
  </si>
  <si>
    <t xml:space="preserve">  Household Stock Miles per Gallon</t>
  </si>
  <si>
    <t>VMT000:fa_RealCostofDri</t>
  </si>
  <si>
    <t xml:space="preserve">  Real Cost of Driving per Mile (1987 cents)</t>
  </si>
  <si>
    <t>VMT000:fa_PointPriceEla</t>
  </si>
  <si>
    <t xml:space="preserve">  Licensing Rate</t>
  </si>
  <si>
    <t>1/ Includes personal and fleet vehicles.  Includes both cars and light trucks.</t>
  </si>
  <si>
    <t>VMT = Vehicle miles traveled.</t>
  </si>
  <si>
    <t>ICE = Internal combustion engine.</t>
  </si>
  <si>
    <t>Btu = British thermal units.</t>
  </si>
  <si>
    <t>- - = Not applicable.</t>
  </si>
  <si>
    <t>Sources:  U.S. Energy Information Administration, AEO2021 National Energy Modeling System run ref2021.d113020a.</t>
  </si>
  <si>
    <t>TSK000</t>
  </si>
  <si>
    <t>39. Light-Duty Vehicle Stock by Technology Type</t>
  </si>
  <si>
    <t>(millions)</t>
  </si>
  <si>
    <t>Car Stock 1/</t>
  </si>
  <si>
    <t xml:space="preserve"> Conventional Cars</t>
  </si>
  <si>
    <t>TSK000:ba_GasolineICEVe</t>
  </si>
  <si>
    <t>TSK000:ba_TDIDieselICE</t>
  </si>
  <si>
    <t>TSK000:ba_TotalConventi</t>
  </si>
  <si>
    <t xml:space="preserve">  Total Conventional Cars</t>
  </si>
  <si>
    <t xml:space="preserve"> Alternative-Fuel Cars</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</si>
  <si>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</si>
  <si>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</si>
  <si>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</si>
  <si>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</si>
  <si>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</si>
  <si>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</si>
  <si>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</si>
  <si>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</si>
  <si>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</si>
  <si>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</si>
  <si>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</si>
  <si>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</si>
  <si>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</si>
  <si>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</si>
  <si>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</si>
  <si>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</si>
  <si>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</si>
  <si>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</si>
  <si>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</si>
  <si>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</si>
  <si>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</si>
  <si>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</si>
  <si>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</si>
  <si>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</si>
  <si>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</si>
  <si>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</si>
  <si>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</si>
  <si>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</si>
  <si>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</si>
  <si>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</si>
  <si>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</si>
  <si>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</si>
  <si>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</si>
  <si>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</si>
  <si>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</si>
  <si>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</si>
  <si>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</si>
  <si>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</si>
  <si>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</si>
  <si>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</si>
  <si>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</si>
  <si>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</si>
  <si>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</si>
  <si>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</si>
  <si>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1/ Includes personal and fleet vehicles.</t>
  </si>
  <si>
    <t>TST000</t>
  </si>
  <si>
    <t>38.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</si>
  <si>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</si>
  <si>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</si>
  <si>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</si>
  <si>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</si>
  <si>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</si>
  <si>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</si>
  <si>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</si>
  <si>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</si>
  <si>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TST000:ea_FuelCellGasol</t>
  </si>
  <si>
    <t>TST000:ca_Plug-inGasoli</t>
  </si>
  <si>
    <t>TST000:ca_Plug-in40Hybd</t>
  </si>
  <si>
    <t>TST000:ca_Electric-Dies</t>
  </si>
  <si>
    <t>TST000:ca_Electric-Gaso</t>
  </si>
  <si>
    <t>TST000:ca_CompressedNat</t>
  </si>
  <si>
    <t>TST000:da_CompressedNat</t>
  </si>
  <si>
    <t>TST000:da_LiquefiedPetr</t>
  </si>
  <si>
    <t>TST000:ea_LiquefiedPetr</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</si>
  <si>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</si>
  <si>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</si>
  <si>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</si>
  <si>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</si>
  <si>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</si>
  <si>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</si>
  <si>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</si>
  <si>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</si>
  <si>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</si>
  <si>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</si>
  <si>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</si>
  <si>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</si>
  <si>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</si>
  <si>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</si>
  <si>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</si>
  <si>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</si>
  <si>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</si>
  <si>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</si>
  <si>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</si>
  <si>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</si>
  <si>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</si>
  <si>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</si>
  <si>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</si>
  <si>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</si>
  <si>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</si>
  <si>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</si>
  <si>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</si>
  <si>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</si>
  <si>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</si>
  <si>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</si>
  <si>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</si>
  <si>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</si>
  <si>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</si>
  <si>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</si>
  <si>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</si>
  <si>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</si>
  <si>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</si>
  <si>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</si>
  <si>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Conventional Gasoline</t>
  </si>
  <si>
    <t>TST000:ta_TDIDiesel</t>
  </si>
  <si>
    <t>TDI Diesel</t>
  </si>
  <si>
    <t>TST000:ta_Flex-Fuel</t>
  </si>
  <si>
    <t>Flex-Fuel</t>
  </si>
  <si>
    <t>TST000:ta_PlugElectric</t>
  </si>
  <si>
    <t>TST000:ta_PluginHybrid</t>
  </si>
  <si>
    <t>Plug-in Electric Hybrid</t>
  </si>
  <si>
    <t>TST000:ta_ElectricHybrd</t>
  </si>
  <si>
    <t>Electric Hybrid</t>
  </si>
  <si>
    <t>TST000:ta_GassyGaseous</t>
  </si>
  <si>
    <t>Gaseous (Propane and Natural Gas)</t>
  </si>
  <si>
    <t>TST000:ta_FuelCell</t>
  </si>
  <si>
    <t>TST000:ma_TotalVehicles</t>
  </si>
  <si>
    <t>Total Vehicles Sales</t>
  </si>
  <si>
    <t>TST000:mh_ConventionGas</t>
  </si>
  <si>
    <t>Conventional Gasoline Microhybrids</t>
  </si>
  <si>
    <t>TST000:mh_TDIDiesel</t>
  </si>
  <si>
    <t>TDI Diesel Microhybrids</t>
  </si>
  <si>
    <t>TST000:</t>
  </si>
  <si>
    <t>Total Alternative-Fueled Vehicle Sales</t>
  </si>
  <si>
    <t>1/ Includes personal and fleet light-duty cars.</t>
  </si>
  <si>
    <t>2/ Includes personal and fleet light-duty trucks.</t>
  </si>
  <si>
    <t>EPACT = Energy Policy Act of 1992.</t>
  </si>
  <si>
    <t>ZEVP = Zero emission vehicles from the low emission vehicle program.</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</si>
  <si>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</si>
  <si>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</si>
  <si>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j Includes emissions from rail electricity.</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</si>
  <si>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</si>
  <si>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</si>
  <si>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g Pipelines reflect CO2 emissions from natural gas-powered pipelines transporting natural gas.</t>
  </si>
  <si>
    <t xml:space="preserve">f Commercial aircraft, as modeled in FAA’s Aviation Environmental Design Tool (AEDT), consists of passenger aircraft, cargo, and other chartered flights. </t>
  </si>
  <si>
    <t>e Official estimates exclude emissions from the combustion of both aviation and marine international bunker fuels; however, estimates of international bunker fuel-related emissions are presented for informational purposes.</t>
  </si>
  <si>
    <t>d Note that large year over year fluctuations in emission estimates partially reflect nature of data collection for these sources.</t>
  </si>
  <si>
    <t>c In 2014, EPA incorporated the NONROAD2008 model into the MOVES model framework. The current Inventory uses the Nonroad component of MOVES3 for years 1999 through 2021. See Annex 3.2 for information about the MOVES model.</t>
  </si>
  <si>
    <t>b Includes medium- and heavy-duty trucks over 8,500 lbs.</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</si>
  <si>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</si>
  <si>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 Does not exceed 0.05 MMT CO2 Eq.</t>
  </si>
  <si>
    <t>Biofuels-Biodieselh</t>
  </si>
  <si>
    <t>Biofuels-Ethanolh</t>
  </si>
  <si>
    <t>International Bunker Fuels</t>
  </si>
  <si>
    <t>Total e,j</t>
  </si>
  <si>
    <t>Light-Duty Trucks</t>
  </si>
  <si>
    <t>Passenger Cars</t>
  </si>
  <si>
    <t>Electricityk</t>
  </si>
  <si>
    <t>Medium- and Heavy-Duty Trucksb</t>
  </si>
  <si>
    <t>LPG i</t>
  </si>
  <si>
    <t>Pipelineg</t>
  </si>
  <si>
    <t>Medium- and Heavy-Duty Trucks</t>
  </si>
  <si>
    <t>Natural Gas i</t>
  </si>
  <si>
    <t>International Bunker Fuelse</t>
  </si>
  <si>
    <t>Ships and Non-Recreational Boatse</t>
  </si>
  <si>
    <t>General Aviation Aircraft</t>
  </si>
  <si>
    <t xml:space="preserve">International Bunker Fuels from Commercial Aviation </t>
  </si>
  <si>
    <t>Military Aircraft</t>
  </si>
  <si>
    <t>Commercial Aircraftf</t>
  </si>
  <si>
    <t>Ships and Non-Recreational Boatsd</t>
  </si>
  <si>
    <t>Recreational Boatsc</t>
  </si>
  <si>
    <t>Distillate Fuel Oil (Diesel)a</t>
  </si>
  <si>
    <t>Gasolinea</t>
  </si>
  <si>
    <t>Fuel/Vehicle Type</t>
  </si>
  <si>
    <t>Table 3-13:  CO2 Emissions from Fossil Fuel Combustion in Transportation End-Use Sector (MMT CO2 Eq.)</t>
  </si>
  <si>
    <t>Pollutant Emissions Intensity (g pollutant/BTU)</t>
  </si>
  <si>
    <t>electricity</t>
  </si>
  <si>
    <t>natural gas</t>
  </si>
  <si>
    <t>petroleum gasoline</t>
  </si>
  <si>
    <t>petroleum diesel</t>
  </si>
  <si>
    <t>biofuel gasoline</t>
  </si>
  <si>
    <t>biofuel diesel</t>
  </si>
  <si>
    <t>jet fuel</t>
  </si>
  <si>
    <t>heavy or residual fuel oil</t>
  </si>
  <si>
    <t>LPG propane or butane</t>
  </si>
  <si>
    <t>hydrogen</t>
  </si>
  <si>
    <t>CO2</t>
  </si>
  <si>
    <t>VOC</t>
  </si>
  <si>
    <t>CO</t>
  </si>
  <si>
    <t>NOx</t>
  </si>
  <si>
    <t>PM10</t>
  </si>
  <si>
    <t>PM25</t>
  </si>
  <si>
    <t>SOx</t>
  </si>
  <si>
    <t>BC</t>
  </si>
  <si>
    <t>OC</t>
  </si>
  <si>
    <t>CH4</t>
  </si>
  <si>
    <t>N2O</t>
  </si>
  <si>
    <t>F gases</t>
  </si>
  <si>
    <t>grams CO2</t>
  </si>
  <si>
    <t>estimated btu</t>
  </si>
  <si>
    <t>Vehicle Loading (passengers)</t>
  </si>
  <si>
    <t>Vehicle Loading (tons)</t>
  </si>
  <si>
    <t>thing*miles</t>
  </si>
  <si>
    <t>thing*miles/btu</t>
  </si>
  <si>
    <t>US EPA</t>
  </si>
  <si>
    <t>Inventory of U.S. Greenhouse Gas Emissions and Sinks: 1990-2021</t>
  </si>
  <si>
    <t>https://www.epa.gov/ghgemissions/inventory-us-greenhouse-gas-emissions-and-sinks-1990-2021</t>
  </si>
  <si>
    <t>Rail-passenger data</t>
  </si>
  <si>
    <t>National Transit Database Tables</t>
  </si>
  <si>
    <t>American Public Transportation Association</t>
  </si>
  <si>
    <t>https://www.apta.com/research-technical-resources/transit-statistics/ntd-data-tables/</t>
  </si>
  <si>
    <t>Agency</t>
  </si>
  <si>
    <t>City</t>
  </si>
  <si>
    <t>State</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</si>
  <si>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</si>
  <si>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</si>
  <si>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</si>
  <si>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</si>
  <si>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</si>
  <si>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</si>
  <si>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</si>
  <si>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</si>
  <si>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</si>
  <si>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</si>
  <si>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</si>
  <si>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</si>
  <si>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</si>
  <si>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</si>
  <si>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</si>
  <si>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</si>
  <si>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</si>
  <si>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</si>
  <si>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</si>
  <si>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</si>
  <si>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</si>
  <si>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</si>
  <si>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</si>
  <si>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</si>
  <si>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</si>
  <si>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</si>
  <si>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</si>
  <si>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</si>
  <si>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</si>
  <si>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</si>
  <si>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</si>
  <si>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</si>
  <si>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</si>
  <si>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</si>
  <si>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</si>
  <si>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</si>
  <si>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</si>
  <si>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</si>
  <si>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</si>
  <si>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</si>
  <si>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</si>
  <si>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</si>
  <si>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</si>
  <si>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</si>
  <si>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</si>
  <si>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</si>
  <si>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</si>
  <si>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</si>
  <si>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Brooklyn</t>
  </si>
  <si>
    <t>NY</t>
  </si>
  <si>
    <t>Subsidiary Unit of a Transit Agency, Reporting Separately</t>
  </si>
  <si>
    <t>Full Reporter</t>
  </si>
  <si>
    <t>HR</t>
  </si>
  <si>
    <t>DO</t>
  </si>
  <si>
    <t>No</t>
  </si>
  <si>
    <t>New Jersey Transit Corporation</t>
  </si>
  <si>
    <t>Newark</t>
  </si>
  <si>
    <t>NJ</t>
  </si>
  <si>
    <t>Other Publicly-Owned or Privately Chartered Corporation</t>
  </si>
  <si>
    <t>LR</t>
  </si>
  <si>
    <t>PT</t>
  </si>
  <si>
    <t>CR</t>
  </si>
  <si>
    <t>Los Angeles County Metropolitan Transportation Authority, dba: Metro</t>
  </si>
  <si>
    <t>Los Angeles</t>
  </si>
  <si>
    <t>CA</t>
  </si>
  <si>
    <t>Independent Public Agency or Authority of Transit Service</t>
  </si>
  <si>
    <t>Washington Metropolitan Area Transit Authority</t>
  </si>
  <si>
    <t>Washington</t>
  </si>
  <si>
    <t>DC</t>
  </si>
  <si>
    <t>Chicago Transit Authority</t>
  </si>
  <si>
    <t>Chicago</t>
  </si>
  <si>
    <t>IL</t>
  </si>
  <si>
    <t>W</t>
  </si>
  <si>
    <t>Yes</t>
  </si>
  <si>
    <t>Massachusetts Bay Transportation Authority</t>
  </si>
  <si>
    <t>Boston</t>
  </si>
  <si>
    <t>MA</t>
  </si>
  <si>
    <t>Q</t>
  </si>
  <si>
    <t>Southeastern Pennsylvania Transportation Authority</t>
  </si>
  <si>
    <t>Philadelphia</t>
  </si>
  <si>
    <t>PA</t>
  </si>
  <si>
    <t>Metropolitan Transit Authority of Harris County, Texas, dba: Metro</t>
  </si>
  <si>
    <t>Houston</t>
  </si>
  <si>
    <t>TX</t>
  </si>
  <si>
    <t>Maryland Transit Administration</t>
  </si>
  <si>
    <t>Baltimore</t>
  </si>
  <si>
    <t>MD</t>
  </si>
  <si>
    <t>State Government Unit or Department of Transportation</t>
  </si>
  <si>
    <t>County of Miami-Dade, dba: Transportation &amp; Public Work</t>
  </si>
  <si>
    <t>Miami</t>
  </si>
  <si>
    <t>FL</t>
  </si>
  <si>
    <t>City, County or Local Government Unit or Department of Transportation</t>
  </si>
  <si>
    <t>Denver Regional Transportation District</t>
  </si>
  <si>
    <t>Denver</t>
  </si>
  <si>
    <t>Metro-North Commuter Railroad Company, dba: MTA Metro-North Railroad</t>
  </si>
  <si>
    <t>New York</t>
  </si>
  <si>
    <t>Dallas Area Rapid Transit</t>
  </si>
  <si>
    <t>Dallas</t>
  </si>
  <si>
    <t>Utah Transit Authority</t>
  </si>
  <si>
    <t>Salt Lake City</t>
  </si>
  <si>
    <t>UT</t>
  </si>
  <si>
    <t>Northeast Illinois Regional Commuter Railroad Corporation, dba: Metra</t>
  </si>
  <si>
    <t>MTA Long Island Rail Road</t>
  </si>
  <si>
    <t>Jamaica</t>
  </si>
  <si>
    <t>City and County of San Francisco, dba: San Francisco Municipal Transportation Agency (MUNI)</t>
  </si>
  <si>
    <t>San Francisco</t>
  </si>
  <si>
    <t>Tri-County Metropolitan Transportation District of Oregon, dba: TriMet</t>
  </si>
  <si>
    <t>Portland</t>
  </si>
  <si>
    <t>OR</t>
  </si>
  <si>
    <t>Metropolitan Atlanta Rapid Transit Authority</t>
  </si>
  <si>
    <t>Atlanta</t>
  </si>
  <si>
    <t>GA</t>
  </si>
  <si>
    <t>Port Authority of Allegheny County</t>
  </si>
  <si>
    <t>Pittsburgh</t>
  </si>
  <si>
    <t>San Diego Metropolitan Transit System</t>
  </si>
  <si>
    <t>San Diego</t>
  </si>
  <si>
    <t>Metro Transit, dba: Metro Transit</t>
  </si>
  <si>
    <t>Minneapolis</t>
  </si>
  <si>
    <t>MN</t>
  </si>
  <si>
    <t>Santa Clara Valley Transportation Authority</t>
  </si>
  <si>
    <t>San Jose</t>
  </si>
  <si>
    <t>San Francisco Bay Area Rapid Transit District</t>
  </si>
  <si>
    <t>Oakland</t>
  </si>
  <si>
    <t>Bi-State Development Agency of the Missouri-Illinois Metropolitan District, dba: St. Louis Metro</t>
  </si>
  <si>
    <t>Saint Louis</t>
  </si>
  <si>
    <t>MO</t>
  </si>
  <si>
    <t>The Greater Cleveland Regional Transit Authority</t>
  </si>
  <si>
    <t>Cleveland</t>
  </si>
  <si>
    <t>OH</t>
  </si>
  <si>
    <t>Transportation District Commission of Hampton Roads, dba: Hampton Roads Transit</t>
  </si>
  <si>
    <t>Hampton</t>
  </si>
  <si>
    <t>VA</t>
  </si>
  <si>
    <t>City of Charlotte North Carolina, dba: Charlotte Area Transit System</t>
  </si>
  <si>
    <t>Charlotte</t>
  </si>
  <si>
    <t>NC</t>
  </si>
  <si>
    <t>Central Puget Sound Regional Transit Authority, dba: Sound Transit</t>
  </si>
  <si>
    <t>Seattle</t>
  </si>
  <si>
    <t>WA</t>
  </si>
  <si>
    <t>Niagara Frontier Transportation Authority</t>
  </si>
  <si>
    <t>Buffalo</t>
  </si>
  <si>
    <t>Sacramento Regional Transit District, dba: Sacramento RT</t>
  </si>
  <si>
    <t>Sacramento</t>
  </si>
  <si>
    <t>Fort Worth Transportation Authority, dba: Trinity Metro</t>
  </si>
  <si>
    <t>Fort Worth</t>
  </si>
  <si>
    <t>Port Authority Trans-Hudson Corporation</t>
  </si>
  <si>
    <t>North County Transit District</t>
  </si>
  <si>
    <t>Oceanside</t>
  </si>
  <si>
    <t>Southern California Regional Rail Authority, dba: Metrolink</t>
  </si>
  <si>
    <t>Peninsula Corridor Joint Powers Board, dba: Caltrain</t>
  </si>
  <si>
    <t>San Carlos</t>
  </si>
  <si>
    <t>Virginia Railway Express</t>
  </si>
  <si>
    <t>Alexandria</t>
  </si>
  <si>
    <t>Port Authority Transit Corporation</t>
  </si>
  <si>
    <t>Lindenwold</t>
  </si>
  <si>
    <t>Northern Indiana Commuter Transportation District</t>
  </si>
  <si>
    <t>Chesterton</t>
  </si>
  <si>
    <t>IN</t>
  </si>
  <si>
    <t>South Florida Regional Transportation Authority, dba: TRI-Rail</t>
  </si>
  <si>
    <t>Pompano Beach</t>
  </si>
  <si>
    <t>Rio Metro Regional Transit District</t>
  </si>
  <si>
    <t>Albuquerque</t>
  </si>
  <si>
    <t>NM</t>
  </si>
  <si>
    <t>Alternativa de Transporte Integrado -ATI</t>
  </si>
  <si>
    <t>San Juan</t>
  </si>
  <si>
    <t>PR</t>
  </si>
  <si>
    <t>Regional Transportation Authority</t>
  </si>
  <si>
    <t>Madison</t>
  </si>
  <si>
    <t>TN</t>
  </si>
  <si>
    <t>Staten Island Rapid Transit Operating Authority, dba: MTA Staten Island Railway</t>
  </si>
  <si>
    <t>Staten Island</t>
  </si>
  <si>
    <t>Connecticut Department of Transportation</t>
  </si>
  <si>
    <t>Newington</t>
  </si>
  <si>
    <t>CT</t>
  </si>
  <si>
    <t>Valley Metro Rail, Inc.</t>
  </si>
  <si>
    <t>Phoenix</t>
  </si>
  <si>
    <t>AZ</t>
  </si>
  <si>
    <t>Altamont Corridor Express</t>
  </si>
  <si>
    <t>Stockton</t>
  </si>
  <si>
    <t>Central Florida Commuter Rail, dba: SunRail</t>
  </si>
  <si>
    <t>Tallahassee</t>
  </si>
  <si>
    <t>Northern New England Passenger Rail Authority</t>
  </si>
  <si>
    <t>ME</t>
  </si>
  <si>
    <t>Pennsylvania Department of Transportation</t>
  </si>
  <si>
    <t>Harrisburg</t>
  </si>
  <si>
    <t>Sonoma-Marin Area Rail Transit District</t>
  </si>
  <si>
    <t>Petaluma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</si>
  <si>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</si>
  <si>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</si>
  <si>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</si>
  <si>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</si>
  <si>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</si>
  <si>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</si>
  <si>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</si>
  <si>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</si>
  <si>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</si>
  <si>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</si>
  <si>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</si>
  <si>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</si>
  <si>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</si>
  <si>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</si>
  <si>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</si>
  <si>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</si>
  <si>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</si>
  <si>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</si>
  <si>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</si>
  <si>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</si>
  <si>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</si>
  <si>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</si>
  <si>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</si>
  <si>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</si>
  <si>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</si>
  <si>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</si>
  <si>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</si>
  <si>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</si>
  <si>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</si>
  <si>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</si>
  <si>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</si>
  <si>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</si>
  <si>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</si>
  <si>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</si>
  <si>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</si>
  <si>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</si>
  <si>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</si>
  <si>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</si>
  <si>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</si>
  <si>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</si>
  <si>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</si>
  <si>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</si>
  <si>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</si>
  <si>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</si>
  <si>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</si>
  <si>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</si>
  <si>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btu/gallon diesel</t>
  </si>
  <si>
    <t>btu/kwh</t>
  </si>
  <si>
    <t>Rail types</t>
  </si>
  <si>
    <t>Number of Vehicles and Miles</t>
  </si>
  <si>
    <t>Vehicle Fuel Use</t>
  </si>
  <si>
    <t>subregion</t>
  </si>
  <si>
    <t>% of miles diesel</t>
  </si>
  <si>
    <t>% of miles electric</t>
  </si>
  <si>
    <t>calc AVLO</t>
  </si>
  <si>
    <t>calc BAADTVBT</t>
  </si>
  <si>
    <t>SYVBT-diesel</t>
  </si>
  <si>
    <t>SYVBT-electric</t>
  </si>
  <si>
    <t>diesel (btus)</t>
  </si>
  <si>
    <t>electric (btu)</t>
  </si>
  <si>
    <t>calc SYFAFE-diesel</t>
  </si>
  <si>
    <t>calc SYFAFE-electric</t>
  </si>
  <si>
    <t>Alabama</t>
  </si>
  <si>
    <t>AL</t>
  </si>
  <si>
    <t>subregion1</t>
  </si>
  <si>
    <t>Alaska</t>
  </si>
  <si>
    <t>AK</t>
  </si>
  <si>
    <t>subregion2</t>
  </si>
  <si>
    <t>Arizona</t>
  </si>
  <si>
    <t>subregion3</t>
  </si>
  <si>
    <t>Arkansas</t>
  </si>
  <si>
    <t>AR</t>
  </si>
  <si>
    <t>subregion4</t>
  </si>
  <si>
    <t>California</t>
  </si>
  <si>
    <t>subregion5</t>
  </si>
  <si>
    <t>Colorado</t>
  </si>
  <si>
    <t>subregion6</t>
  </si>
  <si>
    <t>Connecticut</t>
  </si>
  <si>
    <t>subregion7</t>
  </si>
  <si>
    <t>Delaware</t>
  </si>
  <si>
    <t>DE</t>
  </si>
  <si>
    <t>subregion8</t>
  </si>
  <si>
    <t>NA</t>
  </si>
  <si>
    <t>Florida</t>
  </si>
  <si>
    <t>subregion9</t>
  </si>
  <si>
    <t>Georgia</t>
  </si>
  <si>
    <t>subregion10</t>
  </si>
  <si>
    <t>Hawaii</t>
  </si>
  <si>
    <t>HI</t>
  </si>
  <si>
    <t>subregion11</t>
  </si>
  <si>
    <t>Idaho</t>
  </si>
  <si>
    <t>ID</t>
  </si>
  <si>
    <t>subregion12</t>
  </si>
  <si>
    <t>Illinois</t>
  </si>
  <si>
    <t>subregion13</t>
  </si>
  <si>
    <t>Indiana</t>
  </si>
  <si>
    <t>subregion14</t>
  </si>
  <si>
    <t>Iowa</t>
  </si>
  <si>
    <t>IA</t>
  </si>
  <si>
    <t>subregion15</t>
  </si>
  <si>
    <t>Kansas</t>
  </si>
  <si>
    <t>KS</t>
  </si>
  <si>
    <t>subregion16</t>
  </si>
  <si>
    <t>Kentucky</t>
  </si>
  <si>
    <t>KY</t>
  </si>
  <si>
    <t>subregion17</t>
  </si>
  <si>
    <t>Louisiana</t>
  </si>
  <si>
    <t>LA</t>
  </si>
  <si>
    <t>subregion18</t>
  </si>
  <si>
    <t>Maine</t>
  </si>
  <si>
    <t>subregion19</t>
  </si>
  <si>
    <t>Maryland</t>
  </si>
  <si>
    <t>subregion20</t>
  </si>
  <si>
    <t>Massachusetts</t>
  </si>
  <si>
    <t>subregion21</t>
  </si>
  <si>
    <t>Michigan</t>
  </si>
  <si>
    <t>MI</t>
  </si>
  <si>
    <t>subregion22</t>
  </si>
  <si>
    <t>Minnesota</t>
  </si>
  <si>
    <t>subregion23</t>
  </si>
  <si>
    <t>Mississippi</t>
  </si>
  <si>
    <t>MS</t>
  </si>
  <si>
    <t>subregion24</t>
  </si>
  <si>
    <t>Missouri</t>
  </si>
  <si>
    <t>subregion25</t>
  </si>
  <si>
    <t>Montana</t>
  </si>
  <si>
    <t>MT</t>
  </si>
  <si>
    <t>subregion26</t>
  </si>
  <si>
    <t>Nebraska</t>
  </si>
  <si>
    <t>NE</t>
  </si>
  <si>
    <t>subregion27</t>
  </si>
  <si>
    <t>Nevada</t>
  </si>
  <si>
    <t>NV</t>
  </si>
  <si>
    <t>subregion28</t>
  </si>
  <si>
    <t>New Hampshire</t>
  </si>
  <si>
    <t>NH</t>
  </si>
  <si>
    <t>subregion29</t>
  </si>
  <si>
    <t>New Jersey</t>
  </si>
  <si>
    <t>subregion30</t>
  </si>
  <si>
    <t>New Mexico</t>
  </si>
  <si>
    <t>subregion31</t>
  </si>
  <si>
    <t>subregion32</t>
  </si>
  <si>
    <t>North Carolina</t>
  </si>
  <si>
    <t>subregion33</t>
  </si>
  <si>
    <t>North Dakota</t>
  </si>
  <si>
    <t>ND</t>
  </si>
  <si>
    <t>subregion34</t>
  </si>
  <si>
    <t>Ohio</t>
  </si>
  <si>
    <t>subregion35</t>
  </si>
  <si>
    <t>Oklahoma</t>
  </si>
  <si>
    <t>OK</t>
  </si>
  <si>
    <t>subregion36</t>
  </si>
  <si>
    <t>Oregon</t>
  </si>
  <si>
    <t>subregion37</t>
  </si>
  <si>
    <t>Pennsylvania</t>
  </si>
  <si>
    <t>subregion38</t>
  </si>
  <si>
    <t>Rhode Island</t>
  </si>
  <si>
    <t>RI</t>
  </si>
  <si>
    <t>subregion39</t>
  </si>
  <si>
    <t>South Carolina</t>
  </si>
  <si>
    <t>SC</t>
  </si>
  <si>
    <t>subregion40</t>
  </si>
  <si>
    <t>South Dakota</t>
  </si>
  <si>
    <t>SD</t>
  </si>
  <si>
    <t>subregion41</t>
  </si>
  <si>
    <t>Tennessee</t>
  </si>
  <si>
    <t>subregion42</t>
  </si>
  <si>
    <t>Texas</t>
  </si>
  <si>
    <t>subregion43</t>
  </si>
  <si>
    <t>Utah</t>
  </si>
  <si>
    <t>subregion44</t>
  </si>
  <si>
    <t>Vermont</t>
  </si>
  <si>
    <t>VT</t>
  </si>
  <si>
    <t>subregion45</t>
  </si>
  <si>
    <t>Virginia</t>
  </si>
  <si>
    <t>subregion46</t>
  </si>
  <si>
    <t>subregion47</t>
  </si>
  <si>
    <t>West Virginia</t>
  </si>
  <si>
    <t>WV</t>
  </si>
  <si>
    <t>subregion48</t>
  </si>
  <si>
    <t>Wisconsin</t>
  </si>
  <si>
    <t>WI</t>
  </si>
  <si>
    <t>subregion49</t>
  </si>
  <si>
    <t>Wyoming</t>
  </si>
  <si>
    <t>WY</t>
  </si>
  <si>
    <t>subregion50</t>
  </si>
  <si>
    <t>totals</t>
  </si>
  <si>
    <t>CHECK</t>
  </si>
  <si>
    <t>commercial truck VMT</t>
  </si>
  <si>
    <t>light duty freight VMT</t>
  </si>
  <si>
    <t>medium duty freight VMT</t>
  </si>
  <si>
    <t>commercial truck energy consumption</t>
  </si>
  <si>
    <t>commercial truck fuel economy (thing-miles/BTU)</t>
  </si>
  <si>
    <t>light duty freight fuel economy (thing-miles/BTU)</t>
  </si>
  <si>
    <t>medium duty freight fuel economy (thing-miles/BTU)</t>
  </si>
  <si>
    <t>weighted fuel economy (thing-miles/BTU)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</si>
</sst>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0.000"/>
    <numFmt numFmtId="174" formatCode="_(* #,##0_);_(* \(#,##0\);_(* &quot;-&quot;??_);_(@_)"/>
    <numFmt numFmtId="175" formatCode="000#"/>
    <numFmt numFmtId="176" formatCode="0000#"/>
    <numFmt numFmtId="177" formatCode="_(* #,##0.0_);_(* \(#,##0.0\);_(* &quot;-&quot;??_);_(@_)"/>
  </numFmts>
  <fonts count="7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Calibri"/>
      <family val="2"/>
    </font>
    <font>
      <sz val="10"/>
      <name val="Calibri"/>
      <family val="2"/>
    </font>
    <font>
      <b/>
      <i/>
      <sz val="11"/>
      <color theme="1"/>
      <name val="Calibri"/>
      <family val="2"/>
      <scheme val="minor"/>
    </font>
    <font>
      <b/>
      <sz val="8"/>
      <color theme="0"/>
      <name val="Arial"/>
      <family val="2"/>
    </font>
    <font>
      <sz val="8"/>
      <color theme="1"/>
      <name val="Arial"/>
      <family val="2"/>
    </font>
    <font>
      <b/>
      <sz val="8"/>
      <name val="Arial"/>
      <family val="2"/>
    </font>
    <font>
      <b/>
      <sz val="11"/>
      <color rgb="FF403F41"/>
      <name val="Calibri"/>
      <family val="2"/>
      <scheme val="minor"/>
    </font>
    <font>
      <sz val="11"/>
      <color rgb="FF403F41"/>
      <name val="Calibri"/>
      <family val="2"/>
      <scheme val="minor"/>
    </font>
  </fonts>
  <fills count="7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rgb="FFFFCC66"/>
        <bgColor indexed="64"/>
      </patternFill>
    </fill>
    <fill>
      <patternFill patternType="solid">
        <fgColor theme="3"/>
        <bgColor indexed="64"/>
      </patternFill>
    </fill>
    <fill>
      <patternFill patternType="solid">
        <fgColor theme="3" tint="0.499984740745262"/>
        <bgColor indexed="64"/>
      </patternFill>
    </fill>
    <fill>
      <patternFill patternType="solid">
        <fgColor theme="5" tint="0.59999389629810485"/>
        <bgColor indexed="64"/>
      </patternFill>
    </fill>
  </fills>
  <borders count="31">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auto="1"/>
      </left>
      <right/>
      <top/>
      <bottom/>
      <diagonal/>
    </border>
  </borders>
  <cellStyleXfs count="20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3" fillId="0" borderId="4" applyNumberFormat="0" applyFont="0" applyProtection="0">
      <alignment wrapText="1"/>
    </xf>
    <xf numFmtId="0" fontId="11" fillId="22" borderId="6" applyNumberFormat="0" applyAlignment="0" applyProtection="0"/>
    <xf numFmtId="0" fontId="12" fillId="23" borderId="7" applyNumberFormat="0" applyAlignment="0" applyProtection="0"/>
    <xf numFmtId="0" fontId="13" fillId="0" borderId="0">
      <alignment horizontal="center" vertical="center" wrapText="1"/>
    </xf>
    <xf numFmtId="43" fontId="14"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5"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166" fontId="16" fillId="0" borderId="8" applyNumberFormat="0" applyFill="0">
      <alignment horizontal="right"/>
    </xf>
    <xf numFmtId="166" fontId="17" fillId="0" borderId="8" applyNumberFormat="0" applyFill="0">
      <alignment horizontal="right"/>
    </xf>
    <xf numFmtId="167" fontId="18" fillId="0" borderId="8">
      <alignment horizontal="right" vertical="center"/>
    </xf>
    <xf numFmtId="49" fontId="19" fillId="0" borderId="8">
      <alignment horizontal="left" vertical="center"/>
    </xf>
    <xf numFmtId="166" fontId="16" fillId="0" borderId="8" applyNumberFormat="0" applyFill="0">
      <alignment horizontal="right"/>
    </xf>
    <xf numFmtId="0" fontId="20"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1" fillId="6" borderId="0" applyNumberFormat="0" applyBorder="0" applyAlignment="0" applyProtection="0"/>
    <xf numFmtId="0" fontId="5" fillId="0" borderId="5" applyNumberFormat="0" applyProtection="0">
      <alignment wrapText="1"/>
    </xf>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8">
      <alignment horizontal="left"/>
    </xf>
    <xf numFmtId="0" fontId="26" fillId="0" borderId="8">
      <alignment horizontal="left"/>
    </xf>
    <xf numFmtId="0" fontId="27" fillId="0" borderId="12">
      <alignment horizontal="right" vertical="center"/>
    </xf>
    <xf numFmtId="0" fontId="28" fillId="0" borderId="8">
      <alignment horizontal="left" vertical="center"/>
    </xf>
    <xf numFmtId="0" fontId="16" fillId="0" borderId="8">
      <alignment horizontal="left" vertical="center"/>
    </xf>
    <xf numFmtId="0" fontId="25" fillId="0" borderId="8">
      <alignment horizontal="left"/>
    </xf>
    <xf numFmtId="0" fontId="25" fillId="24" borderId="0">
      <alignment horizontal="centerContinuous" wrapText="1"/>
    </xf>
    <xf numFmtId="49" fontId="25" fillId="24" borderId="13">
      <alignment horizontal="left" vertical="center"/>
    </xf>
    <xf numFmtId="0" fontId="25" fillId="24" borderId="0">
      <alignment horizontal="centerContinuous" vertical="center" wrapText="1"/>
    </xf>
    <xf numFmtId="0" fontId="29" fillId="0" borderId="0" applyNumberFormat="0" applyFill="0" applyBorder="0" applyAlignment="0" applyProtection="0">
      <alignment vertical="top"/>
      <protection locked="0"/>
    </xf>
    <xf numFmtId="0" fontId="30" fillId="9" borderId="6" applyNumberFormat="0" applyAlignment="0" applyProtection="0"/>
    <xf numFmtId="0" fontId="31" fillId="0" borderId="14" applyNumberFormat="0" applyFill="0" applyAlignment="0" applyProtection="0"/>
    <xf numFmtId="0" fontId="32" fillId="25" borderId="0" applyNumberFormat="0" applyBorder="0" applyAlignment="0" applyProtection="0"/>
    <xf numFmtId="0" fontId="1" fillId="0" borderId="0"/>
    <xf numFmtId="0" fontId="1" fillId="0" borderId="0"/>
    <xf numFmtId="0" fontId="14" fillId="0" borderId="0"/>
    <xf numFmtId="0" fontId="33"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2" borderId="1" applyNumberFormat="0" applyFont="0" applyAlignment="0" applyProtection="0"/>
    <xf numFmtId="0" fontId="14" fillId="26" borderId="15" applyNumberFormat="0" applyFont="0" applyAlignment="0" applyProtection="0"/>
    <xf numFmtId="0" fontId="34"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3" fontId="18" fillId="0" borderId="0">
      <alignment horizontal="left" vertical="center"/>
    </xf>
    <xf numFmtId="0" fontId="13" fillId="0" borderId="0">
      <alignment horizontal="left" vertical="center"/>
    </xf>
    <xf numFmtId="0" fontId="35" fillId="0" borderId="0">
      <alignment horizontal="right"/>
    </xf>
    <xf numFmtId="49" fontId="35" fillId="0" borderId="0">
      <alignment horizontal="center"/>
    </xf>
    <xf numFmtId="0" fontId="19" fillId="0" borderId="0">
      <alignment horizontal="right"/>
    </xf>
    <xf numFmtId="0" fontId="36" fillId="0" borderId="0">
      <alignment horizontal="right"/>
    </xf>
    <xf numFmtId="0" fontId="35" fillId="0" borderId="0">
      <alignment horizontal="left"/>
    </xf>
    <xf numFmtId="0" fontId="37" fillId="0" borderId="0">
      <alignment horizontal="left"/>
    </xf>
    <xf numFmtId="49" fontId="18" fillId="0" borderId="0">
      <alignment horizontal="left" vertical="center"/>
    </xf>
    <xf numFmtId="49" fontId="19" fillId="0" borderId="8">
      <alignment horizontal="left"/>
    </xf>
    <xf numFmtId="166" fontId="18" fillId="0" borderId="0" applyNumberFormat="0">
      <alignment horizontal="right"/>
    </xf>
    <xf numFmtId="0" fontId="27" fillId="27" borderId="0">
      <alignment horizontal="centerContinuous" vertical="center" wrapText="1"/>
    </xf>
    <xf numFmtId="0" fontId="27" fillId="0" borderId="17">
      <alignment horizontal="left" vertical="center"/>
    </xf>
    <xf numFmtId="0" fontId="7" fillId="0" borderId="0" applyNumberFormat="0" applyProtection="0">
      <alignment horizontal="left"/>
    </xf>
    <xf numFmtId="0" fontId="38" fillId="0" borderId="0" applyNumberFormat="0" applyFill="0" applyBorder="0" applyAlignment="0" applyProtection="0"/>
    <xf numFmtId="0" fontId="25" fillId="0" borderId="0">
      <alignment horizontal="left"/>
    </xf>
    <xf numFmtId="0" fontId="15" fillId="0" borderId="0">
      <alignment horizontal="left"/>
    </xf>
    <xf numFmtId="0" fontId="16" fillId="0" borderId="0">
      <alignment horizontal="left"/>
    </xf>
    <xf numFmtId="0" fontId="39" fillId="0" borderId="0">
      <alignment horizontal="left" vertical="top"/>
    </xf>
    <xf numFmtId="0" fontId="15" fillId="0" borderId="0">
      <alignment horizontal="left"/>
    </xf>
    <xf numFmtId="0" fontId="16" fillId="0" borderId="0">
      <alignment horizontal="left"/>
    </xf>
    <xf numFmtId="0" fontId="40" fillId="0" borderId="18" applyNumberFormat="0" applyFill="0" applyAlignment="0" applyProtection="0"/>
    <xf numFmtId="0" fontId="41" fillId="0" borderId="0" applyNumberFormat="0" applyFill="0" applyBorder="0" applyAlignment="0" applyProtection="0"/>
    <xf numFmtId="49" fontId="18" fillId="0" borderId="8">
      <alignment horizontal="left"/>
    </xf>
    <xf numFmtId="0" fontId="27" fillId="0" borderId="12">
      <alignment horizontal="left"/>
    </xf>
    <xf numFmtId="0" fontId="25" fillId="0" borderId="0">
      <alignment horizontal="left" vertical="center"/>
    </xf>
    <xf numFmtId="49" fontId="35" fillId="0" borderId="8">
      <alignment horizontal="left"/>
    </xf>
    <xf numFmtId="0" fontId="53"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4" fillId="0" borderId="0" applyNumberFormat="0" applyFill="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1" fillId="2" borderId="1" applyNumberFormat="0" applyFont="0" applyAlignment="0" applyProtection="0"/>
    <xf numFmtId="0" fontId="58" fillId="36" borderId="0" applyNumberFormat="0" applyBorder="0" applyAlignment="0" applyProtection="0"/>
    <xf numFmtId="0" fontId="59" fillId="37" borderId="0" applyNumberFormat="0" applyBorder="0" applyAlignment="0" applyProtection="0"/>
    <xf numFmtId="0" fontId="60" fillId="38" borderId="0" applyNumberFormat="0" applyBorder="0" applyAlignment="0" applyProtection="0"/>
    <xf numFmtId="0" fontId="61" fillId="39" borderId="25" applyNumberFormat="0" applyAlignment="0" applyProtection="0"/>
    <xf numFmtId="0" fontId="62" fillId="40" borderId="26" applyNumberFormat="0" applyAlignment="0" applyProtection="0"/>
    <xf numFmtId="0" fontId="63" fillId="40" borderId="25" applyNumberFormat="0" applyAlignment="0" applyProtection="0"/>
    <xf numFmtId="0" fontId="64" fillId="0" borderId="27" applyNumberFormat="0" applyFill="0" applyAlignment="0" applyProtection="0"/>
    <xf numFmtId="0" fontId="65" fillId="41" borderId="28" applyNumberFormat="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 fillId="0" borderId="29" applyNumberFormat="0" applyFill="0" applyAlignment="0" applyProtection="0"/>
    <xf numFmtId="0" fontId="68"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68" fillId="49" borderId="0" applyNumberFormat="0" applyBorder="0" applyAlignment="0" applyProtection="0"/>
    <xf numFmtId="0" fontId="68"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68" fillId="53" borderId="0" applyNumberFormat="0" applyBorder="0" applyAlignment="0" applyProtection="0"/>
    <xf numFmtId="0" fontId="68"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68" fillId="57" borderId="0" applyNumberFormat="0" applyBorder="0" applyAlignment="0" applyProtection="0"/>
    <xf numFmtId="0" fontId="68"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68" fillId="61" borderId="0" applyNumberFormat="0" applyBorder="0" applyAlignment="0" applyProtection="0"/>
    <xf numFmtId="0" fontId="68" fillId="62"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68" fillId="65" borderId="0" applyNumberFormat="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4" fillId="0" borderId="0"/>
  </cellStyleXfs>
  <cellXfs count="199">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2" fillId="0" borderId="0" xfId="0" applyFont="1"/>
    <xf numFmtId="3" fontId="47" fillId="0" borderId="0" xfId="50" applyNumberFormat="1" applyFont="1" applyFill="1" applyBorder="1" applyAlignment="1">
      <alignment horizontal="left" indent="1"/>
    </xf>
    <xf numFmtId="3" fontId="47" fillId="0" borderId="0" xfId="50" applyNumberFormat="1" applyFont="1" applyFill="1" applyBorder="1" applyAlignment="1">
      <alignment horizontal="left" vertical="top" indent="1"/>
    </xf>
    <xf numFmtId="3" fontId="49"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6" fillId="0" borderId="0" xfId="0" applyFont="1"/>
    <xf numFmtId="9" fontId="0" fillId="0" borderId="0" xfId="0" applyNumberFormat="1"/>
    <xf numFmtId="164" fontId="0" fillId="0" borderId="0" xfId="0" applyNumberFormat="1"/>
    <xf numFmtId="0" fontId="53"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2"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5" fillId="0" borderId="5" xfId="5">
      <alignment wrapText="1"/>
    </xf>
    <xf numFmtId="164" fontId="0" fillId="0" borderId="4" xfId="4" applyNumberFormat="1" applyFon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0" fontId="0" fillId="33" borderId="0" xfId="0" applyNumberFormat="1" applyFill="1"/>
    <xf numFmtId="0" fontId="0" fillId="34" borderId="0" xfId="0" applyFill="1"/>
    <xf numFmtId="10" fontId="0" fillId="0" borderId="0" xfId="0" applyNumberFormat="1"/>
    <xf numFmtId="0" fontId="49" fillId="0" borderId="0" xfId="0" applyFont="1"/>
    <xf numFmtId="0" fontId="49" fillId="0" borderId="0" xfId="0" applyFont="1" applyAlignment="1">
      <alignment horizontal="left"/>
    </xf>
    <xf numFmtId="0" fontId="51"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Fill="1" applyBorder="1">
      <alignment horizontal="right"/>
    </xf>
    <xf numFmtId="168" fontId="49" fillId="0" borderId="0" xfId="0" applyNumberFormat="1" applyFont="1" applyAlignment="1">
      <alignment horizontal="right"/>
    </xf>
    <xf numFmtId="3" fontId="47" fillId="0" borderId="0" xfId="0" applyNumberFormat="1" applyFont="1" applyAlignment="1">
      <alignment horizontal="right"/>
    </xf>
    <xf numFmtId="0" fontId="14" fillId="0" borderId="0" xfId="0" applyFont="1"/>
    <xf numFmtId="3" fontId="47" fillId="0" borderId="0" xfId="50" applyNumberFormat="1" applyFont="1" applyFill="1" applyBorder="1">
      <alignment horizontal="right"/>
    </xf>
    <xf numFmtId="3" fontId="49" fillId="0" borderId="0" xfId="0" applyNumberFormat="1" applyFont="1" applyAlignment="1">
      <alignment horizontal="right"/>
    </xf>
    <xf numFmtId="0" fontId="43" fillId="0" borderId="0" xfId="0" applyFont="1"/>
    <xf numFmtId="0" fontId="43" fillId="0" borderId="0" xfId="133" applyFont="1">
      <alignment horizontal="left"/>
    </xf>
    <xf numFmtId="0" fontId="47" fillId="0" borderId="0" xfId="0" applyFont="1" applyAlignment="1">
      <alignment horizontal="center"/>
    </xf>
    <xf numFmtId="3" fontId="47" fillId="0" borderId="0" xfId="0" applyNumberFormat="1" applyFont="1"/>
    <xf numFmtId="0" fontId="47" fillId="0" borderId="0" xfId="0" applyFont="1"/>
    <xf numFmtId="3" fontId="47" fillId="0" borderId="0" xfId="0" applyNumberFormat="1" applyFont="1" applyAlignment="1">
      <alignment horizontal="right" vertical="center"/>
    </xf>
    <xf numFmtId="3" fontId="49" fillId="0" borderId="0" xfId="0" applyNumberFormat="1" applyFont="1"/>
    <xf numFmtId="0" fontId="47" fillId="0" borderId="0" xfId="50" applyNumberFormat="1" applyFont="1" applyFill="1" applyBorder="1">
      <alignment horizontal="right"/>
    </xf>
    <xf numFmtId="3" fontId="14" fillId="0" borderId="0" xfId="0" applyNumberFormat="1" applyFont="1"/>
    <xf numFmtId="4" fontId="14" fillId="0" borderId="0" xfId="0" applyNumberFormat="1" applyFont="1"/>
    <xf numFmtId="3" fontId="49" fillId="0" borderId="20" xfId="0" applyNumberFormat="1" applyFont="1" applyBorder="1" applyAlignment="1">
      <alignment horizontal="right"/>
    </xf>
    <xf numFmtId="3" fontId="49" fillId="0" borderId="20" xfId="50" applyNumberFormat="1" applyFont="1" applyFill="1" applyBorder="1">
      <alignment horizontal="right"/>
    </xf>
    <xf numFmtId="0" fontId="43"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0" fontId="3" fillId="0" borderId="2" xfId="2">
      <alignment wrapText="1"/>
    </xf>
    <xf numFmtId="0" fontId="3" fillId="0" borderId="0" xfId="1"/>
    <xf numFmtId="0" fontId="3" fillId="0" borderId="0" xfId="6"/>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4" fontId="3" fillId="0" borderId="4" xfId="4" applyNumberFormat="1" applyFont="1" applyAlignment="1">
      <alignment horizontal="right" wrapText="1"/>
    </xf>
    <xf numFmtId="164" fontId="3" fillId="0" borderId="4" xfId="4" applyNumberFormat="1" applyFont="1" applyAlignment="1">
      <alignment horizontal="right" wrapText="1"/>
    </xf>
    <xf numFmtId="4" fontId="5" fillId="0" borderId="3" xfId="3" applyNumberFormat="1" applyAlignment="1">
      <alignment horizontal="right" wrapText="1"/>
    </xf>
    <xf numFmtId="3" fontId="3" fillId="0" borderId="4" xfId="4" applyNumberFormat="1" applyFont="1" applyAlignment="1">
      <alignment horizontal="right" wrapText="1"/>
    </xf>
    <xf numFmtId="165" fontId="3" fillId="0" borderId="4" xfId="4" applyNumberFormat="1" applyFont="1" applyAlignment="1">
      <alignment horizontal="right" wrapText="1"/>
    </xf>
    <xf numFmtId="0" fontId="4" fillId="0" borderId="0" xfId="1" applyFont="1"/>
    <xf numFmtId="0" fontId="69" fillId="0" borderId="0" xfId="1" applyFont="1"/>
    <xf numFmtId="0" fontId="5" fillId="0" borderId="0" xfId="1" applyFont="1" applyAlignment="1">
      <alignment horizontal="right"/>
    </xf>
    <xf numFmtId="0" fontId="5" fillId="0" borderId="5" xfId="5" applyAlignment="1">
      <alignment horizontal="right" wrapText="1"/>
    </xf>
    <xf numFmtId="0" fontId="3" fillId="0" borderId="0" xfId="198"/>
    <xf numFmtId="0" fontId="5" fillId="0" borderId="5" xfId="200">
      <alignment wrapText="1"/>
    </xf>
    <xf numFmtId="0" fontId="7" fillId="0" borderId="0" xfId="202">
      <alignment horizontal="left"/>
    </xf>
    <xf numFmtId="0" fontId="5" fillId="0" borderId="3" xfId="201">
      <alignment wrapText="1"/>
    </xf>
    <xf numFmtId="0" fontId="3" fillId="0" borderId="4" xfId="197">
      <alignment wrapText="1"/>
    </xf>
    <xf numFmtId="164" fontId="3" fillId="0" borderId="4" xfId="197" applyNumberFormat="1" applyAlignment="1">
      <alignment horizontal="right" wrapText="1"/>
    </xf>
    <xf numFmtId="165" fontId="3" fillId="0" borderId="4" xfId="197" applyNumberFormat="1" applyAlignment="1">
      <alignment horizontal="right" wrapText="1"/>
    </xf>
    <xf numFmtId="4" fontId="3" fillId="0" borderId="4" xfId="197" applyNumberFormat="1" applyAlignment="1">
      <alignment horizontal="right" wrapText="1"/>
    </xf>
    <xf numFmtId="173" fontId="3" fillId="0" borderId="4" xfId="197" applyNumberFormat="1" applyAlignment="1">
      <alignment horizontal="right" wrapText="1"/>
    </xf>
    <xf numFmtId="0" fontId="5" fillId="0" borderId="5" xfId="200" applyAlignment="1">
      <alignment horizontal="right" wrapText="1"/>
    </xf>
    <xf numFmtId="0" fontId="70" fillId="0" borderId="0" xfId="1" applyFont="1"/>
    <xf numFmtId="0" fontId="3" fillId="0" borderId="2" xfId="1" applyBorder="1"/>
    <xf numFmtId="164" fontId="5" fillId="0" borderId="3" xfId="201" applyNumberFormat="1" applyAlignment="1">
      <alignment horizontal="right" wrapText="1"/>
    </xf>
    <xf numFmtId="4" fontId="5" fillId="0" borderId="3" xfId="201" applyNumberFormat="1" applyAlignment="1">
      <alignment horizontal="right" wrapText="1"/>
    </xf>
    <xf numFmtId="165" fontId="5" fillId="0" borderId="3" xfId="201" applyNumberFormat="1" applyAlignment="1">
      <alignment horizontal="right" wrapText="1"/>
    </xf>
    <xf numFmtId="0" fontId="0" fillId="0" borderId="0" xfId="155" applyNumberFormat="1" applyFont="1"/>
    <xf numFmtId="1" fontId="0" fillId="0" borderId="0" xfId="0" applyNumberFormat="1"/>
    <xf numFmtId="4" fontId="0" fillId="0" borderId="0" xfId="0" applyNumberFormat="1"/>
    <xf numFmtId="0" fontId="71" fillId="0" borderId="0" xfId="0" applyFont="1"/>
    <xf numFmtId="2" fontId="0" fillId="0" borderId="0" xfId="0" applyNumberFormat="1"/>
    <xf numFmtId="43" fontId="0" fillId="0" borderId="0" xfId="154" applyFont="1"/>
    <xf numFmtId="9" fontId="0" fillId="0" borderId="0" xfId="155" applyFont="1" applyAlignment="1">
      <alignment horizontal="right"/>
    </xf>
    <xf numFmtId="0" fontId="2" fillId="33" borderId="0" xfId="0" applyFont="1" applyFill="1" applyAlignment="1">
      <alignment wrapText="1"/>
    </xf>
    <xf numFmtId="0" fontId="0" fillId="33" borderId="0" xfId="0" applyFill="1"/>
    <xf numFmtId="11" fontId="0" fillId="33" borderId="0" xfId="0" applyNumberFormat="1" applyFill="1"/>
    <xf numFmtId="0" fontId="72" fillId="66" borderId="0" xfId="0" applyFont="1" applyFill="1" applyAlignment="1">
      <alignment wrapText="1"/>
    </xf>
    <xf numFmtId="3" fontId="72" fillId="67" borderId="0" xfId="0" applyNumberFormat="1" applyFont="1" applyFill="1" applyAlignment="1">
      <alignment wrapText="1"/>
    </xf>
    <xf numFmtId="0" fontId="72" fillId="67" borderId="0" xfId="0" applyFont="1" applyFill="1" applyAlignment="1">
      <alignment wrapText="1"/>
    </xf>
    <xf numFmtId="174" fontId="72" fillId="66" borderId="0" xfId="154" applyNumberFormat="1" applyFont="1" applyFill="1" applyBorder="1" applyAlignment="1">
      <alignment wrapText="1"/>
    </xf>
    <xf numFmtId="37" fontId="72" fillId="66" borderId="0" xfId="154" applyNumberFormat="1" applyFont="1" applyFill="1" applyBorder="1" applyAlignment="1">
      <alignment wrapText="1"/>
    </xf>
    <xf numFmtId="37" fontId="72" fillId="67" borderId="0" xfId="154" applyNumberFormat="1" applyFont="1" applyFill="1" applyBorder="1" applyAlignment="1">
      <alignment wrapText="1"/>
    </xf>
    <xf numFmtId="3" fontId="72" fillId="66" borderId="0" xfId="0" applyNumberFormat="1" applyFont="1" applyFill="1" applyAlignment="1">
      <alignment wrapText="1"/>
    </xf>
    <xf numFmtId="165" fontId="72" fillId="66" borderId="0" xfId="0" applyNumberFormat="1" applyFont="1" applyFill="1" applyAlignment="1">
      <alignment wrapText="1"/>
    </xf>
    <xf numFmtId="0" fontId="73" fillId="0" borderId="0" xfId="0" applyFont="1"/>
    <xf numFmtId="175" fontId="73" fillId="0" borderId="0" xfId="0" applyNumberFormat="1" applyFont="1" applyAlignment="1">
      <alignment horizontal="left"/>
    </xf>
    <xf numFmtId="176" fontId="73" fillId="0" borderId="0" xfId="0" applyNumberFormat="1" applyFont="1" applyAlignment="1">
      <alignment horizontal="left"/>
    </xf>
    <xf numFmtId="37" fontId="73" fillId="0" borderId="0" xfId="154" applyNumberFormat="1" applyFont="1"/>
    <xf numFmtId="174" fontId="73" fillId="0" borderId="0" xfId="154" applyNumberFormat="1" applyFont="1"/>
    <xf numFmtId="3" fontId="73" fillId="0" borderId="0" xfId="0" applyNumberFormat="1" applyFont="1"/>
    <xf numFmtId="3" fontId="73" fillId="67" borderId="0" xfId="154" applyNumberFormat="1" applyFont="1" applyFill="1"/>
    <xf numFmtId="43" fontId="73" fillId="0" borderId="0" xfId="154" applyFont="1"/>
    <xf numFmtId="37" fontId="73" fillId="67" borderId="0" xfId="154" applyNumberFormat="1" applyFont="1" applyFill="1"/>
    <xf numFmtId="37" fontId="73" fillId="0" borderId="0" xfId="154" applyNumberFormat="1" applyFont="1" applyBorder="1"/>
    <xf numFmtId="165" fontId="73" fillId="0" borderId="0" xfId="0" applyNumberFormat="1" applyFont="1"/>
    <xf numFmtId="3" fontId="0" fillId="67" borderId="0" xfId="0" applyNumberFormat="1" applyFill="1"/>
    <xf numFmtId="0" fontId="0" fillId="67" borderId="0" xfId="0" applyFill="1"/>
    <xf numFmtId="0" fontId="72" fillId="68" borderId="0" xfId="78" applyFont="1" applyFill="1"/>
    <xf numFmtId="0" fontId="72" fillId="68" borderId="0" xfId="78" applyFont="1" applyFill="1" applyAlignment="1">
      <alignment horizontal="left" wrapText="1"/>
    </xf>
    <xf numFmtId="175" fontId="72" fillId="68" borderId="0" xfId="78" applyNumberFormat="1" applyFont="1" applyFill="1" applyAlignment="1">
      <alignment horizontal="left" wrapText="1"/>
    </xf>
    <xf numFmtId="176" fontId="72" fillId="68" borderId="0" xfId="78" applyNumberFormat="1" applyFont="1" applyFill="1" applyAlignment="1">
      <alignment horizontal="left" wrapText="1"/>
    </xf>
    <xf numFmtId="0" fontId="72" fillId="68" borderId="0" xfId="78" applyFont="1" applyFill="1" applyAlignment="1">
      <alignment wrapText="1"/>
    </xf>
    <xf numFmtId="3" fontId="72" fillId="68" borderId="0" xfId="78" applyNumberFormat="1" applyFont="1" applyFill="1" applyAlignment="1">
      <alignment wrapText="1"/>
    </xf>
    <xf numFmtId="3" fontId="74" fillId="28" borderId="30" xfId="78" applyNumberFormat="1" applyFont="1" applyFill="1" applyBorder="1" applyAlignment="1">
      <alignment wrapText="1"/>
    </xf>
    <xf numFmtId="3" fontId="74" fillId="28" borderId="0" xfId="78" applyNumberFormat="1" applyFont="1" applyFill="1" applyAlignment="1">
      <alignment wrapText="1"/>
    </xf>
    <xf numFmtId="0" fontId="72" fillId="68" borderId="30" xfId="78" applyFont="1" applyFill="1" applyBorder="1" applyAlignment="1">
      <alignment wrapText="1"/>
    </xf>
    <xf numFmtId="2" fontId="72" fillId="68" borderId="0" xfId="78" applyNumberFormat="1" applyFont="1" applyFill="1" applyAlignment="1">
      <alignment wrapText="1"/>
    </xf>
    <xf numFmtId="0" fontId="6" fillId="0" borderId="0" xfId="78" applyFont="1"/>
    <xf numFmtId="0" fontId="6" fillId="0" borderId="0" xfId="78" applyFont="1" applyAlignment="1">
      <alignment horizontal="left"/>
    </xf>
    <xf numFmtId="175" fontId="6" fillId="0" borderId="0" xfId="78" quotePrefix="1" applyNumberFormat="1" applyFont="1" applyAlignment="1">
      <alignment horizontal="left"/>
    </xf>
    <xf numFmtId="176" fontId="6" fillId="0" borderId="0" xfId="78" quotePrefix="1" applyNumberFormat="1" applyFont="1" applyAlignment="1">
      <alignment horizontal="left"/>
    </xf>
    <xf numFmtId="3" fontId="6" fillId="0" borderId="0" xfId="78" applyNumberFormat="1" applyFont="1" applyAlignment="1">
      <alignment horizontal="right" wrapText="1"/>
    </xf>
    <xf numFmtId="3" fontId="6" fillId="0" borderId="0" xfId="78" applyNumberFormat="1" applyFont="1" applyAlignment="1">
      <alignment horizontal="right"/>
    </xf>
    <xf numFmtId="174" fontId="6" fillId="0" borderId="0" xfId="203" applyNumberFormat="1" applyFont="1"/>
    <xf numFmtId="165" fontId="6" fillId="0" borderId="0" xfId="203" applyNumberFormat="1" applyFont="1"/>
    <xf numFmtId="3" fontId="6" fillId="0" borderId="0" xfId="203" applyNumberFormat="1" applyFont="1" applyAlignment="1">
      <alignment horizontal="right"/>
    </xf>
    <xf numFmtId="3" fontId="6" fillId="0" borderId="0" xfId="78" applyNumberFormat="1" applyFont="1"/>
    <xf numFmtId="3" fontId="6" fillId="0" borderId="30" xfId="78" applyNumberFormat="1" applyFont="1" applyBorder="1"/>
    <xf numFmtId="0" fontId="6" fillId="0" borderId="30" xfId="78" applyFont="1" applyBorder="1"/>
    <xf numFmtId="2" fontId="6" fillId="0" borderId="0" xfId="78" applyNumberFormat="1" applyFont="1"/>
    <xf numFmtId="0" fontId="2" fillId="67" borderId="0" xfId="0" applyFont="1" applyFill="1"/>
    <xf numFmtId="0" fontId="2" fillId="31" borderId="0" xfId="0" applyFont="1" applyFill="1"/>
    <xf numFmtId="0" fontId="0" fillId="31" borderId="0" xfId="0" applyFill="1"/>
    <xf numFmtId="0" fontId="2" fillId="69" borderId="0" xfId="0" applyFont="1" applyFill="1"/>
    <xf numFmtId="0" fontId="0" fillId="69" borderId="0" xfId="0" applyFill="1"/>
    <xf numFmtId="174" fontId="0" fillId="0" borderId="0" xfId="154" applyNumberFormat="1" applyFont="1"/>
    <xf numFmtId="0" fontId="75" fillId="0" borderId="0" xfId="0" applyFont="1" applyAlignment="1">
      <alignment vertical="center"/>
    </xf>
    <xf numFmtId="0" fontId="2" fillId="70" borderId="0" xfId="0" applyFont="1" applyFill="1"/>
    <xf numFmtId="0" fontId="76" fillId="0" borderId="0" xfId="0" applyFont="1"/>
    <xf numFmtId="177" fontId="0" fillId="70" borderId="0" xfId="154" applyNumberFormat="1" applyFont="1" applyFill="1"/>
    <xf numFmtId="174" fontId="0" fillId="70" borderId="0" xfId="154" applyNumberFormat="1" applyFont="1" applyFill="1"/>
    <xf numFmtId="0" fontId="0" fillId="70" borderId="0" xfId="0" applyFill="1"/>
    <xf numFmtId="177" fontId="2" fillId="3" borderId="0" xfId="154" applyNumberFormat="1" applyFont="1" applyFill="1"/>
    <xf numFmtId="174" fontId="2" fillId="3" borderId="0" xfId="154" applyNumberFormat="1" applyFont="1" applyFill="1"/>
    <xf numFmtId="174" fontId="1" fillId="3" borderId="0" xfId="154" applyNumberFormat="1" applyFont="1" applyFill="1"/>
    <xf numFmtId="11" fontId="2" fillId="3" borderId="0" xfId="0" applyNumberFormat="1" applyFont="1" applyFill="1"/>
    <xf numFmtId="170" fontId="0" fillId="0" borderId="0" xfId="0" applyNumberFormat="1" applyAlignment="1">
      <alignment horizontal="right"/>
    </xf>
    <xf numFmtId="170" fontId="0" fillId="0" borderId="0" xfId="155" applyNumberFormat="1" applyFont="1"/>
    <xf numFmtId="14" fontId="0" fillId="0" borderId="0" xfId="0" applyNumberFormat="1"/>
    <xf numFmtId="0" fontId="3" fillId="0" borderId="2" xfId="2">
      <alignment wrapText="1"/>
    </xf>
    <xf numFmtId="0" fontId="3" fillId="0" borderId="0" xfId="1"/>
    <xf numFmtId="0" fontId="4" fillId="0" borderId="2" xfId="199" applyFont="1">
      <alignment wrapText="1"/>
    </xf>
    <xf numFmtId="0" fontId="3" fillId="0" borderId="2" xfId="1" applyBorder="1"/>
    <xf numFmtId="0" fontId="2" fillId="3" borderId="0" xfId="0" applyFont="1" applyFill="1" applyAlignment="1">
      <alignment horizontal="center"/>
    </xf>
    <xf numFmtId="0" fontId="43" fillId="0" borderId="0" xfId="0" applyFont="1"/>
    <xf numFmtId="0" fontId="45" fillId="0" borderId="0" xfId="133" applyFont="1" applyAlignment="1">
      <alignment wrapText="1"/>
    </xf>
    <xf numFmtId="0" fontId="43" fillId="0" borderId="0" xfId="133" applyFont="1" applyAlignment="1">
      <alignment wrapText="1"/>
    </xf>
    <xf numFmtId="0" fontId="46" fillId="0" borderId="0" xfId="133" applyFont="1" applyAlignment="1">
      <alignment wrapText="1"/>
    </xf>
    <xf numFmtId="0" fontId="46" fillId="0" borderId="0" xfId="132" applyFont="1" applyAlignment="1">
      <alignment horizontal="left" wrapText="1"/>
    </xf>
    <xf numFmtId="0" fontId="43" fillId="0" borderId="0" xfId="133" applyFont="1" applyAlignment="1">
      <alignment horizontal="left" wrapText="1"/>
    </xf>
    <xf numFmtId="0" fontId="43" fillId="0" borderId="0" xfId="0"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1" applyFont="1" applyAlignment="1">
      <alignment wrapText="1"/>
    </xf>
    <xf numFmtId="49" fontId="43" fillId="0" borderId="0" xfId="0" applyNumberFormat="1" applyFont="1" applyAlignment="1">
      <alignment wrapText="1"/>
    </xf>
    <xf numFmtId="49" fontId="45" fillId="0" borderId="0" xfId="0" applyNumberFormat="1" applyFont="1" applyAlignment="1">
      <alignment wrapText="1"/>
    </xf>
    <xf numFmtId="49" fontId="44" fillId="0" borderId="0" xfId="0" applyNumberFormat="1" applyFont="1" applyAlignment="1">
      <alignment wrapText="1"/>
    </xf>
    <xf numFmtId="0" fontId="52" fillId="0" borderId="20" xfId="0" applyFont="1" applyBorder="1" applyAlignment="1">
      <alignment horizontal="left" wrapText="1"/>
    </xf>
    <xf numFmtId="0" fontId="45" fillId="0" borderId="19" xfId="131" applyFont="1" applyBorder="1" applyAlignment="1">
      <alignment wrapText="1"/>
    </xf>
    <xf numFmtId="3" fontId="43" fillId="0" borderId="0" xfId="50" applyNumberFormat="1" applyFont="1" applyFill="1" applyBorder="1" applyAlignment="1">
      <alignment horizontal="center" wrapText="1"/>
    </xf>
  </cellXfs>
  <cellStyles count="204">
    <cellStyle name="20% - Accent1 2" xfId="8" xr:uid="{00000000-0005-0000-0000-000000000000}"/>
    <cellStyle name="20% - Accent1 3" xfId="174" xr:uid="{F11532E0-5632-42C9-B02F-DA333A62F904}"/>
    <cellStyle name="20% - Accent2 2" xfId="9" xr:uid="{00000000-0005-0000-0000-000001000000}"/>
    <cellStyle name="20% - Accent2 3" xfId="178" xr:uid="{32C42B87-9BC5-45C1-8FDA-E125229825D3}"/>
    <cellStyle name="20% - Accent3 2" xfId="10" xr:uid="{00000000-0005-0000-0000-000002000000}"/>
    <cellStyle name="20% - Accent3 3" xfId="182" xr:uid="{B360FFCB-9765-49E7-B1F7-41BDED66320D}"/>
    <cellStyle name="20% - Accent4 2" xfId="11" xr:uid="{00000000-0005-0000-0000-000003000000}"/>
    <cellStyle name="20% - Accent4 3" xfId="186" xr:uid="{AD138CBD-ABA5-4127-B63D-40E0CF983587}"/>
    <cellStyle name="20% - Accent5 2" xfId="12" xr:uid="{00000000-0005-0000-0000-000004000000}"/>
    <cellStyle name="20% - Accent5 3" xfId="190" xr:uid="{E0780118-1AD3-4259-87BC-EA13E357C23C}"/>
    <cellStyle name="20% - Accent6 2" xfId="13" xr:uid="{00000000-0005-0000-0000-000005000000}"/>
    <cellStyle name="20% - Accent6 3" xfId="194" xr:uid="{0FB515FE-D0B2-4282-A8D3-CA8C02FE920D}"/>
    <cellStyle name="40% - Accent1 2" xfId="14" xr:uid="{00000000-0005-0000-0000-000006000000}"/>
    <cellStyle name="40% - Accent1 3" xfId="175" xr:uid="{D1172FA4-26D6-42D7-B446-622D4016DC46}"/>
    <cellStyle name="40% - Accent2 2" xfId="15" xr:uid="{00000000-0005-0000-0000-000007000000}"/>
    <cellStyle name="40% - Accent2 3" xfId="179" xr:uid="{FD7739E2-0B3D-4639-8611-8B7DCCF48AF9}"/>
    <cellStyle name="40% - Accent3 2" xfId="16" xr:uid="{00000000-0005-0000-0000-000008000000}"/>
    <cellStyle name="40% - Accent3 3" xfId="183" xr:uid="{98FEE3E5-3812-48EB-B2D1-38662B8C9202}"/>
    <cellStyle name="40% - Accent4 2" xfId="17" xr:uid="{00000000-0005-0000-0000-000009000000}"/>
    <cellStyle name="40% - Accent4 3" xfId="187" xr:uid="{7ED2A562-7837-4E0B-81E3-F8ADCEBE7B62}"/>
    <cellStyle name="40% - Accent5 2" xfId="18" xr:uid="{00000000-0005-0000-0000-00000A000000}"/>
    <cellStyle name="40% - Accent5 3" xfId="191" xr:uid="{D653DF6D-0F95-4AB7-9717-17B39A665630}"/>
    <cellStyle name="40% - Accent6 2" xfId="19" xr:uid="{00000000-0005-0000-0000-00000B000000}"/>
    <cellStyle name="40% - Accent6 3" xfId="195" xr:uid="{B5DC93F8-4D3E-4EC5-81AF-298836B2725D}"/>
    <cellStyle name="60% - Accent1 2" xfId="20" xr:uid="{00000000-0005-0000-0000-00000C000000}"/>
    <cellStyle name="60% - Accent1 3" xfId="176" xr:uid="{40925669-5693-4FED-BE02-29E5FBD25509}"/>
    <cellStyle name="60% - Accent2 2" xfId="21" xr:uid="{00000000-0005-0000-0000-00000D000000}"/>
    <cellStyle name="60% - Accent2 3" xfId="180" xr:uid="{D6FD0536-E90F-405D-90AA-2F6032B5CEA3}"/>
    <cellStyle name="60% - Accent3 2" xfId="22" xr:uid="{00000000-0005-0000-0000-00000E000000}"/>
    <cellStyle name="60% - Accent3 3" xfId="184" xr:uid="{FDA228DB-CCFD-49EF-B96B-C7D515A39740}"/>
    <cellStyle name="60% - Accent4 2" xfId="23" xr:uid="{00000000-0005-0000-0000-00000F000000}"/>
    <cellStyle name="60% - Accent4 3" xfId="188" xr:uid="{A5C2AE01-CE01-4927-9E54-4D3325CC1AFA}"/>
    <cellStyle name="60% - Accent5 2" xfId="24" xr:uid="{00000000-0005-0000-0000-000010000000}"/>
    <cellStyle name="60% - Accent5 3" xfId="192" xr:uid="{AC60A0D0-FF30-449B-9124-30FEFD82B015}"/>
    <cellStyle name="60% - Accent6 2" xfId="25" xr:uid="{00000000-0005-0000-0000-000011000000}"/>
    <cellStyle name="60% - Accent6 3" xfId="196" xr:uid="{678BD46C-55A4-4298-A474-BF2DD2DF0E79}"/>
    <cellStyle name="Accent1 2" xfId="26" xr:uid="{00000000-0005-0000-0000-000012000000}"/>
    <cellStyle name="Accent1 3" xfId="173" xr:uid="{4BEB84AF-1280-43D7-90AA-E9418CDC32D5}"/>
    <cellStyle name="Accent2 2" xfId="27" xr:uid="{00000000-0005-0000-0000-000013000000}"/>
    <cellStyle name="Accent2 3" xfId="177" xr:uid="{C3424363-4A21-4A0B-A8C0-F23A58444219}"/>
    <cellStyle name="Accent3 2" xfId="28" xr:uid="{00000000-0005-0000-0000-000014000000}"/>
    <cellStyle name="Accent3 3" xfId="181" xr:uid="{F49FC12C-6CD7-4CB8-B368-07FB794D94E6}"/>
    <cellStyle name="Accent4 2" xfId="29" xr:uid="{00000000-0005-0000-0000-000015000000}"/>
    <cellStyle name="Accent4 3" xfId="185" xr:uid="{66C711F6-EC69-470E-A856-7A97E6C92AE0}"/>
    <cellStyle name="Accent5 2" xfId="30" xr:uid="{00000000-0005-0000-0000-000016000000}"/>
    <cellStyle name="Accent5 3" xfId="189" xr:uid="{5DB048BB-D183-4D45-B6FD-B4E41C777F44}"/>
    <cellStyle name="Accent6 2" xfId="31" xr:uid="{00000000-0005-0000-0000-000017000000}"/>
    <cellStyle name="Accent6 3" xfId="193" xr:uid="{197BC256-E399-4E6D-BDCE-C7010AE6D584}"/>
    <cellStyle name="Bad 2" xfId="32" xr:uid="{00000000-0005-0000-0000-000018000000}"/>
    <cellStyle name="Bad 3" xfId="163" xr:uid="{4F3D58AE-200B-490A-A280-145829FD8D55}"/>
    <cellStyle name="Body: normal cell" xfId="4" xr:uid="{00000000-0005-0000-0000-000019000000}"/>
    <cellStyle name="Body: normal cell 2" xfId="33" xr:uid="{00000000-0005-0000-0000-00001A000000}"/>
    <cellStyle name="Body: normal cell 3" xfId="197" xr:uid="{13568FC9-0441-4583-B674-0A5842CCB6E4}"/>
    <cellStyle name="Calculation 2" xfId="34" xr:uid="{00000000-0005-0000-0000-00001B000000}"/>
    <cellStyle name="Calculation 3" xfId="167" xr:uid="{A793DDFB-E90D-426F-857A-7959AF131E1D}"/>
    <cellStyle name="Check Cell 2" xfId="35" xr:uid="{00000000-0005-0000-0000-00001C000000}"/>
    <cellStyle name="Check Cell 3" xfId="169" xr:uid="{C90BDDD6-B6B0-4674-AB5C-372FF5CA32CB}"/>
    <cellStyle name="Column heading" xfId="36" xr:uid="{00000000-0005-0000-0000-00001D000000}"/>
    <cellStyle name="Comma" xfId="154" builtinId="3"/>
    <cellStyle name="Comma 2" xfId="37" xr:uid="{00000000-0005-0000-0000-00001F000000}"/>
    <cellStyle name="Comma 2 2" xfId="38" xr:uid="{00000000-0005-0000-0000-000020000000}"/>
    <cellStyle name="Comma 2 3" xfId="203" xr:uid="{A960CFC9-FA41-42CF-94FF-278FD0ACB5F5}"/>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Explanatory Text 3" xfId="171" xr:uid="{CD6E7C94-5064-4ED4-80D4-5894B70EA26D}"/>
    <cellStyle name="Font: Calibri, 9pt regular" xfId="6" xr:uid="{00000000-0005-0000-0000-000031000000}"/>
    <cellStyle name="Font: Calibri, 9pt regular 2" xfId="55" xr:uid="{00000000-0005-0000-0000-000032000000}"/>
    <cellStyle name="Font: Calibri, 9pt regular 3" xfId="198" xr:uid="{3AA9D720-EA81-4B20-9D48-FC7C956E664D}"/>
    <cellStyle name="Footnotes: top row" xfId="2" xr:uid="{00000000-0005-0000-0000-000033000000}"/>
    <cellStyle name="Footnotes: top row 2" xfId="56" xr:uid="{00000000-0005-0000-0000-000034000000}"/>
    <cellStyle name="Footnotes: top row 3" xfId="199" xr:uid="{98D68A3B-9F51-4E26-AA0A-D27958C03C8D}"/>
    <cellStyle name="Good 2" xfId="57" xr:uid="{00000000-0005-0000-0000-000035000000}"/>
    <cellStyle name="Good 3" xfId="162" xr:uid="{54574FDD-3892-47B7-A8C6-EF4ECC47C6FA}"/>
    <cellStyle name="Header: bottom row" xfId="5" xr:uid="{00000000-0005-0000-0000-000036000000}"/>
    <cellStyle name="Header: bottom row 2" xfId="58" xr:uid="{00000000-0005-0000-0000-000037000000}"/>
    <cellStyle name="Header: bottom row 3" xfId="200" xr:uid="{5A2A6CBA-30BB-494B-81E8-272F96B45F95}"/>
    <cellStyle name="Heading 1" xfId="157" builtinId="16" customBuiltin="1"/>
    <cellStyle name="Heading 1 2" xfId="59" xr:uid="{00000000-0005-0000-0000-000038000000}"/>
    <cellStyle name="Heading 2" xfId="158" builtinId="17" customBuiltin="1"/>
    <cellStyle name="Heading 2 2" xfId="60" xr:uid="{00000000-0005-0000-0000-000039000000}"/>
    <cellStyle name="Heading 3" xfId="159" builtinId="18" customBuiltin="1"/>
    <cellStyle name="Heading 3 2" xfId="61" xr:uid="{00000000-0005-0000-0000-00003A000000}"/>
    <cellStyle name="Heading 4" xfId="160" builtinId="19" customBuiltin="1"/>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Input 3" xfId="165" xr:uid="{814F0698-64BC-46D3-ABE8-251E58673E49}"/>
    <cellStyle name="Linked Cell 2" xfId="74" xr:uid="{00000000-0005-0000-0000-000048000000}"/>
    <cellStyle name="Linked Cell 3" xfId="168" xr:uid="{C347826A-4462-4CE2-9EF9-A4226BDE46F1}"/>
    <cellStyle name="Neutral 2" xfId="75" xr:uid="{00000000-0005-0000-0000-000049000000}"/>
    <cellStyle name="Neutral 3" xfId="164" xr:uid="{2EC91600-271C-4FD5-99D4-6E06C1AD56C8}"/>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xfId="161" builtinId="10" customBuiltin="1"/>
    <cellStyle name="Note 2" xfId="117" xr:uid="{00000000-0005-0000-0000-000075000000}"/>
    <cellStyle name="Note 2 2" xfId="118" xr:uid="{00000000-0005-0000-0000-000076000000}"/>
    <cellStyle name="Output 2" xfId="119" xr:uid="{00000000-0005-0000-0000-000077000000}"/>
    <cellStyle name="Output 3" xfId="166" xr:uid="{0F64318D-157E-48B8-9C82-A2B12BAA4E69}"/>
    <cellStyle name="Parent row" xfId="3" xr:uid="{00000000-0005-0000-0000-000078000000}"/>
    <cellStyle name="Parent row 2" xfId="120" xr:uid="{00000000-0005-0000-0000-000079000000}"/>
    <cellStyle name="Parent row 3" xfId="201" xr:uid="{960D428F-FE26-4ED1-AA2C-FD8F826C32DE}"/>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able title 3" xfId="202" xr:uid="{436E1CFF-A60A-4292-BB2A-47CCD27FB4E4}"/>
    <cellStyle name="Title" xfId="156" builtinId="15" customBuiltin="1"/>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Total 3" xfId="172" xr:uid="{1865F669-BDF9-4D60-8858-5527CC6C874B}"/>
    <cellStyle name="Warning Text 2" xfId="148" xr:uid="{00000000-0005-0000-0000-000097000000}"/>
    <cellStyle name="Warning Text 3" xfId="170" xr:uid="{831D5546-71BC-4B31-AF24-D33C9EA306F4}"/>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4">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energy.gov/sites/prod/files/2015/11/f27/fcto_fuel_cells_fact_sheet.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5"/>
  <sheetViews>
    <sheetView topLeftCell="A13" workbookViewId="0">
      <selection activeCell="B31" sqref="B31"/>
    </sheetView>
  </sheetViews>
  <sheetFormatPr defaultRowHeight="14.75"/>
  <cols>
    <col min="1" max="1" width="13.40625" customWidth="1"/>
    <col min="2" max="2" width="68.7265625" customWidth="1"/>
  </cols>
  <sheetData>
    <row r="1" spans="1:3">
      <c r="A1" s="1" t="s">
        <v>221</v>
      </c>
      <c r="B1" t="s">
        <v>2833</v>
      </c>
      <c r="C1" s="177">
        <v>45467</v>
      </c>
    </row>
    <row r="3" spans="1:3">
      <c r="A3" s="1" t="s">
        <v>0</v>
      </c>
      <c r="B3" s="2" t="s">
        <v>161</v>
      </c>
    </row>
    <row r="4" spans="1:3">
      <c r="B4" t="s">
        <v>134</v>
      </c>
    </row>
    <row r="5" spans="1:3">
      <c r="B5" s="4">
        <v>2021</v>
      </c>
    </row>
    <row r="6" spans="1:3">
      <c r="B6" t="s">
        <v>1359</v>
      </c>
    </row>
    <row r="7" spans="1:3">
      <c r="B7" t="s">
        <v>135</v>
      </c>
    </row>
    <row r="8" spans="1:3">
      <c r="B8" t="s">
        <v>1345</v>
      </c>
    </row>
    <row r="10" spans="1:3">
      <c r="B10" t="s">
        <v>190</v>
      </c>
    </row>
    <row r="11" spans="1:3">
      <c r="B11" s="4">
        <v>2018</v>
      </c>
    </row>
    <row r="12" spans="1:3">
      <c r="B12" t="s">
        <v>191</v>
      </c>
    </row>
    <row r="13" spans="1:3">
      <c r="B13" s="19" t="s">
        <v>1244</v>
      </c>
    </row>
    <row r="14" spans="1:3">
      <c r="B14" t="s">
        <v>192</v>
      </c>
    </row>
    <row r="16" spans="1:3">
      <c r="B16" t="s">
        <v>156</v>
      </c>
    </row>
    <row r="17" spans="2:2">
      <c r="B17" s="4">
        <v>2013</v>
      </c>
    </row>
    <row r="18" spans="2:2">
      <c r="B18" t="s">
        <v>157</v>
      </c>
    </row>
    <row r="19" spans="2:2">
      <c r="B19" t="s">
        <v>158</v>
      </c>
    </row>
    <row r="20" spans="2:2">
      <c r="B20" t="s">
        <v>159</v>
      </c>
    </row>
    <row r="22" spans="2:2">
      <c r="B22" t="s">
        <v>275</v>
      </c>
    </row>
    <row r="23" spans="2:2">
      <c r="B23" s="4">
        <v>2015</v>
      </c>
    </row>
    <row r="24" spans="2:2">
      <c r="B24" t="s">
        <v>276</v>
      </c>
    </row>
    <row r="25" spans="2:2">
      <c r="B25" s="19" t="s">
        <v>277</v>
      </c>
    </row>
    <row r="27" spans="2:2">
      <c r="B27" t="s">
        <v>2503</v>
      </c>
    </row>
    <row r="28" spans="2:2">
      <c r="B28" t="s">
        <v>2504</v>
      </c>
    </row>
    <row r="29" spans="2:2">
      <c r="B29" s="4">
        <v>2023</v>
      </c>
    </row>
    <row r="30" spans="2:2">
      <c r="B30" t="s">
        <v>2505</v>
      </c>
    </row>
    <row r="32" spans="2:2">
      <c r="B32" s="2" t="s">
        <v>2506</v>
      </c>
    </row>
    <row r="33" spans="1:2">
      <c r="B33" t="s">
        <v>2507</v>
      </c>
    </row>
    <row r="34" spans="1:2">
      <c r="B34" t="s">
        <v>2508</v>
      </c>
    </row>
    <row r="35" spans="1:2">
      <c r="B35">
        <v>2020</v>
      </c>
    </row>
    <row r="36" spans="1:2">
      <c r="B36" s="19" t="s">
        <v>2509</v>
      </c>
    </row>
    <row r="40" spans="1:2">
      <c r="B40" t="s">
        <v>220</v>
      </c>
    </row>
    <row r="42" spans="1:2">
      <c r="A42" s="1" t="s">
        <v>110</v>
      </c>
    </row>
    <row r="43" spans="1:2">
      <c r="A43" t="s">
        <v>272</v>
      </c>
    </row>
    <row r="45" spans="1:2">
      <c r="A45" s="1" t="s">
        <v>1346</v>
      </c>
    </row>
    <row r="46" spans="1:2">
      <c r="A46" s="7" t="s">
        <v>1348</v>
      </c>
    </row>
    <row r="47" spans="1:2">
      <c r="A47" t="s">
        <v>1347</v>
      </c>
    </row>
    <row r="48" spans="1:2">
      <c r="A48" t="s">
        <v>1342</v>
      </c>
    </row>
    <row r="49" spans="1:1">
      <c r="A49" t="s">
        <v>1343</v>
      </c>
    </row>
    <row r="50" spans="1:1">
      <c r="A50" t="s">
        <v>1344</v>
      </c>
    </row>
    <row r="52" spans="1:1">
      <c r="A52" s="1" t="s">
        <v>162</v>
      </c>
    </row>
    <row r="53" spans="1:1">
      <c r="A53" s="7" t="s">
        <v>227</v>
      </c>
    </row>
    <row r="54" spans="1:1">
      <c r="A54" t="s">
        <v>226</v>
      </c>
    </row>
    <row r="56" spans="1:1">
      <c r="A56" s="1" t="s">
        <v>163</v>
      </c>
    </row>
    <row r="57" spans="1:1">
      <c r="A57" s="7" t="s">
        <v>300</v>
      </c>
    </row>
    <row r="58" spans="1:1">
      <c r="A58" t="s">
        <v>301</v>
      </c>
    </row>
    <row r="59" spans="1:1">
      <c r="A59" t="s">
        <v>302</v>
      </c>
    </row>
    <row r="60" spans="1:1">
      <c r="A60" t="s">
        <v>299</v>
      </c>
    </row>
    <row r="62" spans="1:1">
      <c r="A62" s="1" t="s">
        <v>138</v>
      </c>
    </row>
    <row r="63" spans="1:1">
      <c r="A63" s="7" t="s">
        <v>160</v>
      </c>
    </row>
    <row r="64" spans="1:1">
      <c r="A64" t="s">
        <v>139</v>
      </c>
    </row>
    <row r="65" spans="1:2">
      <c r="A65" t="s">
        <v>228</v>
      </c>
    </row>
    <row r="67" spans="1:2">
      <c r="A67" s="1" t="s">
        <v>1356</v>
      </c>
    </row>
    <row r="68" spans="1:2">
      <c r="A68" s="7" t="s">
        <v>1358</v>
      </c>
    </row>
    <row r="69" spans="1:2">
      <c r="A69" t="s">
        <v>1352</v>
      </c>
    </row>
    <row r="70" spans="1:2">
      <c r="A70" t="s">
        <v>1353</v>
      </c>
    </row>
    <row r="72" spans="1:2">
      <c r="A72" t="s">
        <v>1357</v>
      </c>
    </row>
    <row r="73" spans="1:2">
      <c r="A73" t="s">
        <v>1354</v>
      </c>
    </row>
    <row r="74" spans="1:2">
      <c r="A74" t="s">
        <v>1355</v>
      </c>
    </row>
    <row r="76" spans="1:2">
      <c r="A76" s="1" t="s">
        <v>194</v>
      </c>
    </row>
    <row r="77" spans="1:2">
      <c r="A77" t="s">
        <v>195</v>
      </c>
    </row>
    <row r="79" spans="1:2">
      <c r="A79" s="13" t="s">
        <v>243</v>
      </c>
      <c r="B79" s="14"/>
    </row>
    <row r="80" spans="1:2">
      <c r="A80" t="s">
        <v>244</v>
      </c>
    </row>
    <row r="81" spans="1:1">
      <c r="A81" t="s">
        <v>245</v>
      </c>
    </row>
    <row r="82" spans="1:1">
      <c r="A82" t="s">
        <v>246</v>
      </c>
    </row>
    <row r="84" spans="1:1">
      <c r="A84">
        <f>10^9</f>
        <v>1000000000</v>
      </c>
    </row>
    <row r="85" spans="1:1">
      <c r="A85">
        <f>10^12</f>
        <v>1000000000000</v>
      </c>
    </row>
  </sheetData>
  <hyperlinks>
    <hyperlink ref="B25" r:id="rId1" xr:uid="{00000000-0004-0000-0000-000000000000}"/>
    <hyperlink ref="B36" r:id="rId2" xr:uid="{C9546F7A-C39E-45C4-B074-927D0EA89C3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heetViews>
  <sheetFormatPr defaultRowHeight="14.75"/>
  <sheetData>
    <row r="1" spans="1:28">
      <c r="A1" t="s">
        <v>2167</v>
      </c>
    </row>
    <row r="2" spans="1:28">
      <c r="A2" t="s">
        <v>2168</v>
      </c>
    </row>
    <row r="3" spans="1:28">
      <c r="A3" t="s">
        <v>2169</v>
      </c>
    </row>
    <row r="4" spans="1:28">
      <c r="A4" t="s">
        <v>306</v>
      </c>
    </row>
    <row r="5" spans="1:28">
      <c r="A5" t="s">
        <v>1300</v>
      </c>
      <c r="B5" t="s">
        <v>2170</v>
      </c>
      <c r="C5" t="s">
        <v>2171</v>
      </c>
      <c r="D5" t="s">
        <v>2172</v>
      </c>
      <c r="E5" t="s">
        <v>2173</v>
      </c>
      <c r="F5" t="s">
        <v>2174</v>
      </c>
      <c r="G5" t="s">
        <v>2175</v>
      </c>
      <c r="H5" t="s">
        <v>2176</v>
      </c>
      <c r="I5" t="s">
        <v>2177</v>
      </c>
      <c r="J5" t="s">
        <v>2178</v>
      </c>
      <c r="K5" t="s">
        <v>2179</v>
      </c>
      <c r="L5" t="s">
        <v>2180</v>
      </c>
      <c r="M5" t="s">
        <v>2181</v>
      </c>
      <c r="N5" t="s">
        <v>2182</v>
      </c>
      <c r="O5" t="s">
        <v>2183</v>
      </c>
      <c r="P5" t="s">
        <v>2184</v>
      </c>
      <c r="Q5" t="s">
        <v>2185</v>
      </c>
      <c r="R5" t="s">
        <v>2186</v>
      </c>
      <c r="S5" t="s">
        <v>2187</v>
      </c>
      <c r="T5" t="s">
        <v>2188</v>
      </c>
      <c r="U5" t="s">
        <v>2189</v>
      </c>
      <c r="V5" t="s">
        <v>2190</v>
      </c>
      <c r="W5" t="s">
        <v>2191</v>
      </c>
      <c r="X5" t="s">
        <v>2192</v>
      </c>
      <c r="Y5" t="s">
        <v>2193</v>
      </c>
      <c r="Z5" t="s">
        <v>2194</v>
      </c>
      <c r="AA5" t="s">
        <v>2195</v>
      </c>
      <c r="AB5" t="s">
        <v>2196</v>
      </c>
    </row>
    <row r="6" spans="1:28">
      <c r="A6">
        <v>2050</v>
      </c>
      <c r="B6">
        <v>11684.416015999999</v>
      </c>
      <c r="C6">
        <v>106.99430099999999</v>
      </c>
      <c r="D6">
        <v>11791.410156</v>
      </c>
      <c r="E6">
        <v>862.29730199999995</v>
      </c>
      <c r="F6">
        <v>20.146937999999999</v>
      </c>
      <c r="G6">
        <v>56.927616</v>
      </c>
      <c r="H6">
        <v>213.93695099999999</v>
      </c>
      <c r="I6">
        <v>53.397464999999997</v>
      </c>
      <c r="J6">
        <v>82.158028000000002</v>
      </c>
      <c r="K6">
        <v>0</v>
      </c>
      <c r="L6">
        <v>637.61889599999995</v>
      </c>
      <c r="M6">
        <v>0.80218999999999996</v>
      </c>
      <c r="N6">
        <v>2.9288750000000001</v>
      </c>
      <c r="O6">
        <v>1.587771</v>
      </c>
      <c r="P6">
        <v>1.384447</v>
      </c>
      <c r="Q6">
        <v>0</v>
      </c>
      <c r="R6">
        <v>0.82453799999999999</v>
      </c>
      <c r="S6">
        <v>1934.0111079999999</v>
      </c>
      <c r="T6">
        <v>13725.420898</v>
      </c>
      <c r="U6">
        <v>13248.583008</v>
      </c>
      <c r="V6">
        <v>106.994308</v>
      </c>
      <c r="W6">
        <v>0</v>
      </c>
      <c r="X6">
        <v>32.097847000000002</v>
      </c>
      <c r="Y6">
        <v>2.817088</v>
      </c>
      <c r="Z6">
        <v>2.2952159999999999</v>
      </c>
      <c r="AA6">
        <v>342.83294699999999</v>
      </c>
      <c r="AB6">
        <v>0.82453799999999999</v>
      </c>
    </row>
    <row r="7" spans="1:28">
      <c r="A7">
        <v>2049</v>
      </c>
      <c r="B7">
        <v>11693.595703000001</v>
      </c>
      <c r="C7">
        <v>106.43682099999999</v>
      </c>
      <c r="D7">
        <v>11800.032227</v>
      </c>
      <c r="E7">
        <v>862.03344700000002</v>
      </c>
      <c r="F7">
        <v>19.503900999999999</v>
      </c>
      <c r="G7">
        <v>53.863388</v>
      </c>
      <c r="H7">
        <v>201.32797199999999</v>
      </c>
      <c r="I7">
        <v>51.881991999999997</v>
      </c>
      <c r="J7">
        <v>81.299614000000005</v>
      </c>
      <c r="K7">
        <v>0</v>
      </c>
      <c r="L7">
        <v>618.13147000000004</v>
      </c>
      <c r="M7">
        <v>0.79955500000000002</v>
      </c>
      <c r="N7">
        <v>2.929494</v>
      </c>
      <c r="O7">
        <v>1.541682</v>
      </c>
      <c r="P7">
        <v>1.384887</v>
      </c>
      <c r="Q7">
        <v>0</v>
      </c>
      <c r="R7">
        <v>0.79676400000000003</v>
      </c>
      <c r="S7">
        <v>1895.494263</v>
      </c>
      <c r="T7">
        <v>13695.526367</v>
      </c>
      <c r="U7">
        <v>13236.755859000001</v>
      </c>
      <c r="V7">
        <v>106.436813</v>
      </c>
      <c r="W7">
        <v>0</v>
      </c>
      <c r="X7">
        <v>31.619726</v>
      </c>
      <c r="Y7">
        <v>2.815169</v>
      </c>
      <c r="Z7">
        <v>2.2472319999999999</v>
      </c>
      <c r="AA7">
        <v>325.83712800000001</v>
      </c>
      <c r="AB7">
        <v>0.79676400000000003</v>
      </c>
    </row>
    <row r="8" spans="1:28">
      <c r="A8">
        <v>2048</v>
      </c>
      <c r="B8">
        <v>11702.463867</v>
      </c>
      <c r="C8">
        <v>105.799576</v>
      </c>
      <c r="D8">
        <v>11808.263671999999</v>
      </c>
      <c r="E8">
        <v>861.84674099999995</v>
      </c>
      <c r="F8">
        <v>18.816279999999999</v>
      </c>
      <c r="G8">
        <v>50.870483</v>
      </c>
      <c r="H8">
        <v>188.999573</v>
      </c>
      <c r="I8">
        <v>50.541195000000002</v>
      </c>
      <c r="J8">
        <v>80.139999000000003</v>
      </c>
      <c r="K8">
        <v>0</v>
      </c>
      <c r="L8">
        <v>598.91632100000004</v>
      </c>
      <c r="M8">
        <v>0.79667399999999999</v>
      </c>
      <c r="N8">
        <v>2.9276580000000001</v>
      </c>
      <c r="O8">
        <v>1.4972540000000001</v>
      </c>
      <c r="P8">
        <v>1.383945</v>
      </c>
      <c r="Q8">
        <v>0</v>
      </c>
      <c r="R8">
        <v>0.76863499999999996</v>
      </c>
      <c r="S8">
        <v>1857.5047609999999</v>
      </c>
      <c r="T8">
        <v>13665.768555000001</v>
      </c>
      <c r="U8">
        <v>13224.988281</v>
      </c>
      <c r="V8">
        <v>105.799583</v>
      </c>
      <c r="W8">
        <v>0</v>
      </c>
      <c r="X8">
        <v>31.104911999999999</v>
      </c>
      <c r="Y8">
        <v>2.8112940000000002</v>
      </c>
      <c r="Z8">
        <v>2.199376</v>
      </c>
      <c r="AA8">
        <v>309.02200299999998</v>
      </c>
      <c r="AB8">
        <v>0.76863499999999996</v>
      </c>
    </row>
    <row r="9" spans="1:28">
      <c r="A9">
        <v>2047</v>
      </c>
      <c r="B9">
        <v>11713.783203000001</v>
      </c>
      <c r="C9">
        <v>105.12975299999999</v>
      </c>
      <c r="D9">
        <v>11818.913086</v>
      </c>
      <c r="E9">
        <v>861.953125</v>
      </c>
      <c r="F9">
        <v>18.091674999999999</v>
      </c>
      <c r="G9">
        <v>47.962048000000003</v>
      </c>
      <c r="H9">
        <v>176.93936199999999</v>
      </c>
      <c r="I9">
        <v>49.345798000000002</v>
      </c>
      <c r="J9">
        <v>79.002548000000004</v>
      </c>
      <c r="K9">
        <v>0</v>
      </c>
      <c r="L9">
        <v>580.09930399999996</v>
      </c>
      <c r="M9">
        <v>0.79364999999999997</v>
      </c>
      <c r="N9">
        <v>2.9233370000000001</v>
      </c>
      <c r="O9">
        <v>1.454458</v>
      </c>
      <c r="P9">
        <v>1.381599</v>
      </c>
      <c r="Q9">
        <v>0</v>
      </c>
      <c r="R9">
        <v>0.74023899999999998</v>
      </c>
      <c r="S9">
        <v>1820.687134</v>
      </c>
      <c r="T9">
        <v>13639.600586</v>
      </c>
      <c r="U9">
        <v>13216.332031</v>
      </c>
      <c r="V9">
        <v>105.129768</v>
      </c>
      <c r="W9">
        <v>0</v>
      </c>
      <c r="X9">
        <v>30.746485</v>
      </c>
      <c r="Y9">
        <v>2.8055469999999998</v>
      </c>
      <c r="Z9">
        <v>2.158455</v>
      </c>
      <c r="AA9">
        <v>292.54785199999998</v>
      </c>
      <c r="AB9">
        <v>0.74023899999999998</v>
      </c>
    </row>
    <row r="10" spans="1:28">
      <c r="A10">
        <v>2046</v>
      </c>
      <c r="B10">
        <v>11731.023438</v>
      </c>
      <c r="C10">
        <v>104.441498</v>
      </c>
      <c r="D10">
        <v>11835.464844</v>
      </c>
      <c r="E10">
        <v>862.76892099999998</v>
      </c>
      <c r="F10">
        <v>17.403337000000001</v>
      </c>
      <c r="G10">
        <v>45.103397000000001</v>
      </c>
      <c r="H10">
        <v>165.197586</v>
      </c>
      <c r="I10">
        <v>48.249893</v>
      </c>
      <c r="J10">
        <v>77.690833999999995</v>
      </c>
      <c r="K10">
        <v>0</v>
      </c>
      <c r="L10">
        <v>561.82696499999997</v>
      </c>
      <c r="M10">
        <v>0.791431</v>
      </c>
      <c r="N10">
        <v>2.9213900000000002</v>
      </c>
      <c r="O10">
        <v>1.413975</v>
      </c>
      <c r="P10">
        <v>1.380341</v>
      </c>
      <c r="Q10">
        <v>0</v>
      </c>
      <c r="R10">
        <v>0.71187400000000001</v>
      </c>
      <c r="S10">
        <v>1785.4600829999999</v>
      </c>
      <c r="T10">
        <v>13620.924805000001</v>
      </c>
      <c r="U10">
        <v>13214.956055000001</v>
      </c>
      <c r="V10">
        <v>104.441498</v>
      </c>
      <c r="W10">
        <v>0</v>
      </c>
      <c r="X10">
        <v>30.281662000000001</v>
      </c>
      <c r="Y10">
        <v>2.8022279999999999</v>
      </c>
      <c r="Z10">
        <v>2.1173850000000001</v>
      </c>
      <c r="AA10">
        <v>276.40811200000002</v>
      </c>
      <c r="AB10">
        <v>0.71187400000000001</v>
      </c>
    </row>
    <row r="11" spans="1:28">
      <c r="A11">
        <v>2045</v>
      </c>
      <c r="B11">
        <v>11744.345703000001</v>
      </c>
      <c r="C11">
        <v>103.659302</v>
      </c>
      <c r="D11">
        <v>11848.004883</v>
      </c>
      <c r="E11">
        <v>863.49749799999995</v>
      </c>
      <c r="F11">
        <v>16.678335000000001</v>
      </c>
      <c r="G11">
        <v>42.292343000000002</v>
      </c>
      <c r="H11">
        <v>153.55779999999999</v>
      </c>
      <c r="I11">
        <v>47.176014000000002</v>
      </c>
      <c r="J11">
        <v>76.152573000000004</v>
      </c>
      <c r="K11">
        <v>0</v>
      </c>
      <c r="L11">
        <v>543.48931900000002</v>
      </c>
      <c r="M11">
        <v>0.78901399999999999</v>
      </c>
      <c r="N11">
        <v>2.9170240000000001</v>
      </c>
      <c r="O11">
        <v>1.37422</v>
      </c>
      <c r="P11">
        <v>1.3777969999999999</v>
      </c>
      <c r="Q11">
        <v>0</v>
      </c>
      <c r="R11">
        <v>0.68291999999999997</v>
      </c>
      <c r="S11">
        <v>1749.9848629999999</v>
      </c>
      <c r="T11">
        <v>13597.990234000001</v>
      </c>
      <c r="U11">
        <v>13209.275390999999</v>
      </c>
      <c r="V11">
        <v>103.659302</v>
      </c>
      <c r="W11">
        <v>0</v>
      </c>
      <c r="X11">
        <v>29.940837999999999</v>
      </c>
      <c r="Y11">
        <v>2.797037</v>
      </c>
      <c r="Z11">
        <v>2.0790199999999999</v>
      </c>
      <c r="AA11">
        <v>260.26431300000002</v>
      </c>
      <c r="AB11">
        <v>0.68291999999999997</v>
      </c>
    </row>
    <row r="12" spans="1:28">
      <c r="A12">
        <v>2044</v>
      </c>
      <c r="B12">
        <v>11762.703125</v>
      </c>
      <c r="C12">
        <v>102.779922</v>
      </c>
      <c r="D12">
        <v>11865.483398</v>
      </c>
      <c r="E12">
        <v>864.79003899999998</v>
      </c>
      <c r="F12">
        <v>15.923864</v>
      </c>
      <c r="G12">
        <v>39.561568999999999</v>
      </c>
      <c r="H12">
        <v>142.206726</v>
      </c>
      <c r="I12">
        <v>46.109676</v>
      </c>
      <c r="J12">
        <v>74.487823000000006</v>
      </c>
      <c r="K12">
        <v>0</v>
      </c>
      <c r="L12">
        <v>525.45910600000002</v>
      </c>
      <c r="M12">
        <v>0.78642900000000004</v>
      </c>
      <c r="N12">
        <v>2.9100229999999998</v>
      </c>
      <c r="O12">
        <v>1.335817</v>
      </c>
      <c r="P12">
        <v>1.3737790000000001</v>
      </c>
      <c r="Q12">
        <v>0</v>
      </c>
      <c r="R12">
        <v>0.65385300000000002</v>
      </c>
      <c r="S12">
        <v>1715.5986330000001</v>
      </c>
      <c r="T12">
        <v>13581.082031</v>
      </c>
      <c r="U12">
        <v>13209.465819999999</v>
      </c>
      <c r="V12">
        <v>102.779915</v>
      </c>
      <c r="W12">
        <v>0</v>
      </c>
      <c r="X12">
        <v>29.608629000000001</v>
      </c>
      <c r="Y12">
        <v>2.770975</v>
      </c>
      <c r="Z12">
        <v>2.030545</v>
      </c>
      <c r="AA12">
        <v>244.38149999999999</v>
      </c>
      <c r="AB12">
        <v>0.65385300000000002</v>
      </c>
    </row>
    <row r="13" spans="1:28">
      <c r="A13">
        <v>2043</v>
      </c>
      <c r="B13">
        <v>11779.518555000001</v>
      </c>
      <c r="C13">
        <v>101.869629</v>
      </c>
      <c r="D13">
        <v>11881.388671999999</v>
      </c>
      <c r="E13">
        <v>866.31445299999996</v>
      </c>
      <c r="F13">
        <v>14.638222000000001</v>
      </c>
      <c r="G13">
        <v>36.892749999999999</v>
      </c>
      <c r="H13">
        <v>131.167068</v>
      </c>
      <c r="I13">
        <v>44.883620999999998</v>
      </c>
      <c r="J13">
        <v>72.587692000000004</v>
      </c>
      <c r="K13">
        <v>0</v>
      </c>
      <c r="L13">
        <v>507.67486600000001</v>
      </c>
      <c r="M13">
        <v>0.78473499999999996</v>
      </c>
      <c r="N13">
        <v>2.9079739999999998</v>
      </c>
      <c r="O13">
        <v>1.3006720000000001</v>
      </c>
      <c r="P13">
        <v>1.3720429999999999</v>
      </c>
      <c r="Q13">
        <v>0</v>
      </c>
      <c r="R13">
        <v>0.62502800000000003</v>
      </c>
      <c r="S13">
        <v>1681.1492920000001</v>
      </c>
      <c r="T13">
        <v>13562.538086</v>
      </c>
      <c r="U13">
        <v>13208.375</v>
      </c>
      <c r="V13">
        <v>101.869629</v>
      </c>
      <c r="W13">
        <v>0</v>
      </c>
      <c r="X13">
        <v>29.209904000000002</v>
      </c>
      <c r="Y13">
        <v>2.7665829999999998</v>
      </c>
      <c r="Z13">
        <v>1.9922340000000001</v>
      </c>
      <c r="AA13">
        <v>228.20642100000001</v>
      </c>
      <c r="AB13">
        <v>0.62502899999999995</v>
      </c>
    </row>
    <row r="14" spans="1:28">
      <c r="A14">
        <v>2042</v>
      </c>
      <c r="B14">
        <v>11793.063477</v>
      </c>
      <c r="C14">
        <v>100.45961</v>
      </c>
      <c r="D14">
        <v>11893.523438</v>
      </c>
      <c r="E14">
        <v>867.83392300000003</v>
      </c>
      <c r="F14">
        <v>13.800285000000001</v>
      </c>
      <c r="G14">
        <v>34.289158</v>
      </c>
      <c r="H14">
        <v>120.30877700000001</v>
      </c>
      <c r="I14">
        <v>43.667560999999999</v>
      </c>
      <c r="J14">
        <v>70.510177999999996</v>
      </c>
      <c r="K14">
        <v>0</v>
      </c>
      <c r="L14">
        <v>489.79391500000003</v>
      </c>
      <c r="M14">
        <v>0.78343399999999996</v>
      </c>
      <c r="N14">
        <v>2.9051100000000001</v>
      </c>
      <c r="O14">
        <v>1.267466</v>
      </c>
      <c r="P14">
        <v>1.3707849999999999</v>
      </c>
      <c r="Q14">
        <v>0</v>
      </c>
      <c r="R14">
        <v>0.572403</v>
      </c>
      <c r="S14">
        <v>1647.103149</v>
      </c>
      <c r="T14">
        <v>13540.626953000001</v>
      </c>
      <c r="U14">
        <v>13203.802734000001</v>
      </c>
      <c r="V14">
        <v>100.459625</v>
      </c>
      <c r="W14">
        <v>0</v>
      </c>
      <c r="X14">
        <v>28.833448000000001</v>
      </c>
      <c r="Y14">
        <v>2.7622149999999999</v>
      </c>
      <c r="Z14">
        <v>1.9528730000000001</v>
      </c>
      <c r="AA14">
        <v>212.634918</v>
      </c>
      <c r="AB14">
        <v>0.572403</v>
      </c>
    </row>
    <row r="15" spans="1:28">
      <c r="A15">
        <v>2041</v>
      </c>
      <c r="B15">
        <v>11808.428711</v>
      </c>
      <c r="C15">
        <v>99.244156000000004</v>
      </c>
      <c r="D15">
        <v>11907.672852</v>
      </c>
      <c r="E15">
        <v>869.88800000000003</v>
      </c>
      <c r="F15">
        <v>12.988905000000001</v>
      </c>
      <c r="G15">
        <v>31.735188999999998</v>
      </c>
      <c r="H15">
        <v>109.64091500000001</v>
      </c>
      <c r="I15">
        <v>42.450091999999998</v>
      </c>
      <c r="J15">
        <v>68.201087999999999</v>
      </c>
      <c r="K15">
        <v>0</v>
      </c>
      <c r="L15">
        <v>471.97949199999999</v>
      </c>
      <c r="M15">
        <v>0.786192</v>
      </c>
      <c r="N15">
        <v>2.9090069999999999</v>
      </c>
      <c r="O15">
        <v>1.239085</v>
      </c>
      <c r="P15">
        <v>1.38883</v>
      </c>
      <c r="Q15">
        <v>0</v>
      </c>
      <c r="R15">
        <v>0.54249199999999997</v>
      </c>
      <c r="S15">
        <v>1613.749268</v>
      </c>
      <c r="T15">
        <v>13521.421875</v>
      </c>
      <c r="U15">
        <v>13201.540039</v>
      </c>
      <c r="V15">
        <v>99.244156000000004</v>
      </c>
      <c r="W15">
        <v>0</v>
      </c>
      <c r="X15">
        <v>28.451086</v>
      </c>
      <c r="Y15">
        <v>2.7670270000000001</v>
      </c>
      <c r="Z15">
        <v>1.9353180000000001</v>
      </c>
      <c r="AA15">
        <v>197.20474200000001</v>
      </c>
      <c r="AB15">
        <v>0.54249199999999997</v>
      </c>
    </row>
    <row r="16" spans="1:28">
      <c r="A16">
        <v>2040</v>
      </c>
      <c r="B16">
        <v>11829.681640999999</v>
      </c>
      <c r="C16">
        <v>97.937492000000006</v>
      </c>
      <c r="D16">
        <v>11927.619140999999</v>
      </c>
      <c r="E16">
        <v>872.90301499999998</v>
      </c>
      <c r="F16">
        <v>12.184063</v>
      </c>
      <c r="G16">
        <v>29.290728000000001</v>
      </c>
      <c r="H16">
        <v>99.269904999999994</v>
      </c>
      <c r="I16">
        <v>41.154961</v>
      </c>
      <c r="J16">
        <v>65.721855000000005</v>
      </c>
      <c r="K16">
        <v>0</v>
      </c>
      <c r="L16">
        <v>454.32269300000002</v>
      </c>
      <c r="M16">
        <v>0.78868499999999997</v>
      </c>
      <c r="N16">
        <v>2.9120740000000001</v>
      </c>
      <c r="O16">
        <v>1.2110909999999999</v>
      </c>
      <c r="P16">
        <v>1.404328</v>
      </c>
      <c r="Q16">
        <v>0</v>
      </c>
      <c r="R16">
        <v>0.51421399999999995</v>
      </c>
      <c r="S16">
        <v>1581.677612</v>
      </c>
      <c r="T16">
        <v>13509.296875</v>
      </c>
      <c r="U16">
        <v>13206.083984000001</v>
      </c>
      <c r="V16">
        <v>97.937484999999995</v>
      </c>
      <c r="W16">
        <v>0</v>
      </c>
      <c r="X16">
        <v>28.120176000000001</v>
      </c>
      <c r="Y16">
        <v>2.7702599999999999</v>
      </c>
      <c r="Z16">
        <v>1.913627</v>
      </c>
      <c r="AA16">
        <v>182.08419799999999</v>
      </c>
      <c r="AB16">
        <v>0.51421399999999995</v>
      </c>
    </row>
    <row r="17" spans="1:28">
      <c r="A17">
        <v>2039</v>
      </c>
      <c r="B17">
        <v>11851.614258</v>
      </c>
      <c r="C17">
        <v>96.027366999999998</v>
      </c>
      <c r="D17">
        <v>11947.641602</v>
      </c>
      <c r="E17">
        <v>876.53582800000004</v>
      </c>
      <c r="F17">
        <v>11.297922</v>
      </c>
      <c r="G17">
        <v>26.947018</v>
      </c>
      <c r="H17">
        <v>89.218727000000001</v>
      </c>
      <c r="I17">
        <v>39.770659999999999</v>
      </c>
      <c r="J17">
        <v>62.889575999999998</v>
      </c>
      <c r="K17">
        <v>0</v>
      </c>
      <c r="L17">
        <v>436.622345</v>
      </c>
      <c r="M17">
        <v>0.79172100000000001</v>
      </c>
      <c r="N17">
        <v>2.9157959999999998</v>
      </c>
      <c r="O17">
        <v>1.183622</v>
      </c>
      <c r="P17">
        <v>1.4215949999999999</v>
      </c>
      <c r="Q17">
        <v>0</v>
      </c>
      <c r="R17">
        <v>0.48405199999999998</v>
      </c>
      <c r="S17">
        <v>1550.0787350000001</v>
      </c>
      <c r="T17">
        <v>13497.720703000001</v>
      </c>
      <c r="U17">
        <v>13211.613281</v>
      </c>
      <c r="V17">
        <v>96.027359000000004</v>
      </c>
      <c r="W17">
        <v>0</v>
      </c>
      <c r="X17">
        <v>27.799347000000001</v>
      </c>
      <c r="Y17">
        <v>2.7741880000000001</v>
      </c>
      <c r="Z17">
        <v>1.8920090000000001</v>
      </c>
      <c r="AA17">
        <v>167.10630800000001</v>
      </c>
      <c r="AB17">
        <v>0.48405199999999998</v>
      </c>
    </row>
    <row r="18" spans="1:28">
      <c r="A18">
        <v>2038</v>
      </c>
      <c r="B18">
        <v>11886.575194999999</v>
      </c>
      <c r="C18">
        <v>94.431006999999994</v>
      </c>
      <c r="D18">
        <v>11981.005859000001</v>
      </c>
      <c r="E18">
        <v>882.62316899999996</v>
      </c>
      <c r="F18">
        <v>10.487284000000001</v>
      </c>
      <c r="G18">
        <v>24.748038999999999</v>
      </c>
      <c r="H18">
        <v>79.871109000000004</v>
      </c>
      <c r="I18">
        <v>38.381931000000002</v>
      </c>
      <c r="J18">
        <v>59.890877000000003</v>
      </c>
      <c r="K18">
        <v>0</v>
      </c>
      <c r="L18">
        <v>419.33615099999997</v>
      </c>
      <c r="M18">
        <v>0.79617899999999997</v>
      </c>
      <c r="N18">
        <v>2.9210129999999999</v>
      </c>
      <c r="O18">
        <v>1.15774</v>
      </c>
      <c r="P18">
        <v>1.4447559999999999</v>
      </c>
      <c r="Q18">
        <v>0</v>
      </c>
      <c r="R18">
        <v>0.45777299999999999</v>
      </c>
      <c r="S18">
        <v>1522.1160890000001</v>
      </c>
      <c r="T18">
        <v>13503.122069999999</v>
      </c>
      <c r="U18">
        <v>13232.908203000001</v>
      </c>
      <c r="V18">
        <v>94.431015000000002</v>
      </c>
      <c r="W18">
        <v>0</v>
      </c>
      <c r="X18">
        <v>27.519627</v>
      </c>
      <c r="Y18">
        <v>2.7814719999999999</v>
      </c>
      <c r="Z18">
        <v>1.880039</v>
      </c>
      <c r="AA18">
        <v>152.95469700000001</v>
      </c>
      <c r="AB18">
        <v>0.45777299999999999</v>
      </c>
    </row>
    <row r="19" spans="1:28">
      <c r="A19">
        <v>2037</v>
      </c>
      <c r="B19">
        <v>11932.664062</v>
      </c>
      <c r="C19">
        <v>92.978592000000006</v>
      </c>
      <c r="D19">
        <v>12025.642578000001</v>
      </c>
      <c r="E19">
        <v>891.18841599999996</v>
      </c>
      <c r="F19">
        <v>9.6679189999999995</v>
      </c>
      <c r="G19">
        <v>22.689029999999999</v>
      </c>
      <c r="H19">
        <v>71.258148000000006</v>
      </c>
      <c r="I19">
        <v>36.945770000000003</v>
      </c>
      <c r="J19">
        <v>56.770256000000003</v>
      </c>
      <c r="K19">
        <v>0</v>
      </c>
      <c r="L19">
        <v>402.43661500000002</v>
      </c>
      <c r="M19">
        <v>0.80077900000000002</v>
      </c>
      <c r="N19">
        <v>2.9276559999999998</v>
      </c>
      <c r="O19">
        <v>1.1330769999999999</v>
      </c>
      <c r="P19">
        <v>1.473106</v>
      </c>
      <c r="Q19">
        <v>0</v>
      </c>
      <c r="R19">
        <v>0.433755</v>
      </c>
      <c r="S19">
        <v>1497.724487</v>
      </c>
      <c r="T19">
        <v>13523.367188</v>
      </c>
      <c r="U19">
        <v>13267.979492</v>
      </c>
      <c r="V19">
        <v>92.978592000000006</v>
      </c>
      <c r="W19">
        <v>0</v>
      </c>
      <c r="X19">
        <v>27.378733</v>
      </c>
      <c r="Y19">
        <v>2.7886660000000001</v>
      </c>
      <c r="Z19">
        <v>1.866992</v>
      </c>
      <c r="AA19">
        <v>139.58419799999999</v>
      </c>
      <c r="AB19">
        <v>0.433755</v>
      </c>
    </row>
    <row r="20" spans="1:28">
      <c r="A20">
        <v>2036</v>
      </c>
      <c r="B20">
        <v>11978.411133</v>
      </c>
      <c r="C20">
        <v>91.449012999999994</v>
      </c>
      <c r="D20">
        <v>12069.860352</v>
      </c>
      <c r="E20">
        <v>901.33599900000002</v>
      </c>
      <c r="F20">
        <v>8.9068559999999994</v>
      </c>
      <c r="G20">
        <v>20.754117999999998</v>
      </c>
      <c r="H20">
        <v>63.368931000000003</v>
      </c>
      <c r="I20">
        <v>35.451824000000002</v>
      </c>
      <c r="J20">
        <v>53.451053999999999</v>
      </c>
      <c r="K20">
        <v>0</v>
      </c>
      <c r="L20">
        <v>385.697968</v>
      </c>
      <c r="M20">
        <v>0.80647500000000005</v>
      </c>
      <c r="N20">
        <v>2.9376410000000002</v>
      </c>
      <c r="O20">
        <v>1.1095330000000001</v>
      </c>
      <c r="P20">
        <v>1.5105500000000001</v>
      </c>
      <c r="Q20">
        <v>0</v>
      </c>
      <c r="R20">
        <v>0.411215</v>
      </c>
      <c r="S20">
        <v>1475.7421879999999</v>
      </c>
      <c r="T20">
        <v>13545.602539</v>
      </c>
      <c r="U20">
        <v>13304.275390999999</v>
      </c>
      <c r="V20">
        <v>91.449020000000004</v>
      </c>
      <c r="W20">
        <v>0</v>
      </c>
      <c r="X20">
        <v>27.253397</v>
      </c>
      <c r="Y20">
        <v>2.7992439999999998</v>
      </c>
      <c r="Z20">
        <v>1.864922</v>
      </c>
      <c r="AA20">
        <v>127.009399</v>
      </c>
      <c r="AB20">
        <v>0.411215</v>
      </c>
    </row>
    <row r="21" spans="1:28">
      <c r="A21">
        <v>2035</v>
      </c>
      <c r="B21">
        <v>12023.131836</v>
      </c>
      <c r="C21">
        <v>89.765265999999997</v>
      </c>
      <c r="D21">
        <v>12112.897461</v>
      </c>
      <c r="E21">
        <v>913.748108</v>
      </c>
      <c r="F21">
        <v>8.143694</v>
      </c>
      <c r="G21">
        <v>18.963989000000002</v>
      </c>
      <c r="H21">
        <v>56.159492</v>
      </c>
      <c r="I21">
        <v>33.908732999999998</v>
      </c>
      <c r="J21">
        <v>49.949322000000002</v>
      </c>
      <c r="K21">
        <v>0</v>
      </c>
      <c r="L21">
        <v>369.06698599999999</v>
      </c>
      <c r="M21">
        <v>0.81427499999999997</v>
      </c>
      <c r="N21">
        <v>2.9509810000000001</v>
      </c>
      <c r="O21">
        <v>1.086355</v>
      </c>
      <c r="P21">
        <v>1.5574330000000001</v>
      </c>
      <c r="Q21">
        <v>0</v>
      </c>
      <c r="R21">
        <v>0.39176800000000001</v>
      </c>
      <c r="S21">
        <v>1456.741211</v>
      </c>
      <c r="T21">
        <v>13569.638671999999</v>
      </c>
      <c r="U21">
        <v>13341.721680000001</v>
      </c>
      <c r="V21">
        <v>89.765259</v>
      </c>
      <c r="W21">
        <v>0</v>
      </c>
      <c r="X21">
        <v>27.196278</v>
      </c>
      <c r="Y21">
        <v>2.815436</v>
      </c>
      <c r="Z21">
        <v>1.8682019999999999</v>
      </c>
      <c r="AA21">
        <v>115.143173</v>
      </c>
      <c r="AB21">
        <v>0.39176800000000001</v>
      </c>
    </row>
    <row r="22" spans="1:28">
      <c r="A22">
        <v>2034</v>
      </c>
      <c r="B22">
        <v>12074.824219</v>
      </c>
      <c r="C22">
        <v>88.688346999999993</v>
      </c>
      <c r="D22">
        <v>12163.512694999999</v>
      </c>
      <c r="E22">
        <v>929.03149399999995</v>
      </c>
      <c r="F22">
        <v>7.40395</v>
      </c>
      <c r="G22">
        <v>17.314264000000001</v>
      </c>
      <c r="H22">
        <v>49.625022999999999</v>
      </c>
      <c r="I22">
        <v>32.347366000000001</v>
      </c>
      <c r="J22">
        <v>46.315883999999997</v>
      </c>
      <c r="K22">
        <v>0</v>
      </c>
      <c r="L22">
        <v>352.71481299999999</v>
      </c>
      <c r="M22">
        <v>0.82468699999999995</v>
      </c>
      <c r="N22">
        <v>2.9706320000000002</v>
      </c>
      <c r="O22">
        <v>1.064371</v>
      </c>
      <c r="P22">
        <v>1.6173599999999999</v>
      </c>
      <c r="Q22">
        <v>0</v>
      </c>
      <c r="R22">
        <v>0.37512200000000001</v>
      </c>
      <c r="S22">
        <v>1441.6049800000001</v>
      </c>
      <c r="T22">
        <v>13605.117188</v>
      </c>
      <c r="U22">
        <v>13389.198242</v>
      </c>
      <c r="V22">
        <v>88.688346999999993</v>
      </c>
      <c r="W22">
        <v>0</v>
      </c>
      <c r="X22">
        <v>27.146754999999999</v>
      </c>
      <c r="Y22">
        <v>2.8405</v>
      </c>
      <c r="Z22">
        <v>1.888577</v>
      </c>
      <c r="AA22">
        <v>104.038223</v>
      </c>
      <c r="AB22">
        <v>0.37512200000000001</v>
      </c>
    </row>
    <row r="23" spans="1:28">
      <c r="A23">
        <v>2033</v>
      </c>
      <c r="B23">
        <v>12143.298828000001</v>
      </c>
      <c r="C23">
        <v>87.035483999999997</v>
      </c>
      <c r="D23">
        <v>12230.333984000001</v>
      </c>
      <c r="E23">
        <v>948.07562299999995</v>
      </c>
      <c r="F23">
        <v>6.7316529999999997</v>
      </c>
      <c r="G23">
        <v>15.811105</v>
      </c>
      <c r="H23">
        <v>43.864960000000004</v>
      </c>
      <c r="I23">
        <v>30.757695999999999</v>
      </c>
      <c r="J23">
        <v>42.656070999999997</v>
      </c>
      <c r="K23">
        <v>0</v>
      </c>
      <c r="L23">
        <v>337.186646</v>
      </c>
      <c r="M23">
        <v>0.84069899999999997</v>
      </c>
      <c r="N23">
        <v>3.0039250000000002</v>
      </c>
      <c r="O23">
        <v>1.045952</v>
      </c>
      <c r="P23">
        <v>1.68987</v>
      </c>
      <c r="Q23">
        <v>0</v>
      </c>
      <c r="R23">
        <v>0.36205599999999999</v>
      </c>
      <c r="S23">
        <v>1432.026245</v>
      </c>
      <c r="T23">
        <v>13662.360352</v>
      </c>
      <c r="U23">
        <v>13457.947265999999</v>
      </c>
      <c r="V23">
        <v>87.035492000000005</v>
      </c>
      <c r="W23">
        <v>0</v>
      </c>
      <c r="X23">
        <v>27.333168000000001</v>
      </c>
      <c r="Y23">
        <v>2.752936</v>
      </c>
      <c r="Z23">
        <v>1.892876</v>
      </c>
      <c r="AA23">
        <v>93.897057000000004</v>
      </c>
      <c r="AB23">
        <v>0.36205599999999999</v>
      </c>
    </row>
    <row r="24" spans="1:28">
      <c r="A24">
        <v>2032</v>
      </c>
      <c r="B24">
        <v>12219.173828000001</v>
      </c>
      <c r="C24">
        <v>85.430610999999999</v>
      </c>
      <c r="D24">
        <v>12304.604492</v>
      </c>
      <c r="E24">
        <v>970.44555700000001</v>
      </c>
      <c r="F24">
        <v>6.1178800000000004</v>
      </c>
      <c r="G24">
        <v>14.460689</v>
      </c>
      <c r="H24">
        <v>38.819308999999997</v>
      </c>
      <c r="I24">
        <v>29.190577999999999</v>
      </c>
      <c r="J24">
        <v>38.934283999999998</v>
      </c>
      <c r="K24">
        <v>0</v>
      </c>
      <c r="L24">
        <v>322.22412100000003</v>
      </c>
      <c r="M24">
        <v>0.86778900000000003</v>
      </c>
      <c r="N24">
        <v>3.0613079999999999</v>
      </c>
      <c r="O24">
        <v>1.0341290000000001</v>
      </c>
      <c r="P24">
        <v>1.826179</v>
      </c>
      <c r="Q24">
        <v>0</v>
      </c>
      <c r="R24">
        <v>0.350136</v>
      </c>
      <c r="S24">
        <v>1427.3317870000001</v>
      </c>
      <c r="T24">
        <v>13731.936523</v>
      </c>
      <c r="U24">
        <v>13537.844727</v>
      </c>
      <c r="V24">
        <v>85.430610999999999</v>
      </c>
      <c r="W24">
        <v>0</v>
      </c>
      <c r="X24">
        <v>27.565693</v>
      </c>
      <c r="Y24">
        <v>2.8075649999999999</v>
      </c>
      <c r="Z24">
        <v>1.9469259999999999</v>
      </c>
      <c r="AA24">
        <v>84.650574000000006</v>
      </c>
      <c r="AB24">
        <v>0.350136</v>
      </c>
    </row>
    <row r="25" spans="1:28">
      <c r="A25">
        <v>2031</v>
      </c>
      <c r="B25">
        <v>12310.772461</v>
      </c>
      <c r="C25">
        <v>83.763428000000005</v>
      </c>
      <c r="D25">
        <v>12394.536133</v>
      </c>
      <c r="E25">
        <v>996.55084199999999</v>
      </c>
      <c r="F25">
        <v>5.5767300000000004</v>
      </c>
      <c r="G25">
        <v>13.264994</v>
      </c>
      <c r="H25">
        <v>34.426558999999997</v>
      </c>
      <c r="I25">
        <v>27.614339999999999</v>
      </c>
      <c r="J25">
        <v>35.183436999999998</v>
      </c>
      <c r="K25">
        <v>0</v>
      </c>
      <c r="L25">
        <v>308.06246900000002</v>
      </c>
      <c r="M25">
        <v>0.89839800000000003</v>
      </c>
      <c r="N25">
        <v>3.1252059999999999</v>
      </c>
      <c r="O25">
        <v>1.0223279999999999</v>
      </c>
      <c r="P25">
        <v>1.9599420000000001</v>
      </c>
      <c r="Q25">
        <v>0</v>
      </c>
      <c r="R25">
        <v>0.33967999999999998</v>
      </c>
      <c r="S25">
        <v>1428.0251459999999</v>
      </c>
      <c r="T25">
        <v>13822.561523</v>
      </c>
      <c r="U25">
        <v>13637.928711</v>
      </c>
      <c r="V25">
        <v>83.763419999999996</v>
      </c>
      <c r="W25">
        <v>0</v>
      </c>
      <c r="X25">
        <v>27.894629999999999</v>
      </c>
      <c r="Y25">
        <v>2.84538</v>
      </c>
      <c r="Z25">
        <v>1.995096</v>
      </c>
      <c r="AA25">
        <v>76.269974000000005</v>
      </c>
      <c r="AB25">
        <v>0.33967999999999998</v>
      </c>
    </row>
    <row r="26" spans="1:28">
      <c r="A26">
        <v>2030</v>
      </c>
      <c r="B26">
        <v>12408.946289</v>
      </c>
      <c r="C26">
        <v>81.587540000000004</v>
      </c>
      <c r="D26">
        <v>12490.534180000001</v>
      </c>
      <c r="E26">
        <v>1025.626221</v>
      </c>
      <c r="F26">
        <v>5.1152119999999996</v>
      </c>
      <c r="G26">
        <v>12.198257</v>
      </c>
      <c r="H26">
        <v>30.591971999999998</v>
      </c>
      <c r="I26">
        <v>26.029506999999999</v>
      </c>
      <c r="J26">
        <v>31.406773000000001</v>
      </c>
      <c r="K26">
        <v>0</v>
      </c>
      <c r="L26">
        <v>294.56469700000002</v>
      </c>
      <c r="M26">
        <v>0.93386899999999995</v>
      </c>
      <c r="N26">
        <v>3.1971180000000001</v>
      </c>
      <c r="O26">
        <v>1.0114019999999999</v>
      </c>
      <c r="P26">
        <v>2.1030169999999999</v>
      </c>
      <c r="Q26">
        <v>0</v>
      </c>
      <c r="R26">
        <v>0.328932</v>
      </c>
      <c r="S26">
        <v>1433.1069339999999</v>
      </c>
      <c r="T26">
        <v>13923.640625</v>
      </c>
      <c r="U26">
        <v>13748.132812</v>
      </c>
      <c r="V26">
        <v>81.587554999999995</v>
      </c>
      <c r="W26">
        <v>0</v>
      </c>
      <c r="X26">
        <v>28.238893999999998</v>
      </c>
      <c r="Y26">
        <v>2.9301889999999999</v>
      </c>
      <c r="Z26">
        <v>2.0687829999999998</v>
      </c>
      <c r="AA26">
        <v>68.657272000000006</v>
      </c>
      <c r="AB26">
        <v>0.328932</v>
      </c>
    </row>
    <row r="27" spans="1:28">
      <c r="A27">
        <v>2029</v>
      </c>
      <c r="B27">
        <v>12500.423828000001</v>
      </c>
      <c r="C27">
        <v>79.802611999999996</v>
      </c>
      <c r="D27">
        <v>12580.226562</v>
      </c>
      <c r="E27">
        <v>1056.2197269999999</v>
      </c>
      <c r="F27">
        <v>4.72844</v>
      </c>
      <c r="G27">
        <v>11.216869000000001</v>
      </c>
      <c r="H27">
        <v>27.246414000000001</v>
      </c>
      <c r="I27">
        <v>24.354399000000001</v>
      </c>
      <c r="J27">
        <v>27.529125000000001</v>
      </c>
      <c r="K27">
        <v>0</v>
      </c>
      <c r="L27">
        <v>281.25906400000002</v>
      </c>
      <c r="M27">
        <v>0.97602199999999995</v>
      </c>
      <c r="N27">
        <v>3.2797559999999999</v>
      </c>
      <c r="O27">
        <v>1.002516</v>
      </c>
      <c r="P27">
        <v>2.2646790000000001</v>
      </c>
      <c r="Q27">
        <v>0</v>
      </c>
      <c r="R27">
        <v>0.31899899999999998</v>
      </c>
      <c r="S27">
        <v>1440.3961179999999</v>
      </c>
      <c r="T27">
        <v>14020.623046999999</v>
      </c>
      <c r="U27">
        <v>13853.153319999999</v>
      </c>
      <c r="V27">
        <v>79.802611999999996</v>
      </c>
      <c r="W27">
        <v>0</v>
      </c>
      <c r="X27">
        <v>28.684045999999999</v>
      </c>
      <c r="Y27">
        <v>3.043377</v>
      </c>
      <c r="Z27">
        <v>2.1228159999999998</v>
      </c>
      <c r="AA27">
        <v>61.653530000000003</v>
      </c>
      <c r="AB27">
        <v>0.31899899999999998</v>
      </c>
    </row>
    <row r="28" spans="1:28">
      <c r="A28">
        <v>2028</v>
      </c>
      <c r="B28">
        <v>12588.818359000001</v>
      </c>
      <c r="C28">
        <v>77.760559000000001</v>
      </c>
      <c r="D28">
        <v>12666.579102</v>
      </c>
      <c r="E28">
        <v>1088.908203</v>
      </c>
      <c r="F28">
        <v>4.3943199999999996</v>
      </c>
      <c r="G28">
        <v>10.346105</v>
      </c>
      <c r="H28">
        <v>24.34479</v>
      </c>
      <c r="I28">
        <v>22.718266</v>
      </c>
      <c r="J28">
        <v>23.528625000000002</v>
      </c>
      <c r="K28">
        <v>0</v>
      </c>
      <c r="L28">
        <v>268.40542599999998</v>
      </c>
      <c r="M28">
        <v>1.0237940000000001</v>
      </c>
      <c r="N28">
        <v>3.364093</v>
      </c>
      <c r="O28">
        <v>0.99397899999999995</v>
      </c>
      <c r="P28">
        <v>2.43791</v>
      </c>
      <c r="Q28">
        <v>0</v>
      </c>
      <c r="R28">
        <v>0.31060399999999999</v>
      </c>
      <c r="S28">
        <v>1450.776001</v>
      </c>
      <c r="T28">
        <v>14117.355469</v>
      </c>
      <c r="U28">
        <v>13957.597656</v>
      </c>
      <c r="V28">
        <v>77.760559000000001</v>
      </c>
      <c r="W28">
        <v>0</v>
      </c>
      <c r="X28">
        <v>29.162001</v>
      </c>
      <c r="Y28">
        <v>3.1288909999999999</v>
      </c>
      <c r="Z28">
        <v>2.1911330000000002</v>
      </c>
      <c r="AA28">
        <v>55.223838999999998</v>
      </c>
      <c r="AB28">
        <v>0.31060399999999999</v>
      </c>
    </row>
    <row r="29" spans="1:28">
      <c r="A29">
        <v>2027</v>
      </c>
      <c r="B29">
        <v>12661.747069999999</v>
      </c>
      <c r="C29">
        <v>75.499336</v>
      </c>
      <c r="D29">
        <v>12737.246094</v>
      </c>
      <c r="E29">
        <v>1122.3895259999999</v>
      </c>
      <c r="F29">
        <v>4.1276679999999999</v>
      </c>
      <c r="G29">
        <v>9.531155</v>
      </c>
      <c r="H29">
        <v>21.718052</v>
      </c>
      <c r="I29">
        <v>21.059517</v>
      </c>
      <c r="J29">
        <v>19.334229000000001</v>
      </c>
      <c r="K29">
        <v>0</v>
      </c>
      <c r="L29">
        <v>255.477081</v>
      </c>
      <c r="M29">
        <v>1.076012</v>
      </c>
      <c r="N29">
        <v>3.4544069999999998</v>
      </c>
      <c r="O29">
        <v>0.98829900000000004</v>
      </c>
      <c r="P29">
        <v>2.6308919999999998</v>
      </c>
      <c r="Q29">
        <v>0</v>
      </c>
      <c r="R29">
        <v>0.30339300000000002</v>
      </c>
      <c r="S29">
        <v>1462.0902100000001</v>
      </c>
      <c r="T29">
        <v>14199.335938</v>
      </c>
      <c r="U29">
        <v>14047.195312</v>
      </c>
      <c r="V29">
        <v>75.499329000000003</v>
      </c>
      <c r="W29">
        <v>0</v>
      </c>
      <c r="X29">
        <v>29.617032999999999</v>
      </c>
      <c r="Y29">
        <v>3.2245970000000002</v>
      </c>
      <c r="Z29">
        <v>2.277949</v>
      </c>
      <c r="AA29">
        <v>49.120522000000001</v>
      </c>
      <c r="AB29">
        <v>0.303392</v>
      </c>
    </row>
    <row r="30" spans="1:28">
      <c r="A30">
        <v>2026</v>
      </c>
      <c r="B30">
        <v>12731.019531</v>
      </c>
      <c r="C30">
        <v>73.254722999999998</v>
      </c>
      <c r="D30">
        <v>12804.274414</v>
      </c>
      <c r="E30">
        <v>1156.6926269999999</v>
      </c>
      <c r="F30">
        <v>3.9048389999999999</v>
      </c>
      <c r="G30">
        <v>8.7607549999999996</v>
      </c>
      <c r="H30">
        <v>19.351322</v>
      </c>
      <c r="I30">
        <v>19.660530000000001</v>
      </c>
      <c r="J30">
        <v>15.047907</v>
      </c>
      <c r="K30">
        <v>0</v>
      </c>
      <c r="L30">
        <v>242.813354</v>
      </c>
      <c r="M30">
        <v>1.1348560000000001</v>
      </c>
      <c r="N30">
        <v>3.5513439999999998</v>
      </c>
      <c r="O30">
        <v>0.98671399999999998</v>
      </c>
      <c r="P30">
        <v>2.8439139999999998</v>
      </c>
      <c r="Q30">
        <v>0</v>
      </c>
      <c r="R30">
        <v>0.297653</v>
      </c>
      <c r="S30">
        <v>1475.045654</v>
      </c>
      <c r="T30">
        <v>14279.320312</v>
      </c>
      <c r="U30">
        <v>14134.473633</v>
      </c>
      <c r="V30">
        <v>73.254729999999995</v>
      </c>
      <c r="W30">
        <v>0</v>
      </c>
      <c r="X30">
        <v>30.097528000000001</v>
      </c>
      <c r="Y30">
        <v>3.2782070000000001</v>
      </c>
      <c r="Z30">
        <v>2.350368</v>
      </c>
      <c r="AA30">
        <v>43.378608999999997</v>
      </c>
      <c r="AB30">
        <v>0.297653</v>
      </c>
    </row>
    <row r="31" spans="1:28">
      <c r="A31">
        <v>2025</v>
      </c>
      <c r="B31">
        <v>12777.162109000001</v>
      </c>
      <c r="C31">
        <v>70.539833000000002</v>
      </c>
      <c r="D31">
        <v>12847.702148</v>
      </c>
      <c r="E31">
        <v>1188.2657469999999</v>
      </c>
      <c r="F31">
        <v>3.7175289999999999</v>
      </c>
      <c r="G31">
        <v>8.0011810000000008</v>
      </c>
      <c r="H31">
        <v>17.094465</v>
      </c>
      <c r="I31">
        <v>18.436211</v>
      </c>
      <c r="J31">
        <v>11.279106000000001</v>
      </c>
      <c r="K31">
        <v>0</v>
      </c>
      <c r="L31">
        <v>230.42910800000001</v>
      </c>
      <c r="M31">
        <v>1.200304</v>
      </c>
      <c r="N31">
        <v>3.6505109999999998</v>
      </c>
      <c r="O31">
        <v>0.99110799999999999</v>
      </c>
      <c r="P31">
        <v>3.0908920000000002</v>
      </c>
      <c r="Q31">
        <v>0</v>
      </c>
      <c r="R31">
        <v>0.29318499999999997</v>
      </c>
      <c r="S31">
        <v>1486.449341</v>
      </c>
      <c r="T31">
        <v>14334.151367</v>
      </c>
      <c r="U31">
        <v>14196.800781</v>
      </c>
      <c r="V31">
        <v>70.539833000000002</v>
      </c>
      <c r="W31">
        <v>0</v>
      </c>
      <c r="X31">
        <v>30.334116000000002</v>
      </c>
      <c r="Y31">
        <v>3.4205320000000001</v>
      </c>
      <c r="Z31">
        <v>2.458434</v>
      </c>
      <c r="AA31">
        <v>38.020606999999998</v>
      </c>
      <c r="AB31">
        <v>0.29318499999999997</v>
      </c>
    </row>
    <row r="32" spans="1:28">
      <c r="A32">
        <v>2024</v>
      </c>
      <c r="B32">
        <v>12793.596680000001</v>
      </c>
      <c r="C32">
        <v>67.135138999999995</v>
      </c>
      <c r="D32">
        <v>12860.731444999999</v>
      </c>
      <c r="E32">
        <v>1216.1049800000001</v>
      </c>
      <c r="F32">
        <v>3.5898300000000001</v>
      </c>
      <c r="G32">
        <v>7.2035200000000001</v>
      </c>
      <c r="H32">
        <v>14.884914</v>
      </c>
      <c r="I32">
        <v>17.283021999999999</v>
      </c>
      <c r="J32">
        <v>10.055300000000001</v>
      </c>
      <c r="K32">
        <v>0</v>
      </c>
      <c r="L32">
        <v>219.381226</v>
      </c>
      <c r="M32">
        <v>1.266562</v>
      </c>
      <c r="N32">
        <v>3.7242299999999999</v>
      </c>
      <c r="O32">
        <v>0.99491200000000002</v>
      </c>
      <c r="P32">
        <v>3.3269169999999999</v>
      </c>
      <c r="Q32">
        <v>0</v>
      </c>
      <c r="R32">
        <v>0.28925000000000001</v>
      </c>
      <c r="S32">
        <v>1498.104736</v>
      </c>
      <c r="T32">
        <v>14358.835938</v>
      </c>
      <c r="U32">
        <v>14228.427734000001</v>
      </c>
      <c r="V32">
        <v>67.135138999999995</v>
      </c>
      <c r="W32">
        <v>0</v>
      </c>
      <c r="X32">
        <v>30.446802000000002</v>
      </c>
      <c r="Y32">
        <v>3.5984430000000001</v>
      </c>
      <c r="Z32">
        <v>2.6019130000000001</v>
      </c>
      <c r="AA32">
        <v>33.955193000000001</v>
      </c>
      <c r="AB32">
        <v>0.28925000000000001</v>
      </c>
    </row>
    <row r="33" spans="1:28">
      <c r="A33">
        <v>2023</v>
      </c>
      <c r="B33">
        <v>12789.809569999999</v>
      </c>
      <c r="C33">
        <v>63.577548999999998</v>
      </c>
      <c r="D33">
        <v>12853.386719</v>
      </c>
      <c r="E33">
        <v>1238.615356</v>
      </c>
      <c r="F33">
        <v>3.5063819999999999</v>
      </c>
      <c r="G33">
        <v>6.3725670000000001</v>
      </c>
      <c r="H33">
        <v>12.725998000000001</v>
      </c>
      <c r="I33">
        <v>16.226315</v>
      </c>
      <c r="J33">
        <v>9.3184740000000001</v>
      </c>
      <c r="K33">
        <v>0</v>
      </c>
      <c r="L33">
        <v>207.59515400000001</v>
      </c>
      <c r="M33">
        <v>1.3440989999999999</v>
      </c>
      <c r="N33">
        <v>3.8194360000000001</v>
      </c>
      <c r="O33">
        <v>1.0091669999999999</v>
      </c>
      <c r="P33">
        <v>3.6158100000000002</v>
      </c>
      <c r="Q33">
        <v>0</v>
      </c>
      <c r="R33">
        <v>0.28641</v>
      </c>
      <c r="S33">
        <v>1504.4351810000001</v>
      </c>
      <c r="T33">
        <v>14357.822265999999</v>
      </c>
      <c r="U33">
        <v>14234.458008</v>
      </c>
      <c r="V33">
        <v>63.577545000000001</v>
      </c>
      <c r="W33">
        <v>0</v>
      </c>
      <c r="X33">
        <v>30.393191999999999</v>
      </c>
      <c r="Y33">
        <v>3.649184</v>
      </c>
      <c r="Z33">
        <v>2.7762959999999999</v>
      </c>
      <c r="AA33">
        <v>30.209983999999999</v>
      </c>
      <c r="AB33">
        <v>0.28641</v>
      </c>
    </row>
    <row r="34" spans="1:28">
      <c r="A34">
        <v>2022</v>
      </c>
      <c r="B34">
        <v>12756.625</v>
      </c>
      <c r="C34">
        <v>59.648032999999998</v>
      </c>
      <c r="D34">
        <v>12816.273438</v>
      </c>
      <c r="E34">
        <v>1254.1403809999999</v>
      </c>
      <c r="F34">
        <v>3.4870220000000001</v>
      </c>
      <c r="G34">
        <v>5.4688929999999996</v>
      </c>
      <c r="H34">
        <v>10.730352999999999</v>
      </c>
      <c r="I34">
        <v>15.203144999999999</v>
      </c>
      <c r="J34">
        <v>8.437557</v>
      </c>
      <c r="K34">
        <v>0</v>
      </c>
      <c r="L34">
        <v>195.32456999999999</v>
      </c>
      <c r="M34">
        <v>1.4219280000000001</v>
      </c>
      <c r="N34">
        <v>3.9006769999999999</v>
      </c>
      <c r="O34">
        <v>1.019701</v>
      </c>
      <c r="P34">
        <v>3.8874979999999999</v>
      </c>
      <c r="Q34">
        <v>0</v>
      </c>
      <c r="R34">
        <v>0.28363500000000003</v>
      </c>
      <c r="S34">
        <v>1503.3051760000001</v>
      </c>
      <c r="T34">
        <v>14319.578125</v>
      </c>
      <c r="U34">
        <v>14204.683594</v>
      </c>
      <c r="V34">
        <v>59.648018</v>
      </c>
      <c r="W34">
        <v>0</v>
      </c>
      <c r="X34">
        <v>29.12302</v>
      </c>
      <c r="Y34">
        <v>3.7518009999999999</v>
      </c>
      <c r="Z34">
        <v>2.906129</v>
      </c>
      <c r="AA34">
        <v>26.624207999999999</v>
      </c>
      <c r="AB34">
        <v>0.28363500000000003</v>
      </c>
    </row>
    <row r="35" spans="1:28">
      <c r="A35">
        <v>2021</v>
      </c>
      <c r="B35">
        <v>12768.019531</v>
      </c>
      <c r="C35">
        <v>55.278613999999997</v>
      </c>
      <c r="D35">
        <v>12823.297852</v>
      </c>
      <c r="E35">
        <v>1269.4014890000001</v>
      </c>
      <c r="F35">
        <v>3.4942549999999999</v>
      </c>
      <c r="G35">
        <v>4.5091929999999998</v>
      </c>
      <c r="H35">
        <v>8.9472900000000006</v>
      </c>
      <c r="I35">
        <v>14.278047000000001</v>
      </c>
      <c r="J35">
        <v>7.4587149999999998</v>
      </c>
      <c r="K35">
        <v>0</v>
      </c>
      <c r="L35">
        <v>183.40052800000001</v>
      </c>
      <c r="M35">
        <v>1.513163</v>
      </c>
      <c r="N35">
        <v>3.9982899999999999</v>
      </c>
      <c r="O35">
        <v>1.0398369999999999</v>
      </c>
      <c r="P35">
        <v>4.1881250000000003</v>
      </c>
      <c r="Q35">
        <v>0</v>
      </c>
      <c r="R35">
        <v>0.281279</v>
      </c>
      <c r="S35">
        <v>1502.5101320000001</v>
      </c>
      <c r="T35">
        <v>14325.807617</v>
      </c>
      <c r="U35">
        <v>14217.864258</v>
      </c>
      <c r="V35">
        <v>55.278618000000002</v>
      </c>
      <c r="W35">
        <v>0</v>
      </c>
      <c r="X35">
        <v>30.452487999999999</v>
      </c>
      <c r="Y35">
        <v>3.249438</v>
      </c>
      <c r="Z35">
        <v>2.942285</v>
      </c>
      <c r="AA35">
        <v>23.163214</v>
      </c>
      <c r="AB35">
        <v>0.281279</v>
      </c>
    </row>
    <row r="36" spans="1:28">
      <c r="A36">
        <v>2020</v>
      </c>
      <c r="B36">
        <v>12200.308594</v>
      </c>
      <c r="C36">
        <v>50.426532999999999</v>
      </c>
      <c r="D36">
        <v>12250.735352</v>
      </c>
      <c r="E36">
        <v>1218.342163</v>
      </c>
      <c r="F36">
        <v>3.339502</v>
      </c>
      <c r="G36">
        <v>3.4108339999999999</v>
      </c>
      <c r="H36">
        <v>6.9716480000000001</v>
      </c>
      <c r="I36">
        <v>12.809588</v>
      </c>
      <c r="J36">
        <v>6.0967739999999999</v>
      </c>
      <c r="K36">
        <v>0</v>
      </c>
      <c r="L36">
        <v>164.50366199999999</v>
      </c>
      <c r="M36">
        <v>1.6082240000000001</v>
      </c>
      <c r="N36">
        <v>4.1122620000000003</v>
      </c>
      <c r="O36">
        <v>1.0709900000000001</v>
      </c>
      <c r="P36">
        <v>4.5295680000000003</v>
      </c>
      <c r="Q36">
        <v>0</v>
      </c>
      <c r="R36">
        <v>0.26691700000000002</v>
      </c>
      <c r="S36">
        <v>1427.0623780000001</v>
      </c>
      <c r="T36">
        <v>13677.797852</v>
      </c>
      <c r="U36">
        <v>13581.067383</v>
      </c>
      <c r="V36">
        <v>50.426529000000002</v>
      </c>
      <c r="W36">
        <v>0</v>
      </c>
      <c r="X36">
        <v>28.416105000000002</v>
      </c>
      <c r="Y36">
        <v>2.8876580000000001</v>
      </c>
      <c r="Z36">
        <v>2.8460239999999999</v>
      </c>
      <c r="AA36">
        <v>19.048065000000001</v>
      </c>
      <c r="AB36">
        <v>0.26691700000000002</v>
      </c>
    </row>
    <row r="39" spans="1:28">
      <c r="B39" s="12" t="s">
        <v>113</v>
      </c>
      <c r="C39" s="12" t="s">
        <v>114</v>
      </c>
      <c r="E39" s="12" t="s">
        <v>113</v>
      </c>
      <c r="F39" s="12" t="s">
        <v>111</v>
      </c>
      <c r="G39" s="12" t="s">
        <v>111</v>
      </c>
      <c r="H39" s="12" t="s">
        <v>111</v>
      </c>
      <c r="I39" s="12" t="s">
        <v>115</v>
      </c>
      <c r="J39" s="12" t="s">
        <v>115</v>
      </c>
      <c r="K39" s="12" t="s">
        <v>114</v>
      </c>
      <c r="L39" s="12" t="s">
        <v>113</v>
      </c>
      <c r="M39" s="12" t="s">
        <v>112</v>
      </c>
      <c r="N39" s="12" t="s">
        <v>112</v>
      </c>
      <c r="O39" s="12" t="s">
        <v>260</v>
      </c>
      <c r="P39" s="12" t="s">
        <v>260</v>
      </c>
      <c r="Q39" s="12" t="s">
        <v>261</v>
      </c>
      <c r="R39" s="12" t="s">
        <v>261</v>
      </c>
    </row>
    <row r="41" spans="1:28">
      <c r="B41" s="12"/>
      <c r="C41" s="12"/>
      <c r="D41" s="12"/>
      <c r="E41" s="12"/>
      <c r="F41" s="12"/>
      <c r="G41" s="12"/>
      <c r="H41" s="12"/>
    </row>
    <row r="43" spans="1:28" s="69" customForma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5AFC1-24A2-4F31-9730-D22078C12571}">
  <dimension ref="A1:AH4402"/>
  <sheetViews>
    <sheetView workbookViewId="0"/>
  </sheetViews>
  <sheetFormatPr defaultRowHeight="14.75"/>
  <sheetData>
    <row r="1" spans="1:34" ht="15.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6">
      <c r="A10" s="76" t="s">
        <v>2355</v>
      </c>
      <c r="B10" s="92" t="s">
        <v>2356</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2357</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8"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5" thickTop="1"/>
    <row r="15" spans="1:34" ht="25">
      <c r="A15" s="74"/>
      <c r="B15" s="93" t="s">
        <v>2358</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7.2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25">
      <c r="A17" s="76" t="s">
        <v>2359</v>
      </c>
      <c r="B17" s="94" t="s">
        <v>501</v>
      </c>
      <c r="C17" s="96">
        <v>4530.6123049999997</v>
      </c>
      <c r="D17" s="96">
        <v>4867.2963870000003</v>
      </c>
      <c r="E17" s="96">
        <v>5296.1870120000003</v>
      </c>
      <c r="F17" s="96">
        <v>5324.0834960000002</v>
      </c>
      <c r="G17" s="96">
        <v>5373.3955079999996</v>
      </c>
      <c r="H17" s="96">
        <v>5477.5234380000002</v>
      </c>
      <c r="I17" s="96">
        <v>5448.6259769999997</v>
      </c>
      <c r="J17" s="96">
        <v>5351.9443359999996</v>
      </c>
      <c r="K17" s="96">
        <v>5400.5883789999998</v>
      </c>
      <c r="L17" s="96">
        <v>5432.0546880000002</v>
      </c>
      <c r="M17" s="96">
        <v>5501.2026370000003</v>
      </c>
      <c r="N17" s="96">
        <v>5523.5126950000003</v>
      </c>
      <c r="O17" s="96">
        <v>5528.8051759999998</v>
      </c>
      <c r="P17" s="96">
        <v>5533.8051759999998</v>
      </c>
      <c r="Q17" s="96">
        <v>5533.3359380000002</v>
      </c>
      <c r="R17" s="96">
        <v>5479.1352539999998</v>
      </c>
      <c r="S17" s="96">
        <v>5404.8027339999999</v>
      </c>
      <c r="T17" s="96">
        <v>5350.21875</v>
      </c>
      <c r="U17" s="96">
        <v>5311.5434569999998</v>
      </c>
      <c r="V17" s="96">
        <v>5234.296875</v>
      </c>
      <c r="W17" s="96">
        <v>5179.9248049999997</v>
      </c>
      <c r="X17" s="96">
        <v>5155.314453</v>
      </c>
      <c r="Y17" s="96">
        <v>5135.7548829999996</v>
      </c>
      <c r="Z17" s="96">
        <v>5069.75</v>
      </c>
      <c r="AA17" s="96">
        <v>5018.3833009999998</v>
      </c>
      <c r="AB17" s="96">
        <v>4990.9692379999997</v>
      </c>
      <c r="AC17" s="96">
        <v>4957.3291019999997</v>
      </c>
      <c r="AD17" s="96">
        <v>4902.3403319999998</v>
      </c>
      <c r="AE17" s="96">
        <v>4842.546875</v>
      </c>
      <c r="AF17" s="96">
        <v>4746.4335940000001</v>
      </c>
      <c r="AG17" s="96">
        <v>4648.7587890000004</v>
      </c>
      <c r="AH17" s="95">
        <v>8.5800000000000004E-4</v>
      </c>
    </row>
    <row r="18" spans="1:34" ht="25">
      <c r="A18" s="76" t="s">
        <v>2360</v>
      </c>
      <c r="B18" s="94" t="s">
        <v>503</v>
      </c>
      <c r="C18" s="96">
        <v>9.6831E-2</v>
      </c>
      <c r="D18" s="96">
        <v>9.5556000000000002E-2</v>
      </c>
      <c r="E18" s="96">
        <v>9.7194000000000003E-2</v>
      </c>
      <c r="F18" s="96">
        <v>9.2127000000000001E-2</v>
      </c>
      <c r="G18" s="96">
        <v>9.0411000000000005E-2</v>
      </c>
      <c r="H18" s="96">
        <v>9.1891E-2</v>
      </c>
      <c r="I18" s="96">
        <v>9.2038999999999996E-2</v>
      </c>
      <c r="J18" s="96">
        <v>9.0311000000000002E-2</v>
      </c>
      <c r="K18" s="96">
        <v>9.1047000000000003E-2</v>
      </c>
      <c r="L18" s="96">
        <v>9.2747999999999997E-2</v>
      </c>
      <c r="M18" s="96">
        <v>9.5083000000000001E-2</v>
      </c>
      <c r="N18" s="96">
        <v>9.6678E-2</v>
      </c>
      <c r="O18" s="96">
        <v>9.7115999999999994E-2</v>
      </c>
      <c r="P18" s="96">
        <v>9.8172999999999996E-2</v>
      </c>
      <c r="Q18" s="96">
        <v>9.9004999999999996E-2</v>
      </c>
      <c r="R18" s="96">
        <v>9.8805000000000004E-2</v>
      </c>
      <c r="S18" s="96">
        <v>9.8323999999999995E-2</v>
      </c>
      <c r="T18" s="96">
        <v>9.7292000000000003E-2</v>
      </c>
      <c r="U18" s="96">
        <v>9.7021999999999997E-2</v>
      </c>
      <c r="V18" s="96">
        <v>9.6114000000000005E-2</v>
      </c>
      <c r="W18" s="96">
        <v>9.4709000000000002E-2</v>
      </c>
      <c r="X18" s="96">
        <v>9.4579999999999997E-2</v>
      </c>
      <c r="Y18" s="96">
        <v>9.4301999999999997E-2</v>
      </c>
      <c r="Z18" s="96">
        <v>9.2635999999999996E-2</v>
      </c>
      <c r="AA18" s="96">
        <v>9.2108999999999996E-2</v>
      </c>
      <c r="AB18" s="96">
        <v>9.0700000000000003E-2</v>
      </c>
      <c r="AC18" s="96">
        <v>8.9841000000000004E-2</v>
      </c>
      <c r="AD18" s="96">
        <v>8.8319999999999996E-2</v>
      </c>
      <c r="AE18" s="96">
        <v>8.7913000000000005E-2</v>
      </c>
      <c r="AF18" s="96">
        <v>8.5241999999999998E-2</v>
      </c>
      <c r="AG18" s="96">
        <v>8.3406999999999995E-2</v>
      </c>
      <c r="AH18" s="95">
        <v>-4.9620000000000003E-3</v>
      </c>
    </row>
    <row r="19" spans="1:34" ht="37.25">
      <c r="A19" s="76" t="s">
        <v>2361</v>
      </c>
      <c r="B19" s="94" t="s">
        <v>2308</v>
      </c>
      <c r="C19" s="96">
        <v>4530.7089839999999</v>
      </c>
      <c r="D19" s="96">
        <v>4867.3920900000003</v>
      </c>
      <c r="E19" s="96">
        <v>5296.2841799999997</v>
      </c>
      <c r="F19" s="96">
        <v>5324.1757809999999</v>
      </c>
      <c r="G19" s="96">
        <v>5373.4858400000003</v>
      </c>
      <c r="H19" s="96">
        <v>5477.6152339999999</v>
      </c>
      <c r="I19" s="96">
        <v>5448.7177730000003</v>
      </c>
      <c r="J19" s="96">
        <v>5352.0346680000002</v>
      </c>
      <c r="K19" s="96">
        <v>5400.6791990000002</v>
      </c>
      <c r="L19" s="96">
        <v>5432.1474609999996</v>
      </c>
      <c r="M19" s="96">
        <v>5501.2978519999997</v>
      </c>
      <c r="N19" s="96">
        <v>5523.609375</v>
      </c>
      <c r="O19" s="96">
        <v>5528.9023440000001</v>
      </c>
      <c r="P19" s="96">
        <v>5533.9033200000003</v>
      </c>
      <c r="Q19" s="96">
        <v>5533.4350590000004</v>
      </c>
      <c r="R19" s="96">
        <v>5479.2338870000003</v>
      </c>
      <c r="S19" s="96">
        <v>5404.9008789999998</v>
      </c>
      <c r="T19" s="96">
        <v>5350.3159180000002</v>
      </c>
      <c r="U19" s="96">
        <v>5311.640625</v>
      </c>
      <c r="V19" s="96">
        <v>5234.3930659999996</v>
      </c>
      <c r="W19" s="96">
        <v>5180.0195309999999</v>
      </c>
      <c r="X19" s="96">
        <v>5155.4091799999997</v>
      </c>
      <c r="Y19" s="96">
        <v>5135.8491210000002</v>
      </c>
      <c r="Z19" s="96">
        <v>5069.8427730000003</v>
      </c>
      <c r="AA19" s="96">
        <v>5018.4755859999996</v>
      </c>
      <c r="AB19" s="96">
        <v>4991.0600590000004</v>
      </c>
      <c r="AC19" s="96">
        <v>4957.4189450000003</v>
      </c>
      <c r="AD19" s="96">
        <v>4902.4287109999996</v>
      </c>
      <c r="AE19" s="96">
        <v>4842.6347660000001</v>
      </c>
      <c r="AF19" s="96">
        <v>4746.5190430000002</v>
      </c>
      <c r="AG19" s="96">
        <v>4648.8422849999997</v>
      </c>
      <c r="AH19" s="95">
        <v>8.5800000000000004E-4</v>
      </c>
    </row>
    <row r="21" spans="1:34" ht="2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7.25">
      <c r="A22" s="76" t="s">
        <v>2362</v>
      </c>
      <c r="B22" s="94" t="s">
        <v>508</v>
      </c>
      <c r="C22" s="96">
        <v>84.711051999999995</v>
      </c>
      <c r="D22" s="96">
        <v>90.697188999999995</v>
      </c>
      <c r="E22" s="96">
        <v>98.941078000000005</v>
      </c>
      <c r="F22" s="96">
        <v>99.642105000000001</v>
      </c>
      <c r="G22" s="96">
        <v>100.720642</v>
      </c>
      <c r="H22" s="96">
        <v>102.758202</v>
      </c>
      <c r="I22" s="96">
        <v>102.447723</v>
      </c>
      <c r="J22" s="96">
        <v>100.887596</v>
      </c>
      <c r="K22" s="96">
        <v>102.14711800000001</v>
      </c>
      <c r="L22" s="96">
        <v>103.075722</v>
      </c>
      <c r="M22" s="96">
        <v>104.75419599999999</v>
      </c>
      <c r="N22" s="96">
        <v>105.628624</v>
      </c>
      <c r="O22" s="96">
        <v>106.121635</v>
      </c>
      <c r="P22" s="96">
        <v>106.670692</v>
      </c>
      <c r="Q22" s="96">
        <v>107.08616600000001</v>
      </c>
      <c r="R22" s="96">
        <v>106.488449</v>
      </c>
      <c r="S22" s="96">
        <v>105.500343</v>
      </c>
      <c r="T22" s="96">
        <v>104.878235</v>
      </c>
      <c r="U22" s="96">
        <v>104.585373</v>
      </c>
      <c r="V22" s="96">
        <v>103.51443500000001</v>
      </c>
      <c r="W22" s="96">
        <v>102.87539700000001</v>
      </c>
      <c r="X22" s="96">
        <v>102.831604</v>
      </c>
      <c r="Y22" s="96">
        <v>102.817459</v>
      </c>
      <c r="Z22" s="96">
        <v>101.87754099999999</v>
      </c>
      <c r="AA22" s="96">
        <v>101.21970399999999</v>
      </c>
      <c r="AB22" s="96">
        <v>101.028603</v>
      </c>
      <c r="AC22" s="96">
        <v>100.738213</v>
      </c>
      <c r="AD22" s="96">
        <v>100.063438</v>
      </c>
      <c r="AE22" s="96">
        <v>99.266457000000003</v>
      </c>
      <c r="AF22" s="96">
        <v>97.735184000000004</v>
      </c>
      <c r="AG22" s="96">
        <v>96.153640999999993</v>
      </c>
      <c r="AH22" s="95">
        <v>4.2319999999999997E-3</v>
      </c>
    </row>
    <row r="23" spans="1:34" ht="37.25">
      <c r="A23" s="76" t="s">
        <v>2363</v>
      </c>
      <c r="B23" s="94" t="s">
        <v>510</v>
      </c>
      <c r="C23" s="96">
        <v>2.1026910000000001</v>
      </c>
      <c r="D23" s="96">
        <v>2.1627459999999998</v>
      </c>
      <c r="E23" s="96">
        <v>2.2063449999999998</v>
      </c>
      <c r="F23" s="96">
        <v>2.1514920000000002</v>
      </c>
      <c r="G23" s="96">
        <v>2.164911</v>
      </c>
      <c r="H23" s="96">
        <v>2.2551939999999999</v>
      </c>
      <c r="I23" s="96">
        <v>2.3381340000000002</v>
      </c>
      <c r="J23" s="96">
        <v>2.4152830000000001</v>
      </c>
      <c r="K23" s="96">
        <v>2.5942829999999999</v>
      </c>
      <c r="L23" s="96">
        <v>2.7752279999999998</v>
      </c>
      <c r="M23" s="96">
        <v>3.013639</v>
      </c>
      <c r="N23" s="96">
        <v>3.2047319999999999</v>
      </c>
      <c r="O23" s="96">
        <v>3.3983189999999999</v>
      </c>
      <c r="P23" s="96">
        <v>3.567212</v>
      </c>
      <c r="Q23" s="96">
        <v>3.721168</v>
      </c>
      <c r="R23" s="96">
        <v>3.8214199999999998</v>
      </c>
      <c r="S23" s="96">
        <v>3.8899460000000001</v>
      </c>
      <c r="T23" s="96">
        <v>3.9561109999999999</v>
      </c>
      <c r="U23" s="96">
        <v>4.022977</v>
      </c>
      <c r="V23" s="96">
        <v>4.0417019999999999</v>
      </c>
      <c r="W23" s="96">
        <v>4.0772940000000002</v>
      </c>
      <c r="X23" s="96">
        <v>4.1101109999999998</v>
      </c>
      <c r="Y23" s="96">
        <v>4.1459599999999996</v>
      </c>
      <c r="Z23" s="96">
        <v>4.1423949999999996</v>
      </c>
      <c r="AA23" s="96">
        <v>4.1439250000000003</v>
      </c>
      <c r="AB23" s="96">
        <v>4.1600900000000003</v>
      </c>
      <c r="AC23" s="96">
        <v>4.1800920000000001</v>
      </c>
      <c r="AD23" s="96">
        <v>4.1765629999999998</v>
      </c>
      <c r="AE23" s="96">
        <v>4.169835</v>
      </c>
      <c r="AF23" s="96">
        <v>4.1292419999999996</v>
      </c>
      <c r="AG23" s="96">
        <v>4.0876380000000001</v>
      </c>
      <c r="AH23" s="95">
        <v>2.2405999999999999E-2</v>
      </c>
    </row>
    <row r="24" spans="1:34" ht="37.25">
      <c r="A24" s="76" t="s">
        <v>2364</v>
      </c>
      <c r="B24" s="94" t="s">
        <v>512</v>
      </c>
      <c r="C24" s="96">
        <v>46.674297000000003</v>
      </c>
      <c r="D24" s="96">
        <v>44.806541000000003</v>
      </c>
      <c r="E24" s="96">
        <v>45.591946</v>
      </c>
      <c r="F24" s="96">
        <v>43.200138000000003</v>
      </c>
      <c r="G24" s="96">
        <v>42.334518000000003</v>
      </c>
      <c r="H24" s="96">
        <v>43.661498999999999</v>
      </c>
      <c r="I24" s="96">
        <v>43.893031999999998</v>
      </c>
      <c r="J24" s="96">
        <v>45.694656000000002</v>
      </c>
      <c r="K24" s="96">
        <v>50.307223999999998</v>
      </c>
      <c r="L24" s="96">
        <v>55.718082000000003</v>
      </c>
      <c r="M24" s="96">
        <v>64.078818999999996</v>
      </c>
      <c r="N24" s="96">
        <v>71.679633999999993</v>
      </c>
      <c r="O24" s="96">
        <v>80.698593000000002</v>
      </c>
      <c r="P24" s="96">
        <v>89.483581999999998</v>
      </c>
      <c r="Q24" s="96">
        <v>98.524413999999993</v>
      </c>
      <c r="R24" s="96">
        <v>106.64553100000001</v>
      </c>
      <c r="S24" s="96">
        <v>114.502892</v>
      </c>
      <c r="T24" s="96">
        <v>122.774315</v>
      </c>
      <c r="U24" s="96">
        <v>131.64390599999999</v>
      </c>
      <c r="V24" s="96">
        <v>138.658524</v>
      </c>
      <c r="W24" s="96">
        <v>147.29380800000001</v>
      </c>
      <c r="X24" s="96">
        <v>155.08792099999999</v>
      </c>
      <c r="Y24" s="96">
        <v>162.88500999999999</v>
      </c>
      <c r="Z24" s="96">
        <v>169.63188199999999</v>
      </c>
      <c r="AA24" s="96">
        <v>176.38378900000001</v>
      </c>
      <c r="AB24" s="96">
        <v>183.52461199999999</v>
      </c>
      <c r="AC24" s="96">
        <v>192.51486199999999</v>
      </c>
      <c r="AD24" s="96">
        <v>199.80162000000001</v>
      </c>
      <c r="AE24" s="96">
        <v>207.43945299999999</v>
      </c>
      <c r="AF24" s="96">
        <v>213.002838</v>
      </c>
      <c r="AG24" s="96">
        <v>218.844742</v>
      </c>
      <c r="AH24" s="95">
        <v>5.2854999999999999E-2</v>
      </c>
    </row>
    <row r="25" spans="1:34" ht="37.25">
      <c r="A25" s="76" t="s">
        <v>2365</v>
      </c>
      <c r="B25" s="94" t="s">
        <v>514</v>
      </c>
      <c r="C25" s="96">
        <v>66.728783000000007</v>
      </c>
      <c r="D25" s="96">
        <v>59.881447000000001</v>
      </c>
      <c r="E25" s="96">
        <v>68.173873999999998</v>
      </c>
      <c r="F25" s="96">
        <v>73.933334000000002</v>
      </c>
      <c r="G25" s="96">
        <v>81.159362999999999</v>
      </c>
      <c r="H25" s="96">
        <v>85.750832000000003</v>
      </c>
      <c r="I25" s="96">
        <v>93.682495000000003</v>
      </c>
      <c r="J25" s="96">
        <v>100.26031500000001</v>
      </c>
      <c r="K25" s="96">
        <v>112.000816</v>
      </c>
      <c r="L25" s="96">
        <v>127.052353</v>
      </c>
      <c r="M25" s="96">
        <v>146.09339900000001</v>
      </c>
      <c r="N25" s="96">
        <v>170.89196799999999</v>
      </c>
      <c r="O25" s="96">
        <v>194.98876999999999</v>
      </c>
      <c r="P25" s="96">
        <v>225.034637</v>
      </c>
      <c r="Q25" s="96">
        <v>255.860962</v>
      </c>
      <c r="R25" s="96">
        <v>287.05841099999998</v>
      </c>
      <c r="S25" s="96">
        <v>317.86798099999999</v>
      </c>
      <c r="T25" s="96">
        <v>350.62432899999999</v>
      </c>
      <c r="U25" s="96">
        <v>385.44885299999999</v>
      </c>
      <c r="V25" s="96">
        <v>417.807343</v>
      </c>
      <c r="W25" s="96">
        <v>449.13720699999999</v>
      </c>
      <c r="X25" s="96">
        <v>477.868561</v>
      </c>
      <c r="Y25" s="96">
        <v>504.419983</v>
      </c>
      <c r="Z25" s="96">
        <v>527.03332499999999</v>
      </c>
      <c r="AA25" s="96">
        <v>550.88836700000002</v>
      </c>
      <c r="AB25" s="96">
        <v>576.52703899999995</v>
      </c>
      <c r="AC25" s="96">
        <v>602.10723900000005</v>
      </c>
      <c r="AD25" s="96">
        <v>630.76721199999997</v>
      </c>
      <c r="AE25" s="96">
        <v>656.52801499999998</v>
      </c>
      <c r="AF25" s="96">
        <v>679.24865699999998</v>
      </c>
      <c r="AG25" s="96">
        <v>699.94079599999998</v>
      </c>
      <c r="AH25" s="95">
        <v>8.1495999999999999E-2</v>
      </c>
    </row>
    <row r="26" spans="1:34" ht="37.25">
      <c r="A26" s="76" t="s">
        <v>2366</v>
      </c>
      <c r="B26" s="94" t="s">
        <v>516</v>
      </c>
      <c r="C26" s="96">
        <v>21.78293</v>
      </c>
      <c r="D26" s="96">
        <v>28.945055</v>
      </c>
      <c r="E26" s="96">
        <v>34.307510000000001</v>
      </c>
      <c r="F26" s="96">
        <v>37.975895000000001</v>
      </c>
      <c r="G26" s="96">
        <v>43.214981000000002</v>
      </c>
      <c r="H26" s="96">
        <v>51.153934</v>
      </c>
      <c r="I26" s="96">
        <v>58.624546000000002</v>
      </c>
      <c r="J26" s="96">
        <v>67.048293999999999</v>
      </c>
      <c r="K26" s="96">
        <v>80.460624999999993</v>
      </c>
      <c r="L26" s="96">
        <v>84.511971000000003</v>
      </c>
      <c r="M26" s="96">
        <v>89.912552000000005</v>
      </c>
      <c r="N26" s="96">
        <v>91.540420999999995</v>
      </c>
      <c r="O26" s="96">
        <v>94.799712999999997</v>
      </c>
      <c r="P26" s="96">
        <v>96.257041999999998</v>
      </c>
      <c r="Q26" s="96">
        <v>97.579566999999997</v>
      </c>
      <c r="R26" s="96">
        <v>97.311638000000002</v>
      </c>
      <c r="S26" s="96">
        <v>96.471892999999994</v>
      </c>
      <c r="T26" s="96">
        <v>95.697090000000003</v>
      </c>
      <c r="U26" s="96">
        <v>95.193084999999996</v>
      </c>
      <c r="V26" s="96">
        <v>92.922234000000003</v>
      </c>
      <c r="W26" s="96">
        <v>92.208388999999997</v>
      </c>
      <c r="X26" s="96">
        <v>90.322342000000006</v>
      </c>
      <c r="Y26" s="96">
        <v>88.352622999999994</v>
      </c>
      <c r="Z26" s="96">
        <v>85.744956999999999</v>
      </c>
      <c r="AA26" s="96">
        <v>83.058304000000007</v>
      </c>
      <c r="AB26" s="96">
        <v>80.520210000000006</v>
      </c>
      <c r="AC26" s="96">
        <v>78.944534000000004</v>
      </c>
      <c r="AD26" s="96">
        <v>76.118530000000007</v>
      </c>
      <c r="AE26" s="96">
        <v>73.600800000000007</v>
      </c>
      <c r="AF26" s="96">
        <v>70.239234999999994</v>
      </c>
      <c r="AG26" s="96">
        <v>67.172768000000005</v>
      </c>
      <c r="AH26" s="95">
        <v>3.8252000000000001E-2</v>
      </c>
    </row>
    <row r="27" spans="1:34" ht="37.25">
      <c r="A27" s="76" t="s">
        <v>2367</v>
      </c>
      <c r="B27" s="94" t="s">
        <v>518</v>
      </c>
      <c r="C27" s="96">
        <v>5.6897469999999997</v>
      </c>
      <c r="D27" s="96">
        <v>5.8031420000000002</v>
      </c>
      <c r="E27" s="96">
        <v>5.2970680000000003</v>
      </c>
      <c r="F27" s="96">
        <v>4.7722629999999997</v>
      </c>
      <c r="G27" s="96">
        <v>4.5339489999999998</v>
      </c>
      <c r="H27" s="96">
        <v>4.5363600000000002</v>
      </c>
      <c r="I27" s="96">
        <v>4.6399600000000003</v>
      </c>
      <c r="J27" s="96">
        <v>4.7985680000000004</v>
      </c>
      <c r="K27" s="96">
        <v>5.2351609999999997</v>
      </c>
      <c r="L27" s="96">
        <v>5.7474999999999996</v>
      </c>
      <c r="M27" s="96">
        <v>6.553223</v>
      </c>
      <c r="N27" s="96">
        <v>7.1042949999999996</v>
      </c>
      <c r="O27" s="96">
        <v>7.6172620000000002</v>
      </c>
      <c r="P27" s="96">
        <v>8.0236450000000001</v>
      </c>
      <c r="Q27" s="96">
        <v>8.4004189999999994</v>
      </c>
      <c r="R27" s="96">
        <v>8.6445349999999994</v>
      </c>
      <c r="S27" s="96">
        <v>8.8145620000000005</v>
      </c>
      <c r="T27" s="96">
        <v>8.9736580000000004</v>
      </c>
      <c r="U27" s="96">
        <v>9.136552</v>
      </c>
      <c r="V27" s="96">
        <v>9.1451119999999992</v>
      </c>
      <c r="W27" s="96">
        <v>9.2323120000000003</v>
      </c>
      <c r="X27" s="96">
        <v>9.2463200000000008</v>
      </c>
      <c r="Y27" s="96">
        <v>9.2390910000000002</v>
      </c>
      <c r="Z27" s="96">
        <v>9.1533029999999993</v>
      </c>
      <c r="AA27" s="96">
        <v>9.0610780000000002</v>
      </c>
      <c r="AB27" s="96">
        <v>8.9857239999999994</v>
      </c>
      <c r="AC27" s="96">
        <v>8.9668279999999996</v>
      </c>
      <c r="AD27" s="96">
        <v>8.8605739999999997</v>
      </c>
      <c r="AE27" s="96">
        <v>8.7595010000000002</v>
      </c>
      <c r="AF27" s="96">
        <v>8.5750279999999997</v>
      </c>
      <c r="AG27" s="96">
        <v>8.4000229999999991</v>
      </c>
      <c r="AH27" s="95">
        <v>1.307E-2</v>
      </c>
    </row>
    <row r="28" spans="1:34" ht="37.25">
      <c r="A28" s="76" t="s">
        <v>2368</v>
      </c>
      <c r="B28" s="94" t="s">
        <v>520</v>
      </c>
      <c r="C28" s="96">
        <v>0</v>
      </c>
      <c r="D28" s="96">
        <v>0</v>
      </c>
      <c r="E28" s="96">
        <v>0</v>
      </c>
      <c r="F28" s="96">
        <v>0</v>
      </c>
      <c r="G28" s="96">
        <v>0</v>
      </c>
      <c r="H28" s="96">
        <v>0</v>
      </c>
      <c r="I28" s="96">
        <v>0</v>
      </c>
      <c r="J28" s="96">
        <v>0</v>
      </c>
      <c r="K28" s="96">
        <v>0</v>
      </c>
      <c r="L28" s="96">
        <v>0</v>
      </c>
      <c r="M28" s="96">
        <v>0</v>
      </c>
      <c r="N28" s="96">
        <v>0</v>
      </c>
      <c r="O28" s="96">
        <v>0</v>
      </c>
      <c r="P28" s="96">
        <v>0</v>
      </c>
      <c r="Q28" s="96">
        <v>0</v>
      </c>
      <c r="R28" s="96">
        <v>0</v>
      </c>
      <c r="S28" s="96">
        <v>0</v>
      </c>
      <c r="T28" s="96">
        <v>0</v>
      </c>
      <c r="U28" s="96">
        <v>0</v>
      </c>
      <c r="V28" s="96">
        <v>0</v>
      </c>
      <c r="W28" s="96">
        <v>0</v>
      </c>
      <c r="X28" s="96">
        <v>0</v>
      </c>
      <c r="Y28" s="96">
        <v>0</v>
      </c>
      <c r="Z28" s="96">
        <v>0</v>
      </c>
      <c r="AA28" s="96">
        <v>0</v>
      </c>
      <c r="AB28" s="96">
        <v>0</v>
      </c>
      <c r="AC28" s="96">
        <v>0</v>
      </c>
      <c r="AD28" s="96">
        <v>0</v>
      </c>
      <c r="AE28" s="96">
        <v>0</v>
      </c>
      <c r="AF28" s="96">
        <v>0</v>
      </c>
      <c r="AG28" s="96">
        <v>0</v>
      </c>
      <c r="AH28" s="95" t="s">
        <v>2263</v>
      </c>
    </row>
    <row r="29" spans="1:34" ht="37.25">
      <c r="A29" s="76" t="s">
        <v>2369</v>
      </c>
      <c r="B29" s="94" t="s">
        <v>522</v>
      </c>
      <c r="C29" s="96">
        <v>124.64211299999999</v>
      </c>
      <c r="D29" s="96">
        <v>140.87541200000001</v>
      </c>
      <c r="E29" s="96">
        <v>164.03608700000001</v>
      </c>
      <c r="F29" s="96">
        <v>175.779785</v>
      </c>
      <c r="G29" s="96">
        <v>189.13632200000001</v>
      </c>
      <c r="H29" s="96">
        <v>203.891953</v>
      </c>
      <c r="I29" s="96">
        <v>217.13900799999999</v>
      </c>
      <c r="J29" s="96">
        <v>228.58500699999999</v>
      </c>
      <c r="K29" s="96">
        <v>249.042282</v>
      </c>
      <c r="L29" s="96">
        <v>265.57827800000001</v>
      </c>
      <c r="M29" s="96">
        <v>286.56601000000001</v>
      </c>
      <c r="N29" s="96">
        <v>303.46618699999999</v>
      </c>
      <c r="O29" s="96">
        <v>319.84527600000001</v>
      </c>
      <c r="P29" s="96">
        <v>336.02053799999999</v>
      </c>
      <c r="Q29" s="96">
        <v>352.07336400000003</v>
      </c>
      <c r="R29" s="96">
        <v>364.63482699999997</v>
      </c>
      <c r="S29" s="96">
        <v>375.84716800000001</v>
      </c>
      <c r="T29" s="96">
        <v>388.46362299999998</v>
      </c>
      <c r="U29" s="96">
        <v>402.72772200000003</v>
      </c>
      <c r="V29" s="96">
        <v>413.161743</v>
      </c>
      <c r="W29" s="96">
        <v>426.689911</v>
      </c>
      <c r="X29" s="96">
        <v>444.74115</v>
      </c>
      <c r="Y29" s="96">
        <v>461.13903800000003</v>
      </c>
      <c r="Z29" s="96">
        <v>473.84243800000002</v>
      </c>
      <c r="AA29" s="96">
        <v>487.94125400000001</v>
      </c>
      <c r="AB29" s="96">
        <v>504.388397</v>
      </c>
      <c r="AC29" s="96">
        <v>522.37817399999994</v>
      </c>
      <c r="AD29" s="96">
        <v>538.02380400000004</v>
      </c>
      <c r="AE29" s="96">
        <v>553.64544699999999</v>
      </c>
      <c r="AF29" s="96">
        <v>564.75805700000001</v>
      </c>
      <c r="AG29" s="96">
        <v>575.78576699999996</v>
      </c>
      <c r="AH29" s="95">
        <v>5.2332999999999998E-2</v>
      </c>
    </row>
    <row r="30" spans="1:34" ht="25">
      <c r="A30" s="76" t="s">
        <v>2370</v>
      </c>
      <c r="B30" s="94" t="s">
        <v>524</v>
      </c>
      <c r="C30" s="96">
        <v>0.44435400000000003</v>
      </c>
      <c r="D30" s="96">
        <v>0.46135500000000002</v>
      </c>
      <c r="E30" s="96">
        <v>0.55715400000000004</v>
      </c>
      <c r="F30" s="96">
        <v>0.61330099999999999</v>
      </c>
      <c r="G30" s="96">
        <v>0.66575499999999999</v>
      </c>
      <c r="H30" s="96">
        <v>0.70450299999999999</v>
      </c>
      <c r="I30" s="96">
        <v>0.71336200000000005</v>
      </c>
      <c r="J30" s="96">
        <v>0.70301999999999998</v>
      </c>
      <c r="K30" s="96">
        <v>0.71026599999999995</v>
      </c>
      <c r="L30" s="96">
        <v>0.71687500000000004</v>
      </c>
      <c r="M30" s="96">
        <v>0.72199999999999998</v>
      </c>
      <c r="N30" s="96">
        <v>0.73613799999999996</v>
      </c>
      <c r="O30" s="96">
        <v>0.73912599999999995</v>
      </c>
      <c r="P30" s="96">
        <v>0.74692700000000001</v>
      </c>
      <c r="Q30" s="96">
        <v>0.751135</v>
      </c>
      <c r="R30" s="96">
        <v>0.74971699999999997</v>
      </c>
      <c r="S30" s="96">
        <v>0.74496799999999996</v>
      </c>
      <c r="T30" s="96">
        <v>0.74318899999999999</v>
      </c>
      <c r="U30" s="96">
        <v>0.74350300000000002</v>
      </c>
      <c r="V30" s="96">
        <v>0.73827200000000004</v>
      </c>
      <c r="W30" s="96">
        <v>0.73420799999999997</v>
      </c>
      <c r="X30" s="96">
        <v>0.73834200000000005</v>
      </c>
      <c r="Y30" s="96">
        <v>0.74176399999999998</v>
      </c>
      <c r="Z30" s="96">
        <v>0.73833400000000005</v>
      </c>
      <c r="AA30" s="96">
        <v>0.73682000000000003</v>
      </c>
      <c r="AB30" s="96">
        <v>0.73692299999999999</v>
      </c>
      <c r="AC30" s="96">
        <v>0.73641699999999999</v>
      </c>
      <c r="AD30" s="96">
        <v>0.735402</v>
      </c>
      <c r="AE30" s="96">
        <v>0.73061200000000004</v>
      </c>
      <c r="AF30" s="96">
        <v>0.72115200000000002</v>
      </c>
      <c r="AG30" s="96">
        <v>0.71029500000000001</v>
      </c>
      <c r="AH30" s="95">
        <v>1.5758000000000001E-2</v>
      </c>
    </row>
    <row r="31" spans="1:34" ht="25">
      <c r="A31" s="76" t="s">
        <v>2371</v>
      </c>
      <c r="B31" s="94" t="s">
        <v>526</v>
      </c>
      <c r="C31" s="96">
        <v>2.2801879999999999</v>
      </c>
      <c r="D31" s="96">
        <v>2.4087939999999999</v>
      </c>
      <c r="E31" s="96">
        <v>2.6396109999999999</v>
      </c>
      <c r="F31" s="96">
        <v>2.6659259999999998</v>
      </c>
      <c r="G31" s="96">
        <v>2.7023190000000001</v>
      </c>
      <c r="H31" s="96">
        <v>2.7652969999999999</v>
      </c>
      <c r="I31" s="96">
        <v>2.7653750000000001</v>
      </c>
      <c r="J31" s="96">
        <v>2.7327490000000001</v>
      </c>
      <c r="K31" s="96">
        <v>2.77935</v>
      </c>
      <c r="L31" s="96">
        <v>2.8159070000000002</v>
      </c>
      <c r="M31" s="96">
        <v>2.869821</v>
      </c>
      <c r="N31" s="96">
        <v>2.9089429999999998</v>
      </c>
      <c r="O31" s="96">
        <v>2.9354200000000001</v>
      </c>
      <c r="P31" s="96">
        <v>2.9657849999999999</v>
      </c>
      <c r="Q31" s="96">
        <v>2.992575</v>
      </c>
      <c r="R31" s="96">
        <v>2.9918079999999998</v>
      </c>
      <c r="S31" s="96">
        <v>2.9799600000000002</v>
      </c>
      <c r="T31" s="96">
        <v>2.9796930000000001</v>
      </c>
      <c r="U31" s="96">
        <v>2.988712</v>
      </c>
      <c r="V31" s="96">
        <v>2.9751609999999999</v>
      </c>
      <c r="W31" s="96">
        <v>2.9735640000000001</v>
      </c>
      <c r="X31" s="96">
        <v>2.9880170000000001</v>
      </c>
      <c r="Y31" s="96">
        <v>3.0022199999999999</v>
      </c>
      <c r="Z31" s="96">
        <v>2.9896500000000001</v>
      </c>
      <c r="AA31" s="96">
        <v>2.985036</v>
      </c>
      <c r="AB31" s="96">
        <v>2.9931169999999998</v>
      </c>
      <c r="AC31" s="96">
        <v>3.0014460000000001</v>
      </c>
      <c r="AD31" s="96">
        <v>2.9991370000000002</v>
      </c>
      <c r="AE31" s="96">
        <v>2.9923380000000002</v>
      </c>
      <c r="AF31" s="96">
        <v>2.9633080000000001</v>
      </c>
      <c r="AG31" s="96">
        <v>2.9323320000000002</v>
      </c>
      <c r="AH31" s="95">
        <v>8.4200000000000004E-3</v>
      </c>
    </row>
    <row r="32" spans="1:34" ht="25">
      <c r="A32" s="76" t="s">
        <v>2372</v>
      </c>
      <c r="B32" s="94" t="s">
        <v>528</v>
      </c>
      <c r="C32" s="96">
        <v>0.41968899999999998</v>
      </c>
      <c r="D32" s="96">
        <v>0.3871</v>
      </c>
      <c r="E32" s="96">
        <v>0.44002000000000002</v>
      </c>
      <c r="F32" s="96">
        <v>0.44916499999999998</v>
      </c>
      <c r="G32" s="96">
        <v>0.45570899999999998</v>
      </c>
      <c r="H32" s="96">
        <v>0.46534399999999998</v>
      </c>
      <c r="I32" s="96">
        <v>0.466362</v>
      </c>
      <c r="J32" s="96">
        <v>0.462229</v>
      </c>
      <c r="K32" s="96">
        <v>0.46976299999999999</v>
      </c>
      <c r="L32" s="96">
        <v>0.48186000000000001</v>
      </c>
      <c r="M32" s="96">
        <v>0.49163099999999998</v>
      </c>
      <c r="N32" s="96">
        <v>0.51111200000000001</v>
      </c>
      <c r="O32" s="96">
        <v>0.51585099999999995</v>
      </c>
      <c r="P32" s="96">
        <v>0.52732299999999999</v>
      </c>
      <c r="Q32" s="96">
        <v>0.53487799999999996</v>
      </c>
      <c r="R32" s="96">
        <v>0.53871999999999998</v>
      </c>
      <c r="S32" s="96">
        <v>0.53935900000000003</v>
      </c>
      <c r="T32" s="96">
        <v>0.54228799999999999</v>
      </c>
      <c r="U32" s="96">
        <v>0.54625500000000005</v>
      </c>
      <c r="V32" s="96">
        <v>0.548678</v>
      </c>
      <c r="W32" s="96">
        <v>0.54792799999999997</v>
      </c>
      <c r="X32" s="96">
        <v>0.55619200000000002</v>
      </c>
      <c r="Y32" s="96">
        <v>0.56367299999999998</v>
      </c>
      <c r="Z32" s="96">
        <v>0.56516299999999997</v>
      </c>
      <c r="AA32" s="96">
        <v>0.56820999999999999</v>
      </c>
      <c r="AB32" s="96">
        <v>0.574376</v>
      </c>
      <c r="AC32" s="96">
        <v>0.57563500000000001</v>
      </c>
      <c r="AD32" s="96">
        <v>0.57959799999999995</v>
      </c>
      <c r="AE32" s="96">
        <v>0.58016299999999998</v>
      </c>
      <c r="AF32" s="96">
        <v>0.57804299999999997</v>
      </c>
      <c r="AG32" s="96">
        <v>0.573411</v>
      </c>
      <c r="AH32" s="95">
        <v>1.0456999999999999E-2</v>
      </c>
    </row>
    <row r="33" spans="1:34" ht="25">
      <c r="A33" s="76" t="s">
        <v>2373</v>
      </c>
      <c r="B33" s="94" t="s">
        <v>530</v>
      </c>
      <c r="C33" s="96">
        <v>0.56557400000000002</v>
      </c>
      <c r="D33" s="96">
        <v>0.59846299999999997</v>
      </c>
      <c r="E33" s="96">
        <v>0.65440100000000001</v>
      </c>
      <c r="F33" s="96">
        <v>0.66078800000000004</v>
      </c>
      <c r="G33" s="96">
        <v>0.66897099999999998</v>
      </c>
      <c r="H33" s="96">
        <v>0.68386899999999995</v>
      </c>
      <c r="I33" s="96">
        <v>0.68371099999999996</v>
      </c>
      <c r="J33" s="96">
        <v>0.67529600000000001</v>
      </c>
      <c r="K33" s="96">
        <v>0.68634600000000001</v>
      </c>
      <c r="L33" s="96">
        <v>0.69517300000000004</v>
      </c>
      <c r="M33" s="96">
        <v>0.70937300000000003</v>
      </c>
      <c r="N33" s="96">
        <v>0.71872000000000003</v>
      </c>
      <c r="O33" s="96">
        <v>0.72491099999999997</v>
      </c>
      <c r="P33" s="96">
        <v>0.73195699999999997</v>
      </c>
      <c r="Q33" s="96">
        <v>0.738124</v>
      </c>
      <c r="R33" s="96">
        <v>0.73744200000000004</v>
      </c>
      <c r="S33" s="96">
        <v>0.73391600000000001</v>
      </c>
      <c r="T33" s="96">
        <v>0.73324800000000001</v>
      </c>
      <c r="U33" s="96">
        <v>0.73493900000000001</v>
      </c>
      <c r="V33" s="96">
        <v>0.73085100000000003</v>
      </c>
      <c r="W33" s="96">
        <v>0.72999400000000003</v>
      </c>
      <c r="X33" s="96">
        <v>0.73299300000000001</v>
      </c>
      <c r="Y33" s="96">
        <v>0.73603499999999999</v>
      </c>
      <c r="Z33" s="96">
        <v>0.73238400000000003</v>
      </c>
      <c r="AA33" s="96">
        <v>0.73074700000000004</v>
      </c>
      <c r="AB33" s="96">
        <v>0.732491</v>
      </c>
      <c r="AC33" s="96">
        <v>0.73388699999999996</v>
      </c>
      <c r="AD33" s="96">
        <v>0.73262700000000003</v>
      </c>
      <c r="AE33" s="96">
        <v>0.73057700000000003</v>
      </c>
      <c r="AF33" s="96">
        <v>0.72302699999999998</v>
      </c>
      <c r="AG33" s="96">
        <v>0.71502200000000005</v>
      </c>
      <c r="AH33" s="95">
        <v>7.8460000000000005E-3</v>
      </c>
    </row>
    <row r="34" spans="1:34" ht="25">
      <c r="A34" s="76" t="s">
        <v>2374</v>
      </c>
      <c r="B34" s="94" t="s">
        <v>532</v>
      </c>
      <c r="C34" s="96">
        <v>0</v>
      </c>
      <c r="D34" s="96">
        <v>0</v>
      </c>
      <c r="E34" s="96">
        <v>0</v>
      </c>
      <c r="F34" s="96">
        <v>0</v>
      </c>
      <c r="G34" s="96">
        <v>0</v>
      </c>
      <c r="H34" s="96">
        <v>0</v>
      </c>
      <c r="I34" s="96">
        <v>0</v>
      </c>
      <c r="J34" s="96">
        <v>0</v>
      </c>
      <c r="K34" s="96">
        <v>0</v>
      </c>
      <c r="L34" s="96">
        <v>0</v>
      </c>
      <c r="M34" s="96">
        <v>0</v>
      </c>
      <c r="N34" s="96">
        <v>0</v>
      </c>
      <c r="O34" s="96">
        <v>0</v>
      </c>
      <c r="P34" s="96">
        <v>0</v>
      </c>
      <c r="Q34" s="96">
        <v>0</v>
      </c>
      <c r="R34" s="96">
        <v>0</v>
      </c>
      <c r="S34" s="96">
        <v>0</v>
      </c>
      <c r="T34" s="96">
        <v>0</v>
      </c>
      <c r="U34" s="96">
        <v>0</v>
      </c>
      <c r="V34" s="96">
        <v>0</v>
      </c>
      <c r="W34" s="96">
        <v>0</v>
      </c>
      <c r="X34" s="96">
        <v>0</v>
      </c>
      <c r="Y34" s="96">
        <v>0</v>
      </c>
      <c r="Z34" s="96">
        <v>0</v>
      </c>
      <c r="AA34" s="96">
        <v>0</v>
      </c>
      <c r="AB34" s="96">
        <v>0</v>
      </c>
      <c r="AC34" s="96">
        <v>0</v>
      </c>
      <c r="AD34" s="96">
        <v>0</v>
      </c>
      <c r="AE34" s="96">
        <v>0</v>
      </c>
      <c r="AF34" s="96">
        <v>0</v>
      </c>
      <c r="AG34" s="96">
        <v>0</v>
      </c>
      <c r="AH34" s="95" t="s">
        <v>2263</v>
      </c>
    </row>
    <row r="35" spans="1:34" ht="25">
      <c r="A35" s="76" t="s">
        <v>2375</v>
      </c>
      <c r="B35" s="94" t="s">
        <v>534</v>
      </c>
      <c r="C35" s="96">
        <v>0.18206900000000001</v>
      </c>
      <c r="D35" s="96">
        <v>0.188444</v>
      </c>
      <c r="E35" s="96">
        <v>0.22144900000000001</v>
      </c>
      <c r="F35" s="96">
        <v>0.24956700000000001</v>
      </c>
      <c r="G35" s="96">
        <v>0.28568399999999999</v>
      </c>
      <c r="H35" s="96">
        <v>0.33912900000000001</v>
      </c>
      <c r="I35" s="96">
        <v>0.38877899999999999</v>
      </c>
      <c r="J35" s="96">
        <v>0.43887599999999999</v>
      </c>
      <c r="K35" s="96">
        <v>0.50661599999999996</v>
      </c>
      <c r="L35" s="96">
        <v>0.57712699999999995</v>
      </c>
      <c r="M35" s="96">
        <v>0.65557799999999999</v>
      </c>
      <c r="N35" s="96">
        <v>0.73000900000000002</v>
      </c>
      <c r="O35" s="96">
        <v>0.79994900000000002</v>
      </c>
      <c r="P35" s="96">
        <v>0.867479</v>
      </c>
      <c r="Q35" s="96">
        <v>0.92981000000000003</v>
      </c>
      <c r="R35" s="96">
        <v>0.97872999999999999</v>
      </c>
      <c r="S35" s="96">
        <v>1.018815</v>
      </c>
      <c r="T35" s="96">
        <v>1.058198</v>
      </c>
      <c r="U35" s="96">
        <v>1.097593</v>
      </c>
      <c r="V35" s="96">
        <v>1.1261380000000001</v>
      </c>
      <c r="W35" s="96">
        <v>1.1563730000000001</v>
      </c>
      <c r="X35" s="96">
        <v>1.1930829999999999</v>
      </c>
      <c r="Y35" s="96">
        <v>1.2291609999999999</v>
      </c>
      <c r="Z35" s="96">
        <v>1.253735</v>
      </c>
      <c r="AA35" s="96">
        <v>1.2815939999999999</v>
      </c>
      <c r="AB35" s="96">
        <v>1.3151079999999999</v>
      </c>
      <c r="AC35" s="96">
        <v>1.3470249999999999</v>
      </c>
      <c r="AD35" s="96">
        <v>1.3774</v>
      </c>
      <c r="AE35" s="96">
        <v>1.4042950000000001</v>
      </c>
      <c r="AF35" s="96">
        <v>1.4214290000000001</v>
      </c>
      <c r="AG35" s="96">
        <v>1.4356199999999999</v>
      </c>
      <c r="AH35" s="95">
        <v>7.1257000000000001E-2</v>
      </c>
    </row>
    <row r="36" spans="1:34" ht="37.25">
      <c r="A36" s="76" t="s">
        <v>2376</v>
      </c>
      <c r="B36" s="94" t="s">
        <v>2325</v>
      </c>
      <c r="C36" s="96">
        <v>356.22351099999997</v>
      </c>
      <c r="D36" s="96">
        <v>377.21563700000002</v>
      </c>
      <c r="E36" s="96">
        <v>423.06652800000001</v>
      </c>
      <c r="F36" s="96">
        <v>442.09375</v>
      </c>
      <c r="G36" s="96">
        <v>468.04315200000002</v>
      </c>
      <c r="H36" s="96">
        <v>498.966095</v>
      </c>
      <c r="I36" s="96">
        <v>527.78247099999999</v>
      </c>
      <c r="J36" s="96">
        <v>554.70196499999997</v>
      </c>
      <c r="K36" s="96">
        <v>606.93981900000006</v>
      </c>
      <c r="L36" s="96">
        <v>649.74609399999997</v>
      </c>
      <c r="M36" s="96">
        <v>706.42016599999999</v>
      </c>
      <c r="N36" s="96">
        <v>759.12078899999995</v>
      </c>
      <c r="O36" s="96">
        <v>813.18487500000003</v>
      </c>
      <c r="P36" s="96">
        <v>870.89679000000001</v>
      </c>
      <c r="Q36" s="96">
        <v>929.19256600000006</v>
      </c>
      <c r="R36" s="96">
        <v>980.60119599999996</v>
      </c>
      <c r="S36" s="96">
        <v>1028.911865</v>
      </c>
      <c r="T36" s="96">
        <v>1081.4239500000001</v>
      </c>
      <c r="U36" s="96">
        <v>1138.8695070000001</v>
      </c>
      <c r="V36" s="96">
        <v>1185.3701169999999</v>
      </c>
      <c r="W36" s="96">
        <v>1237.6563719999999</v>
      </c>
      <c r="X36" s="96">
        <v>1290.416626</v>
      </c>
      <c r="Y36" s="96">
        <v>1339.2719729999999</v>
      </c>
      <c r="Z36" s="96">
        <v>1377.7052000000001</v>
      </c>
      <c r="AA36" s="96">
        <v>1418.9989009999999</v>
      </c>
      <c r="AB36" s="96">
        <v>1465.4866939999999</v>
      </c>
      <c r="AC36" s="96">
        <v>1516.224365</v>
      </c>
      <c r="AD36" s="96">
        <v>1564.235962</v>
      </c>
      <c r="AE36" s="96">
        <v>1609.8474120000001</v>
      </c>
      <c r="AF36" s="96">
        <v>1644.0952150000001</v>
      </c>
      <c r="AG36" s="96">
        <v>1676.7520750000001</v>
      </c>
      <c r="AH36" s="95">
        <v>5.2991999999999997E-2</v>
      </c>
    </row>
    <row r="38" spans="1:34" ht="37.25">
      <c r="A38" s="76" t="s">
        <v>2377</v>
      </c>
      <c r="B38" s="94" t="s">
        <v>2378</v>
      </c>
      <c r="C38" s="96">
        <v>7.289307</v>
      </c>
      <c r="D38" s="96">
        <v>7.1924469999999996</v>
      </c>
      <c r="E38" s="96">
        <v>7.3971080000000002</v>
      </c>
      <c r="F38" s="96">
        <v>7.666893</v>
      </c>
      <c r="G38" s="96">
        <v>8.0123409999999993</v>
      </c>
      <c r="H38" s="96">
        <v>8.348687</v>
      </c>
      <c r="I38" s="96">
        <v>8.8309619999999995</v>
      </c>
      <c r="J38" s="96">
        <v>9.3910060000000009</v>
      </c>
      <c r="K38" s="96">
        <v>10.102835000000001</v>
      </c>
      <c r="L38" s="96">
        <v>10.683287</v>
      </c>
      <c r="M38" s="96">
        <v>11.379708000000001</v>
      </c>
      <c r="N38" s="96">
        <v>12.082658</v>
      </c>
      <c r="O38" s="96">
        <v>12.822037999999999</v>
      </c>
      <c r="P38" s="96">
        <v>13.597562999999999</v>
      </c>
      <c r="Q38" s="96">
        <v>14.377938</v>
      </c>
      <c r="R38" s="96">
        <v>15.179973</v>
      </c>
      <c r="S38" s="96">
        <v>15.992257</v>
      </c>
      <c r="T38" s="96">
        <v>16.813863999999999</v>
      </c>
      <c r="U38" s="96">
        <v>17.655494999999998</v>
      </c>
      <c r="V38" s="96">
        <v>18.464390000000002</v>
      </c>
      <c r="W38" s="96">
        <v>19.285118000000001</v>
      </c>
      <c r="X38" s="96">
        <v>20.019414999999999</v>
      </c>
      <c r="Y38" s="96">
        <v>20.683350000000001</v>
      </c>
      <c r="Z38" s="96">
        <v>21.367892999999999</v>
      </c>
      <c r="AA38" s="96">
        <v>22.042788999999999</v>
      </c>
      <c r="AB38" s="96">
        <v>22.697685</v>
      </c>
      <c r="AC38" s="96">
        <v>23.421499000000001</v>
      </c>
      <c r="AD38" s="96">
        <v>24.189223999999999</v>
      </c>
      <c r="AE38" s="96">
        <v>24.949272000000001</v>
      </c>
      <c r="AF38" s="96">
        <v>25.726717000000001</v>
      </c>
      <c r="AG38" s="96">
        <v>26.507425000000001</v>
      </c>
      <c r="AH38" s="95">
        <v>4.3972999999999998E-2</v>
      </c>
    </row>
    <row r="39" spans="1:34" ht="25">
      <c r="A39" s="76" t="s">
        <v>2379</v>
      </c>
      <c r="B39" s="93" t="s">
        <v>2380</v>
      </c>
      <c r="C39" s="104">
        <v>4886.9326170000004</v>
      </c>
      <c r="D39" s="104">
        <v>5244.6079099999997</v>
      </c>
      <c r="E39" s="104">
        <v>5719.3505859999996</v>
      </c>
      <c r="F39" s="104">
        <v>5766.2695309999999</v>
      </c>
      <c r="G39" s="104">
        <v>5841.5288090000004</v>
      </c>
      <c r="H39" s="104">
        <v>5976.5815430000002</v>
      </c>
      <c r="I39" s="104">
        <v>5976.5</v>
      </c>
      <c r="J39" s="104">
        <v>5906.7368159999996</v>
      </c>
      <c r="K39" s="104">
        <v>6007.6191410000001</v>
      </c>
      <c r="L39" s="104">
        <v>6081.8935549999997</v>
      </c>
      <c r="M39" s="104">
        <v>6207.7177730000003</v>
      </c>
      <c r="N39" s="104">
        <v>6282.7299800000001</v>
      </c>
      <c r="O39" s="104">
        <v>6342.0874020000001</v>
      </c>
      <c r="P39" s="104">
        <v>6404.8002930000002</v>
      </c>
      <c r="Q39" s="104">
        <v>6462.6274409999996</v>
      </c>
      <c r="R39" s="104">
        <v>6459.8349609999996</v>
      </c>
      <c r="S39" s="104">
        <v>6433.8125</v>
      </c>
      <c r="T39" s="104">
        <v>6431.7397460000002</v>
      </c>
      <c r="U39" s="104">
        <v>6450.5102539999998</v>
      </c>
      <c r="V39" s="104">
        <v>6419.7631840000004</v>
      </c>
      <c r="W39" s="104">
        <v>6417.6757809999999</v>
      </c>
      <c r="X39" s="104">
        <v>6445.8256840000004</v>
      </c>
      <c r="Y39" s="104">
        <v>6475.1210940000001</v>
      </c>
      <c r="Z39" s="104">
        <v>6447.5478519999997</v>
      </c>
      <c r="AA39" s="104">
        <v>6437.4746089999999</v>
      </c>
      <c r="AB39" s="104">
        <v>6456.546875</v>
      </c>
      <c r="AC39" s="104">
        <v>6473.6435549999997</v>
      </c>
      <c r="AD39" s="104">
        <v>6466.6645509999998</v>
      </c>
      <c r="AE39" s="104">
        <v>6452.482422</v>
      </c>
      <c r="AF39" s="104">
        <v>6390.6142579999996</v>
      </c>
      <c r="AG39" s="104">
        <v>6325.5942379999997</v>
      </c>
      <c r="AH39" s="102">
        <v>8.6379999999999998E-3</v>
      </c>
    </row>
    <row r="40" spans="1:34">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37.25">
      <c r="A41" s="74"/>
      <c r="B41" s="93" t="s">
        <v>2381</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49.5">
      <c r="A42" s="74"/>
      <c r="B42" s="93" t="s">
        <v>2329</v>
      </c>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row>
    <row r="43" spans="1:34" ht="25">
      <c r="A43" s="76" t="s">
        <v>2382</v>
      </c>
      <c r="B43" s="94" t="s">
        <v>501</v>
      </c>
      <c r="C43" s="96">
        <v>6408.5224609999996</v>
      </c>
      <c r="D43" s="96">
        <v>7185.0566410000001</v>
      </c>
      <c r="E43" s="96">
        <v>7424.701172</v>
      </c>
      <c r="F43" s="96">
        <v>7469.1352539999998</v>
      </c>
      <c r="G43" s="96">
        <v>7633.5102539999998</v>
      </c>
      <c r="H43" s="96">
        <v>7761.2216799999997</v>
      </c>
      <c r="I43" s="96">
        <v>7639.6606449999999</v>
      </c>
      <c r="J43" s="96">
        <v>7503.2719729999999</v>
      </c>
      <c r="K43" s="96">
        <v>7467.1147460000002</v>
      </c>
      <c r="L43" s="96">
        <v>7429.5166019999997</v>
      </c>
      <c r="M43" s="96">
        <v>7310.6245120000003</v>
      </c>
      <c r="N43" s="96">
        <v>7288.7548829999996</v>
      </c>
      <c r="O43" s="96">
        <v>7213.5971680000002</v>
      </c>
      <c r="P43" s="96">
        <v>7185.9228519999997</v>
      </c>
      <c r="Q43" s="96">
        <v>7162.2749020000001</v>
      </c>
      <c r="R43" s="96">
        <v>7095.2290039999998</v>
      </c>
      <c r="S43" s="96">
        <v>7005.3701170000004</v>
      </c>
      <c r="T43" s="96">
        <v>6941.8193359999996</v>
      </c>
      <c r="U43" s="96">
        <v>6888.7006840000004</v>
      </c>
      <c r="V43" s="96">
        <v>6839.6591799999997</v>
      </c>
      <c r="W43" s="96">
        <v>6765.9721680000002</v>
      </c>
      <c r="X43" s="96">
        <v>6744.3540039999998</v>
      </c>
      <c r="Y43" s="96">
        <v>6748.4692379999997</v>
      </c>
      <c r="Z43" s="96">
        <v>6700.8515619999998</v>
      </c>
      <c r="AA43" s="96">
        <v>6688.7104490000002</v>
      </c>
      <c r="AB43" s="96">
        <v>6739.0751950000003</v>
      </c>
      <c r="AC43" s="96">
        <v>6720.875</v>
      </c>
      <c r="AD43" s="96">
        <v>6707.8442379999997</v>
      </c>
      <c r="AE43" s="96">
        <v>6686.3325199999999</v>
      </c>
      <c r="AF43" s="96">
        <v>6643.9101559999999</v>
      </c>
      <c r="AG43" s="96">
        <v>6590.1010740000002</v>
      </c>
      <c r="AH43" s="95">
        <v>9.3199999999999999E-4</v>
      </c>
    </row>
    <row r="44" spans="1:34" ht="25">
      <c r="A44" s="76" t="s">
        <v>2383</v>
      </c>
      <c r="B44" s="94" t="s">
        <v>503</v>
      </c>
      <c r="C44" s="96">
        <v>49.744373000000003</v>
      </c>
      <c r="D44" s="96">
        <v>89.708466000000001</v>
      </c>
      <c r="E44" s="96">
        <v>120.020889</v>
      </c>
      <c r="F44" s="96">
        <v>111.959602</v>
      </c>
      <c r="G44" s="96">
        <v>109.911125</v>
      </c>
      <c r="H44" s="96">
        <v>113.089142</v>
      </c>
      <c r="I44" s="96">
        <v>110.804047</v>
      </c>
      <c r="J44" s="96">
        <v>109.545113</v>
      </c>
      <c r="K44" s="96">
        <v>112.08459499999999</v>
      </c>
      <c r="L44" s="96">
        <v>114.391075</v>
      </c>
      <c r="M44" s="96">
        <v>117.63983899999999</v>
      </c>
      <c r="N44" s="96">
        <v>117.84886899999999</v>
      </c>
      <c r="O44" s="96">
        <v>119.444191</v>
      </c>
      <c r="P44" s="96">
        <v>120.51546500000001</v>
      </c>
      <c r="Q44" s="96">
        <v>122.86777499999999</v>
      </c>
      <c r="R44" s="96">
        <v>123.446648</v>
      </c>
      <c r="S44" s="96">
        <v>123.928246</v>
      </c>
      <c r="T44" s="96">
        <v>123.312515</v>
      </c>
      <c r="U44" s="96">
        <v>123.934303</v>
      </c>
      <c r="V44" s="96">
        <v>123.687637</v>
      </c>
      <c r="W44" s="96">
        <v>123.064903</v>
      </c>
      <c r="X44" s="96">
        <v>123.14502</v>
      </c>
      <c r="Y44" s="96">
        <v>123.713554</v>
      </c>
      <c r="Z44" s="96">
        <v>122.12043799999999</v>
      </c>
      <c r="AA44" s="96">
        <v>122.7603</v>
      </c>
      <c r="AB44" s="96">
        <v>122.474205</v>
      </c>
      <c r="AC44" s="96">
        <v>123.04613500000001</v>
      </c>
      <c r="AD44" s="96">
        <v>121.72702</v>
      </c>
      <c r="AE44" s="96">
        <v>123.278831</v>
      </c>
      <c r="AF44" s="96">
        <v>120.612724</v>
      </c>
      <c r="AG44" s="96">
        <v>119.847504</v>
      </c>
      <c r="AH44" s="95">
        <v>2.9745000000000001E-2</v>
      </c>
    </row>
    <row r="45" spans="1:34" ht="49.5">
      <c r="A45" s="76" t="s">
        <v>2384</v>
      </c>
      <c r="B45" s="94" t="s">
        <v>2333</v>
      </c>
      <c r="C45" s="96">
        <v>6458.2666019999997</v>
      </c>
      <c r="D45" s="96">
        <v>7274.7651370000003</v>
      </c>
      <c r="E45" s="96">
        <v>7544.7221680000002</v>
      </c>
      <c r="F45" s="96">
        <v>7581.0947269999997</v>
      </c>
      <c r="G45" s="96">
        <v>7743.4213870000003</v>
      </c>
      <c r="H45" s="96">
        <v>7874.3110349999997</v>
      </c>
      <c r="I45" s="96">
        <v>7750.4648440000001</v>
      </c>
      <c r="J45" s="96">
        <v>7612.8168949999999</v>
      </c>
      <c r="K45" s="96">
        <v>7579.1992190000001</v>
      </c>
      <c r="L45" s="96">
        <v>7543.9077150000003</v>
      </c>
      <c r="M45" s="96">
        <v>7428.2641599999997</v>
      </c>
      <c r="N45" s="96">
        <v>7406.6035160000001</v>
      </c>
      <c r="O45" s="96">
        <v>7333.0415039999998</v>
      </c>
      <c r="P45" s="96">
        <v>7306.4384769999997</v>
      </c>
      <c r="Q45" s="96">
        <v>7285.142578</v>
      </c>
      <c r="R45" s="96">
        <v>7218.6757809999999</v>
      </c>
      <c r="S45" s="96">
        <v>7129.2983400000003</v>
      </c>
      <c r="T45" s="96">
        <v>7065.1318359999996</v>
      </c>
      <c r="U45" s="96">
        <v>7012.6347660000001</v>
      </c>
      <c r="V45" s="96">
        <v>6963.3466799999997</v>
      </c>
      <c r="W45" s="96">
        <v>6889.0371089999999</v>
      </c>
      <c r="X45" s="96">
        <v>6867.4990230000003</v>
      </c>
      <c r="Y45" s="96">
        <v>6872.1826170000004</v>
      </c>
      <c r="Z45" s="96">
        <v>6822.9721680000002</v>
      </c>
      <c r="AA45" s="96">
        <v>6811.470703</v>
      </c>
      <c r="AB45" s="96">
        <v>6861.5493159999996</v>
      </c>
      <c r="AC45" s="96">
        <v>6843.9208980000003</v>
      </c>
      <c r="AD45" s="96">
        <v>6829.5712890000004</v>
      </c>
      <c r="AE45" s="96">
        <v>6809.611328</v>
      </c>
      <c r="AF45" s="96">
        <v>6764.5229490000002</v>
      </c>
      <c r="AG45" s="96">
        <v>6709.9487300000001</v>
      </c>
      <c r="AH45" s="95">
        <v>1.2750000000000001E-3</v>
      </c>
    </row>
    <row r="46" spans="1:34">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7.25">
      <c r="A47" s="74"/>
      <c r="B47" s="93" t="s">
        <v>2334</v>
      </c>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row>
    <row r="48" spans="1:34" ht="37.25">
      <c r="A48" s="76" t="s">
        <v>2385</v>
      </c>
      <c r="B48" s="94" t="s">
        <v>508</v>
      </c>
      <c r="C48" s="96">
        <v>648.88983199999996</v>
      </c>
      <c r="D48" s="96">
        <v>663.12573199999997</v>
      </c>
      <c r="E48" s="96">
        <v>687.06140100000005</v>
      </c>
      <c r="F48" s="96">
        <v>691.783997</v>
      </c>
      <c r="G48" s="96">
        <v>707.40197799999999</v>
      </c>
      <c r="H48" s="96">
        <v>719.83032200000002</v>
      </c>
      <c r="I48" s="96">
        <v>711.64556900000002</v>
      </c>
      <c r="J48" s="96">
        <v>700.59857199999999</v>
      </c>
      <c r="K48" s="96">
        <v>698.67279099999996</v>
      </c>
      <c r="L48" s="96">
        <v>696.44714399999998</v>
      </c>
      <c r="M48" s="96">
        <v>687.25628700000004</v>
      </c>
      <c r="N48" s="96">
        <v>686.59509300000002</v>
      </c>
      <c r="O48" s="96">
        <v>681.36633300000005</v>
      </c>
      <c r="P48" s="96">
        <v>679.99389599999995</v>
      </c>
      <c r="Q48" s="96">
        <v>679.82959000000005</v>
      </c>
      <c r="R48" s="96">
        <v>675.17590299999995</v>
      </c>
      <c r="S48" s="96">
        <v>668.28521699999999</v>
      </c>
      <c r="T48" s="96">
        <v>663.65826400000003</v>
      </c>
      <c r="U48" s="96">
        <v>660.22979699999996</v>
      </c>
      <c r="V48" s="96">
        <v>656.81341599999996</v>
      </c>
      <c r="W48" s="96">
        <v>651.25451699999996</v>
      </c>
      <c r="X48" s="96">
        <v>650.31561299999998</v>
      </c>
      <c r="Y48" s="96">
        <v>651.75494400000002</v>
      </c>
      <c r="Z48" s="96">
        <v>648.14446999999996</v>
      </c>
      <c r="AA48" s="96">
        <v>647.927368</v>
      </c>
      <c r="AB48" s="96">
        <v>653.58477800000003</v>
      </c>
      <c r="AC48" s="96">
        <v>653.07488999999998</v>
      </c>
      <c r="AD48" s="96">
        <v>652.774902</v>
      </c>
      <c r="AE48" s="96">
        <v>651.83746299999996</v>
      </c>
      <c r="AF48" s="96">
        <v>648.63562000000002</v>
      </c>
      <c r="AG48" s="96">
        <v>644.45605499999999</v>
      </c>
      <c r="AH48" s="95">
        <v>-2.2900000000000001E-4</v>
      </c>
    </row>
    <row r="49" spans="1:34" ht="37.25">
      <c r="A49" s="76" t="s">
        <v>2386</v>
      </c>
      <c r="B49" s="94" t="s">
        <v>510</v>
      </c>
      <c r="C49" s="96">
        <v>0</v>
      </c>
      <c r="D49" s="96">
        <v>0</v>
      </c>
      <c r="E49" s="96">
        <v>0</v>
      </c>
      <c r="F49" s="96">
        <v>0</v>
      </c>
      <c r="G49" s="96">
        <v>0</v>
      </c>
      <c r="H49" s="96">
        <v>0</v>
      </c>
      <c r="I49" s="96">
        <v>0</v>
      </c>
      <c r="J49" s="96">
        <v>0</v>
      </c>
      <c r="K49" s="96">
        <v>0</v>
      </c>
      <c r="L49" s="96">
        <v>0</v>
      </c>
      <c r="M49" s="96">
        <v>0</v>
      </c>
      <c r="N49" s="96">
        <v>0</v>
      </c>
      <c r="O49" s="96">
        <v>0</v>
      </c>
      <c r="P49" s="96">
        <v>0</v>
      </c>
      <c r="Q49" s="96">
        <v>0</v>
      </c>
      <c r="R49" s="96">
        <v>0</v>
      </c>
      <c r="S49" s="96">
        <v>0</v>
      </c>
      <c r="T49" s="96">
        <v>0</v>
      </c>
      <c r="U49" s="96">
        <v>0</v>
      </c>
      <c r="V49" s="96">
        <v>0</v>
      </c>
      <c r="W49" s="96">
        <v>0</v>
      </c>
      <c r="X49" s="96">
        <v>0</v>
      </c>
      <c r="Y49" s="96">
        <v>0</v>
      </c>
      <c r="Z49" s="96">
        <v>0</v>
      </c>
      <c r="AA49" s="96">
        <v>0</v>
      </c>
      <c r="AB49" s="96">
        <v>0</v>
      </c>
      <c r="AC49" s="96">
        <v>0</v>
      </c>
      <c r="AD49" s="96">
        <v>0</v>
      </c>
      <c r="AE49" s="96">
        <v>0</v>
      </c>
      <c r="AF49" s="96">
        <v>0</v>
      </c>
      <c r="AG49" s="96">
        <v>0</v>
      </c>
      <c r="AH49" s="95" t="s">
        <v>2263</v>
      </c>
    </row>
    <row r="50" spans="1:34" ht="37.25">
      <c r="A50" s="76" t="s">
        <v>2387</v>
      </c>
      <c r="B50" s="94" t="s">
        <v>512</v>
      </c>
      <c r="C50" s="96">
        <v>11.144147</v>
      </c>
      <c r="D50" s="96">
        <v>12.629580000000001</v>
      </c>
      <c r="E50" s="96">
        <v>13.753353000000001</v>
      </c>
      <c r="F50" s="96">
        <v>14.602449</v>
      </c>
      <c r="G50" s="96">
        <v>17.315774999999999</v>
      </c>
      <c r="H50" s="96">
        <v>19.958366000000002</v>
      </c>
      <c r="I50" s="96">
        <v>23.024767000000001</v>
      </c>
      <c r="J50" s="96">
        <v>25.795041999999999</v>
      </c>
      <c r="K50" s="96">
        <v>29.764692</v>
      </c>
      <c r="L50" s="96">
        <v>34.155791999999998</v>
      </c>
      <c r="M50" s="96">
        <v>38.60651</v>
      </c>
      <c r="N50" s="96">
        <v>43.773113000000002</v>
      </c>
      <c r="O50" s="96">
        <v>49.244002999999999</v>
      </c>
      <c r="P50" s="96">
        <v>55.012298999999999</v>
      </c>
      <c r="Q50" s="96">
        <v>60.930939000000002</v>
      </c>
      <c r="R50" s="96">
        <v>66.333611000000005</v>
      </c>
      <c r="S50" s="96">
        <v>71.366889999999998</v>
      </c>
      <c r="T50" s="96">
        <v>76.428512999999995</v>
      </c>
      <c r="U50" s="96">
        <v>81.470573000000002</v>
      </c>
      <c r="V50" s="96">
        <v>86.125602999999998</v>
      </c>
      <c r="W50" s="96">
        <v>90.597267000000002</v>
      </c>
      <c r="X50" s="96">
        <v>95.247887000000006</v>
      </c>
      <c r="Y50" s="96">
        <v>100.152557</v>
      </c>
      <c r="Z50" s="96">
        <v>104.270996</v>
      </c>
      <c r="AA50" s="96">
        <v>108.785347</v>
      </c>
      <c r="AB50" s="96">
        <v>114.17627</v>
      </c>
      <c r="AC50" s="96">
        <v>118.93710299999999</v>
      </c>
      <c r="AD50" s="96">
        <v>123.506653</v>
      </c>
      <c r="AE50" s="96">
        <v>128.099243</v>
      </c>
      <c r="AF50" s="96">
        <v>132.087692</v>
      </c>
      <c r="AG50" s="96">
        <v>135.97598300000001</v>
      </c>
      <c r="AH50" s="95">
        <v>8.6960999999999997E-2</v>
      </c>
    </row>
    <row r="51" spans="1:34" ht="37.25">
      <c r="A51" s="76" t="s">
        <v>2388</v>
      </c>
      <c r="B51" s="94" t="s">
        <v>514</v>
      </c>
      <c r="C51" s="96">
        <v>26.088175</v>
      </c>
      <c r="D51" s="96">
        <v>31.49699</v>
      </c>
      <c r="E51" s="96">
        <v>36.169066999999998</v>
      </c>
      <c r="F51" s="96">
        <v>41.026618999999997</v>
      </c>
      <c r="G51" s="96">
        <v>47.086849000000001</v>
      </c>
      <c r="H51" s="96">
        <v>51.165543</v>
      </c>
      <c r="I51" s="96">
        <v>54.421042999999997</v>
      </c>
      <c r="J51" s="96">
        <v>59.169071000000002</v>
      </c>
      <c r="K51" s="96">
        <v>67.692397999999997</v>
      </c>
      <c r="L51" s="96">
        <v>77.479309000000001</v>
      </c>
      <c r="M51" s="96">
        <v>91.313393000000005</v>
      </c>
      <c r="N51" s="96">
        <v>105.544388</v>
      </c>
      <c r="O51" s="96">
        <v>122.17802399999999</v>
      </c>
      <c r="P51" s="96">
        <v>139.53114299999999</v>
      </c>
      <c r="Q51" s="96">
        <v>158.38713100000001</v>
      </c>
      <c r="R51" s="96">
        <v>177.17091400000001</v>
      </c>
      <c r="S51" s="96">
        <v>196.05349699999999</v>
      </c>
      <c r="T51" s="96">
        <v>215.949951</v>
      </c>
      <c r="U51" s="96">
        <v>237.019836</v>
      </c>
      <c r="V51" s="96">
        <v>256.04492199999999</v>
      </c>
      <c r="W51" s="96">
        <v>276.55929600000002</v>
      </c>
      <c r="X51" s="96">
        <v>291.86279300000001</v>
      </c>
      <c r="Y51" s="96">
        <v>306.84039300000001</v>
      </c>
      <c r="Z51" s="96">
        <v>320.15798999999998</v>
      </c>
      <c r="AA51" s="96">
        <v>334.28930700000001</v>
      </c>
      <c r="AB51" s="96">
        <v>350.45428500000003</v>
      </c>
      <c r="AC51" s="96">
        <v>368.29244999999997</v>
      </c>
      <c r="AD51" s="96">
        <v>384.65597500000001</v>
      </c>
      <c r="AE51" s="96">
        <v>402.00198399999999</v>
      </c>
      <c r="AF51" s="96">
        <v>417.066284</v>
      </c>
      <c r="AG51" s="96">
        <v>432.61697400000003</v>
      </c>
      <c r="AH51" s="95">
        <v>9.8133999999999999E-2</v>
      </c>
    </row>
    <row r="52" spans="1:34" ht="37.25">
      <c r="A52" s="76" t="s">
        <v>2389</v>
      </c>
      <c r="B52" s="94" t="s">
        <v>516</v>
      </c>
      <c r="C52" s="96">
        <v>3.729257</v>
      </c>
      <c r="D52" s="96">
        <v>4.1208099999999996</v>
      </c>
      <c r="E52" s="96">
        <v>4.2699119999999997</v>
      </c>
      <c r="F52" s="96">
        <v>4.3822130000000001</v>
      </c>
      <c r="G52" s="96">
        <v>4.656352</v>
      </c>
      <c r="H52" s="96">
        <v>4.7799659999999999</v>
      </c>
      <c r="I52" s="96">
        <v>4.8221999999999996</v>
      </c>
      <c r="J52" s="96">
        <v>5.3459529999999997</v>
      </c>
      <c r="K52" s="96">
        <v>6.0354919999999996</v>
      </c>
      <c r="L52" s="96">
        <v>6.7699639999999999</v>
      </c>
      <c r="M52" s="96">
        <v>7.5069419999999996</v>
      </c>
      <c r="N52" s="96">
        <v>8.3096770000000006</v>
      </c>
      <c r="O52" s="96">
        <v>9.1142620000000001</v>
      </c>
      <c r="P52" s="96">
        <v>9.934768</v>
      </c>
      <c r="Q52" s="96">
        <v>10.775802000000001</v>
      </c>
      <c r="R52" s="96">
        <v>11.544881999999999</v>
      </c>
      <c r="S52" s="96">
        <v>12.374885000000001</v>
      </c>
      <c r="T52" s="96">
        <v>13.379994</v>
      </c>
      <c r="U52" s="96">
        <v>14.542327999999999</v>
      </c>
      <c r="V52" s="96">
        <v>15.809163</v>
      </c>
      <c r="W52" s="96">
        <v>17.268336999999999</v>
      </c>
      <c r="X52" s="96">
        <v>18.958956000000001</v>
      </c>
      <c r="Y52" s="96">
        <v>20.939558000000002</v>
      </c>
      <c r="Z52" s="96">
        <v>23.056549</v>
      </c>
      <c r="AA52" s="96">
        <v>25.580815999999999</v>
      </c>
      <c r="AB52" s="96">
        <v>28.748137</v>
      </c>
      <c r="AC52" s="96">
        <v>32.390408000000001</v>
      </c>
      <c r="AD52" s="96">
        <v>36.532744999999998</v>
      </c>
      <c r="AE52" s="96">
        <v>41.343696999999999</v>
      </c>
      <c r="AF52" s="96">
        <v>46.651660999999997</v>
      </c>
      <c r="AG52" s="96">
        <v>52.716411999999998</v>
      </c>
      <c r="AH52" s="95">
        <v>9.2305999999999999E-2</v>
      </c>
    </row>
    <row r="53" spans="1:34" ht="37.25">
      <c r="A53" s="76" t="s">
        <v>2390</v>
      </c>
      <c r="B53" s="94" t="s">
        <v>518</v>
      </c>
      <c r="C53" s="96">
        <v>20.690683</v>
      </c>
      <c r="D53" s="96">
        <v>24.874731000000001</v>
      </c>
      <c r="E53" s="96">
        <v>24.775227000000001</v>
      </c>
      <c r="F53" s="96">
        <v>22.785467000000001</v>
      </c>
      <c r="G53" s="96">
        <v>21.191223000000001</v>
      </c>
      <c r="H53" s="96">
        <v>38.792758999999997</v>
      </c>
      <c r="I53" s="96">
        <v>113.801331</v>
      </c>
      <c r="J53" s="96">
        <v>132.550354</v>
      </c>
      <c r="K53" s="96">
        <v>134.48503099999999</v>
      </c>
      <c r="L53" s="96">
        <v>134.530945</v>
      </c>
      <c r="M53" s="96">
        <v>136.68850699999999</v>
      </c>
      <c r="N53" s="96">
        <v>139.98730499999999</v>
      </c>
      <c r="O53" s="96">
        <v>144.20848100000001</v>
      </c>
      <c r="P53" s="96">
        <v>148.17008999999999</v>
      </c>
      <c r="Q53" s="96">
        <v>151.88658100000001</v>
      </c>
      <c r="R53" s="96">
        <v>154.254761</v>
      </c>
      <c r="S53" s="96">
        <v>155.758194</v>
      </c>
      <c r="T53" s="96">
        <v>157.419601</v>
      </c>
      <c r="U53" s="96">
        <v>159.19101000000001</v>
      </c>
      <c r="V53" s="96">
        <v>159.81411700000001</v>
      </c>
      <c r="W53" s="96">
        <v>160.44781499999999</v>
      </c>
      <c r="X53" s="96">
        <v>160.774216</v>
      </c>
      <c r="Y53" s="96">
        <v>161.11793499999999</v>
      </c>
      <c r="Z53" s="96">
        <v>160.284302</v>
      </c>
      <c r="AA53" s="96">
        <v>159.79934700000001</v>
      </c>
      <c r="AB53" s="96">
        <v>160.21366900000001</v>
      </c>
      <c r="AC53" s="96">
        <v>160.21481299999999</v>
      </c>
      <c r="AD53" s="96">
        <v>159.499741</v>
      </c>
      <c r="AE53" s="96">
        <v>158.72482299999999</v>
      </c>
      <c r="AF53" s="96">
        <v>156.914917</v>
      </c>
      <c r="AG53" s="96">
        <v>154.915604</v>
      </c>
      <c r="AH53" s="95">
        <v>6.9408999999999998E-2</v>
      </c>
    </row>
    <row r="54" spans="1:34" ht="37.25">
      <c r="A54" s="76" t="s">
        <v>2391</v>
      </c>
      <c r="B54" s="94" t="s">
        <v>520</v>
      </c>
      <c r="C54" s="96">
        <v>0</v>
      </c>
      <c r="D54" s="96">
        <v>0</v>
      </c>
      <c r="E54" s="96">
        <v>0</v>
      </c>
      <c r="F54" s="96">
        <v>0</v>
      </c>
      <c r="G54" s="96">
        <v>0</v>
      </c>
      <c r="H54" s="96">
        <v>0</v>
      </c>
      <c r="I54" s="96">
        <v>0</v>
      </c>
      <c r="J54" s="96">
        <v>0</v>
      </c>
      <c r="K54" s="96">
        <v>0</v>
      </c>
      <c r="L54" s="96">
        <v>0</v>
      </c>
      <c r="M54" s="96">
        <v>0</v>
      </c>
      <c r="N54" s="96">
        <v>0</v>
      </c>
      <c r="O54" s="96">
        <v>0</v>
      </c>
      <c r="P54" s="96">
        <v>0</v>
      </c>
      <c r="Q54" s="96">
        <v>0</v>
      </c>
      <c r="R54" s="96">
        <v>0</v>
      </c>
      <c r="S54" s="96">
        <v>0</v>
      </c>
      <c r="T54" s="96">
        <v>0</v>
      </c>
      <c r="U54" s="96">
        <v>0</v>
      </c>
      <c r="V54" s="96">
        <v>0</v>
      </c>
      <c r="W54" s="96">
        <v>0</v>
      </c>
      <c r="X54" s="96">
        <v>0</v>
      </c>
      <c r="Y54" s="96">
        <v>0</v>
      </c>
      <c r="Z54" s="96">
        <v>0</v>
      </c>
      <c r="AA54" s="96">
        <v>0</v>
      </c>
      <c r="AB54" s="96">
        <v>0</v>
      </c>
      <c r="AC54" s="96">
        <v>0</v>
      </c>
      <c r="AD54" s="96">
        <v>0</v>
      </c>
      <c r="AE54" s="96">
        <v>0</v>
      </c>
      <c r="AF54" s="96">
        <v>0</v>
      </c>
      <c r="AG54" s="96">
        <v>0</v>
      </c>
      <c r="AH54" s="95" t="s">
        <v>2263</v>
      </c>
    </row>
    <row r="55" spans="1:34" ht="37.25">
      <c r="A55" s="76" t="s">
        <v>2392</v>
      </c>
      <c r="B55" s="94" t="s">
        <v>522</v>
      </c>
      <c r="C55" s="96">
        <v>216.24440000000001</v>
      </c>
      <c r="D55" s="96">
        <v>256.55926499999998</v>
      </c>
      <c r="E55" s="96">
        <v>273.68283100000002</v>
      </c>
      <c r="F55" s="96">
        <v>281.26568600000002</v>
      </c>
      <c r="G55" s="96">
        <v>293.692657</v>
      </c>
      <c r="H55" s="96">
        <v>307.147064</v>
      </c>
      <c r="I55" s="96">
        <v>357.38864100000001</v>
      </c>
      <c r="J55" s="96">
        <v>379.94955399999998</v>
      </c>
      <c r="K55" s="96">
        <v>394.04684400000002</v>
      </c>
      <c r="L55" s="96">
        <v>405.300659</v>
      </c>
      <c r="M55" s="96">
        <v>419.66336100000001</v>
      </c>
      <c r="N55" s="96">
        <v>434.449005</v>
      </c>
      <c r="O55" s="96">
        <v>448.684662</v>
      </c>
      <c r="P55" s="96">
        <v>463.21807899999999</v>
      </c>
      <c r="Q55" s="96">
        <v>478.43856799999998</v>
      </c>
      <c r="R55" s="96">
        <v>490.15411399999999</v>
      </c>
      <c r="S55" s="96">
        <v>500.32626299999998</v>
      </c>
      <c r="T55" s="96">
        <v>511.72976699999998</v>
      </c>
      <c r="U55" s="96">
        <v>524.18322799999999</v>
      </c>
      <c r="V55" s="96">
        <v>534.285889</v>
      </c>
      <c r="W55" s="96">
        <v>545.19158900000002</v>
      </c>
      <c r="X55" s="96">
        <v>557.540527</v>
      </c>
      <c r="Y55" s="96">
        <v>571.43383800000004</v>
      </c>
      <c r="Z55" s="96">
        <v>581.23870799999997</v>
      </c>
      <c r="AA55" s="96">
        <v>593.51873799999998</v>
      </c>
      <c r="AB55" s="96">
        <v>610.524902</v>
      </c>
      <c r="AC55" s="96">
        <v>625.59362799999997</v>
      </c>
      <c r="AD55" s="96">
        <v>638.91766399999995</v>
      </c>
      <c r="AE55" s="96">
        <v>652.74987799999997</v>
      </c>
      <c r="AF55" s="96">
        <v>663.15832499999999</v>
      </c>
      <c r="AG55" s="96">
        <v>673.53716999999995</v>
      </c>
      <c r="AH55" s="95">
        <v>3.8596999999999999E-2</v>
      </c>
    </row>
    <row r="56" spans="1:34" ht="25">
      <c r="A56" s="76" t="s">
        <v>2393</v>
      </c>
      <c r="B56" s="94" t="s">
        <v>524</v>
      </c>
      <c r="C56" s="96">
        <v>0.86397100000000004</v>
      </c>
      <c r="D56" s="96">
        <v>0.98121700000000001</v>
      </c>
      <c r="E56" s="96">
        <v>1.038195</v>
      </c>
      <c r="F56" s="96">
        <v>1.0728439999999999</v>
      </c>
      <c r="G56" s="96">
        <v>1.1227510000000001</v>
      </c>
      <c r="H56" s="96">
        <v>1.1639349999999999</v>
      </c>
      <c r="I56" s="96">
        <v>1.1699379999999999</v>
      </c>
      <c r="J56" s="96">
        <v>1.159036</v>
      </c>
      <c r="K56" s="96">
        <v>1.162577</v>
      </c>
      <c r="L56" s="96">
        <v>1.160523</v>
      </c>
      <c r="M56" s="96">
        <v>1.153715</v>
      </c>
      <c r="N56" s="96">
        <v>1.1571229999999999</v>
      </c>
      <c r="O56" s="96">
        <v>1.1569780000000001</v>
      </c>
      <c r="P56" s="96">
        <v>1.160291</v>
      </c>
      <c r="Q56" s="96">
        <v>1.1662349999999999</v>
      </c>
      <c r="R56" s="96">
        <v>1.1654899999999999</v>
      </c>
      <c r="S56" s="96">
        <v>1.161402</v>
      </c>
      <c r="T56" s="96">
        <v>1.1605300000000001</v>
      </c>
      <c r="U56" s="96">
        <v>1.1629640000000001</v>
      </c>
      <c r="V56" s="96">
        <v>1.162334</v>
      </c>
      <c r="W56" s="96">
        <v>1.162328</v>
      </c>
      <c r="X56" s="96">
        <v>1.167978</v>
      </c>
      <c r="Y56" s="96">
        <v>1.177076</v>
      </c>
      <c r="Z56" s="96">
        <v>1.17723</v>
      </c>
      <c r="AA56" s="96">
        <v>1.1828240000000001</v>
      </c>
      <c r="AB56" s="96">
        <v>1.1966699999999999</v>
      </c>
      <c r="AC56" s="96">
        <v>1.2053050000000001</v>
      </c>
      <c r="AD56" s="96">
        <v>1.211015</v>
      </c>
      <c r="AE56" s="96">
        <v>1.2165779999999999</v>
      </c>
      <c r="AF56" s="96">
        <v>1.215892</v>
      </c>
      <c r="AG56" s="96">
        <v>1.2149700000000001</v>
      </c>
      <c r="AH56" s="95">
        <v>1.1429E-2</v>
      </c>
    </row>
    <row r="57" spans="1:34" ht="25">
      <c r="A57" s="76" t="s">
        <v>2394</v>
      </c>
      <c r="B57" s="94" t="s">
        <v>526</v>
      </c>
      <c r="C57" s="96">
        <v>4.7122159999999997</v>
      </c>
      <c r="D57" s="96">
        <v>5.2775990000000004</v>
      </c>
      <c r="E57" s="96">
        <v>5.4807880000000004</v>
      </c>
      <c r="F57" s="96">
        <v>5.5154290000000001</v>
      </c>
      <c r="G57" s="96">
        <v>5.6424919999999998</v>
      </c>
      <c r="H57" s="96">
        <v>5.7590880000000002</v>
      </c>
      <c r="I57" s="96">
        <v>5.7592129999999999</v>
      </c>
      <c r="J57" s="96">
        <v>5.6962409999999997</v>
      </c>
      <c r="K57" s="96">
        <v>5.6934589999999998</v>
      </c>
      <c r="L57" s="96">
        <v>5.6869459999999998</v>
      </c>
      <c r="M57" s="96">
        <v>5.6307739999999997</v>
      </c>
      <c r="N57" s="96">
        <v>5.6413729999999997</v>
      </c>
      <c r="O57" s="96">
        <v>5.6185910000000003</v>
      </c>
      <c r="P57" s="96">
        <v>5.6284169999999998</v>
      </c>
      <c r="Q57" s="96">
        <v>5.6440799999999998</v>
      </c>
      <c r="R57" s="96">
        <v>5.6243429999999996</v>
      </c>
      <c r="S57" s="96">
        <v>5.586983</v>
      </c>
      <c r="T57" s="96">
        <v>5.5689019999999996</v>
      </c>
      <c r="U57" s="96">
        <v>5.5608329999999997</v>
      </c>
      <c r="V57" s="96">
        <v>5.5503390000000001</v>
      </c>
      <c r="W57" s="96">
        <v>5.5251140000000003</v>
      </c>
      <c r="X57" s="96">
        <v>5.5337529999999999</v>
      </c>
      <c r="Y57" s="96">
        <v>5.5616950000000003</v>
      </c>
      <c r="Z57" s="96">
        <v>5.5470620000000004</v>
      </c>
      <c r="AA57" s="96">
        <v>5.5613979999999996</v>
      </c>
      <c r="AB57" s="96">
        <v>5.6243559999999997</v>
      </c>
      <c r="AC57" s="96">
        <v>5.6409630000000002</v>
      </c>
      <c r="AD57" s="96">
        <v>5.6565149999999997</v>
      </c>
      <c r="AE57" s="96">
        <v>5.6697839999999999</v>
      </c>
      <c r="AF57" s="96">
        <v>5.6604299999999999</v>
      </c>
      <c r="AG57" s="96">
        <v>5.6453470000000001</v>
      </c>
      <c r="AH57" s="95">
        <v>6.0410000000000004E-3</v>
      </c>
    </row>
    <row r="58" spans="1:34" ht="25">
      <c r="A58" s="76" t="s">
        <v>2395</v>
      </c>
      <c r="B58" s="94" t="s">
        <v>528</v>
      </c>
      <c r="C58" s="96">
        <v>0.895258</v>
      </c>
      <c r="D58" s="96">
        <v>1.0446470000000001</v>
      </c>
      <c r="E58" s="96">
        <v>1.095701</v>
      </c>
      <c r="F58" s="96">
        <v>1.117381</v>
      </c>
      <c r="G58" s="96">
        <v>1.148169</v>
      </c>
      <c r="H58" s="96">
        <v>1.1850940000000001</v>
      </c>
      <c r="I58" s="96">
        <v>1.1917789999999999</v>
      </c>
      <c r="J58" s="96">
        <v>1.1933860000000001</v>
      </c>
      <c r="K58" s="96">
        <v>1.211192</v>
      </c>
      <c r="L58" s="96">
        <v>1.226761</v>
      </c>
      <c r="M58" s="96">
        <v>1.239641</v>
      </c>
      <c r="N58" s="96">
        <v>1.2538929999999999</v>
      </c>
      <c r="O58" s="96">
        <v>1.2682</v>
      </c>
      <c r="P58" s="96">
        <v>1.2853810000000001</v>
      </c>
      <c r="Q58" s="96">
        <v>1.310775</v>
      </c>
      <c r="R58" s="96">
        <v>1.3274269999999999</v>
      </c>
      <c r="S58" s="96">
        <v>1.3394060000000001</v>
      </c>
      <c r="T58" s="96">
        <v>1.3572070000000001</v>
      </c>
      <c r="U58" s="96">
        <v>1.3807199999999999</v>
      </c>
      <c r="V58" s="96">
        <v>1.39619</v>
      </c>
      <c r="W58" s="96">
        <v>1.419365</v>
      </c>
      <c r="X58" s="96">
        <v>1.447722</v>
      </c>
      <c r="Y58" s="96">
        <v>1.4822029999999999</v>
      </c>
      <c r="Z58" s="96">
        <v>1.504184</v>
      </c>
      <c r="AA58" s="96">
        <v>1.5340670000000001</v>
      </c>
      <c r="AB58" s="96">
        <v>1.578713</v>
      </c>
      <c r="AC58" s="96">
        <v>1.621621</v>
      </c>
      <c r="AD58" s="96">
        <v>1.6548719999999999</v>
      </c>
      <c r="AE58" s="96">
        <v>1.6969959999999999</v>
      </c>
      <c r="AF58" s="96">
        <v>1.7264699999999999</v>
      </c>
      <c r="AG58" s="96">
        <v>1.758157</v>
      </c>
      <c r="AH58" s="95">
        <v>2.2752000000000001E-2</v>
      </c>
    </row>
    <row r="59" spans="1:34" ht="25">
      <c r="A59" s="76" t="s">
        <v>2396</v>
      </c>
      <c r="B59" s="94" t="s">
        <v>530</v>
      </c>
      <c r="C59" s="96">
        <v>3.0454479999999999</v>
      </c>
      <c r="D59" s="96">
        <v>3.4107370000000001</v>
      </c>
      <c r="E59" s="96">
        <v>3.5416530000000002</v>
      </c>
      <c r="F59" s="96">
        <v>3.5635720000000002</v>
      </c>
      <c r="G59" s="96">
        <v>3.645187</v>
      </c>
      <c r="H59" s="96">
        <v>3.720081</v>
      </c>
      <c r="I59" s="96">
        <v>3.7199409999999999</v>
      </c>
      <c r="J59" s="96">
        <v>3.6790319999999999</v>
      </c>
      <c r="K59" s="96">
        <v>3.6766429999999999</v>
      </c>
      <c r="L59" s="96">
        <v>3.6721249999999999</v>
      </c>
      <c r="M59" s="96">
        <v>3.6357089999999999</v>
      </c>
      <c r="N59" s="96">
        <v>3.6422819999999998</v>
      </c>
      <c r="O59" s="96">
        <v>3.6270769999999999</v>
      </c>
      <c r="P59" s="96">
        <v>3.6331259999999999</v>
      </c>
      <c r="Q59" s="96">
        <v>3.6428560000000001</v>
      </c>
      <c r="R59" s="96">
        <v>3.629766</v>
      </c>
      <c r="S59" s="96">
        <v>3.6052029999999999</v>
      </c>
      <c r="T59" s="96">
        <v>3.5930909999999998</v>
      </c>
      <c r="U59" s="96">
        <v>3.5873499999999998</v>
      </c>
      <c r="V59" s="96">
        <v>3.5803129999999999</v>
      </c>
      <c r="W59" s="96">
        <v>3.563326</v>
      </c>
      <c r="X59" s="96">
        <v>3.5683560000000001</v>
      </c>
      <c r="Y59" s="96">
        <v>3.585928</v>
      </c>
      <c r="Z59" s="96">
        <v>3.5760019999999999</v>
      </c>
      <c r="AA59" s="96">
        <v>3.5848409999999999</v>
      </c>
      <c r="AB59" s="96">
        <v>3.6253280000000001</v>
      </c>
      <c r="AC59" s="96">
        <v>3.6351849999999999</v>
      </c>
      <c r="AD59" s="96">
        <v>3.6447250000000002</v>
      </c>
      <c r="AE59" s="96">
        <v>3.6527400000000001</v>
      </c>
      <c r="AF59" s="96">
        <v>3.6464569999999998</v>
      </c>
      <c r="AG59" s="96">
        <v>3.636304</v>
      </c>
      <c r="AH59" s="95">
        <v>5.9280000000000001E-3</v>
      </c>
    </row>
    <row r="60" spans="1:34" ht="25">
      <c r="A60" s="76" t="s">
        <v>2397</v>
      </c>
      <c r="B60" s="94" t="s">
        <v>532</v>
      </c>
      <c r="C60" s="96">
        <v>0</v>
      </c>
      <c r="D60" s="96">
        <v>0</v>
      </c>
      <c r="E60" s="96">
        <v>0</v>
      </c>
      <c r="F60" s="96">
        <v>0</v>
      </c>
      <c r="G60" s="96">
        <v>0</v>
      </c>
      <c r="H60" s="96">
        <v>0</v>
      </c>
      <c r="I60" s="96">
        <v>0</v>
      </c>
      <c r="J60" s="96">
        <v>0</v>
      </c>
      <c r="K60" s="96">
        <v>0</v>
      </c>
      <c r="L60" s="96">
        <v>0</v>
      </c>
      <c r="M60" s="96">
        <v>0</v>
      </c>
      <c r="N60" s="96">
        <v>0</v>
      </c>
      <c r="O60" s="96">
        <v>0</v>
      </c>
      <c r="P60" s="96">
        <v>0</v>
      </c>
      <c r="Q60" s="96">
        <v>0</v>
      </c>
      <c r="R60" s="96">
        <v>0</v>
      </c>
      <c r="S60" s="96">
        <v>0</v>
      </c>
      <c r="T60" s="96">
        <v>0</v>
      </c>
      <c r="U60" s="96">
        <v>0</v>
      </c>
      <c r="V60" s="96">
        <v>0</v>
      </c>
      <c r="W60" s="96">
        <v>0</v>
      </c>
      <c r="X60" s="96">
        <v>0</v>
      </c>
      <c r="Y60" s="96">
        <v>0</v>
      </c>
      <c r="Z60" s="96">
        <v>0</v>
      </c>
      <c r="AA60" s="96">
        <v>0</v>
      </c>
      <c r="AB60" s="96">
        <v>0</v>
      </c>
      <c r="AC60" s="96">
        <v>0</v>
      </c>
      <c r="AD60" s="96">
        <v>0</v>
      </c>
      <c r="AE60" s="96">
        <v>0</v>
      </c>
      <c r="AF60" s="96">
        <v>0</v>
      </c>
      <c r="AG60" s="96">
        <v>0</v>
      </c>
      <c r="AH60" s="95" t="s">
        <v>2263</v>
      </c>
    </row>
    <row r="61" spans="1:34" ht="25">
      <c r="A61" s="76" t="s">
        <v>2398</v>
      </c>
      <c r="B61" s="94" t="s">
        <v>534</v>
      </c>
      <c r="C61" s="96">
        <v>5.1939999999999998E-3</v>
      </c>
      <c r="D61" s="96">
        <v>7.6629999999999997E-3</v>
      </c>
      <c r="E61" s="96">
        <v>1.0485E-2</v>
      </c>
      <c r="F61" s="96">
        <v>1.3802E-2</v>
      </c>
      <c r="G61" s="96">
        <v>1.8359E-2</v>
      </c>
      <c r="H61" s="96">
        <v>2.5132999999999999E-2</v>
      </c>
      <c r="I61" s="96">
        <v>3.1919999999999997E-2</v>
      </c>
      <c r="J61" s="96">
        <v>3.9723000000000001E-2</v>
      </c>
      <c r="K61" s="96">
        <v>4.9555000000000002E-2</v>
      </c>
      <c r="L61" s="96">
        <v>6.0884000000000001E-2</v>
      </c>
      <c r="M61" s="96">
        <v>7.3332999999999995E-2</v>
      </c>
      <c r="N61" s="96">
        <v>8.7276000000000006E-2</v>
      </c>
      <c r="O61" s="96">
        <v>0.101713</v>
      </c>
      <c r="P61" s="96">
        <v>0.11702799999999999</v>
      </c>
      <c r="Q61" s="96">
        <v>0.132685</v>
      </c>
      <c r="R61" s="96">
        <v>0.14719399999999999</v>
      </c>
      <c r="S61" s="96">
        <v>0.16059799999999999</v>
      </c>
      <c r="T61" s="96">
        <v>0.17377400000000001</v>
      </c>
      <c r="U61" s="96">
        <v>0.186611</v>
      </c>
      <c r="V61" s="96">
        <v>0.198269</v>
      </c>
      <c r="W61" s="96">
        <v>0.20943100000000001</v>
      </c>
      <c r="X61" s="96">
        <v>0.221245</v>
      </c>
      <c r="Y61" s="96">
        <v>0.23350299999999999</v>
      </c>
      <c r="Z61" s="96">
        <v>0.24384500000000001</v>
      </c>
      <c r="AA61" s="96">
        <v>0.25503599999999998</v>
      </c>
      <c r="AB61" s="96">
        <v>0.26817000000000002</v>
      </c>
      <c r="AC61" s="96">
        <v>0.28028900000000001</v>
      </c>
      <c r="AD61" s="96">
        <v>0.29155199999999998</v>
      </c>
      <c r="AE61" s="96">
        <v>0.30276199999999998</v>
      </c>
      <c r="AF61" s="96">
        <v>0.31201000000000001</v>
      </c>
      <c r="AG61" s="96">
        <v>0.32073200000000002</v>
      </c>
      <c r="AH61" s="95">
        <v>0.14733099999999999</v>
      </c>
    </row>
    <row r="62" spans="1:34" ht="37.25">
      <c r="A62" s="76" t="s">
        <v>2399</v>
      </c>
      <c r="B62" s="94" t="s">
        <v>2350</v>
      </c>
      <c r="C62" s="96">
        <v>936.30859399999997</v>
      </c>
      <c r="D62" s="96">
        <v>1003.528992</v>
      </c>
      <c r="E62" s="96">
        <v>1050.8786620000001</v>
      </c>
      <c r="F62" s="96">
        <v>1067.1293949999999</v>
      </c>
      <c r="G62" s="96">
        <v>1102.9217530000001</v>
      </c>
      <c r="H62" s="96">
        <v>1153.5273440000001</v>
      </c>
      <c r="I62" s="96">
        <v>1276.9761960000001</v>
      </c>
      <c r="J62" s="96">
        <v>1315.176025</v>
      </c>
      <c r="K62" s="96">
        <v>1342.4907229999999</v>
      </c>
      <c r="L62" s="96">
        <v>1366.4910890000001</v>
      </c>
      <c r="M62" s="96">
        <v>1392.768188</v>
      </c>
      <c r="N62" s="96">
        <v>1430.4406739999999</v>
      </c>
      <c r="O62" s="96">
        <v>1466.568237</v>
      </c>
      <c r="P62" s="96">
        <v>1507.6845699999999</v>
      </c>
      <c r="Q62" s="96">
        <v>1552.1451420000001</v>
      </c>
      <c r="R62" s="96">
        <v>1586.528442</v>
      </c>
      <c r="S62" s="96">
        <v>1616.0185550000001</v>
      </c>
      <c r="T62" s="96">
        <v>1650.419678</v>
      </c>
      <c r="U62" s="96">
        <v>1688.515259</v>
      </c>
      <c r="V62" s="96">
        <v>1720.780518</v>
      </c>
      <c r="W62" s="96">
        <v>1753.198486</v>
      </c>
      <c r="X62" s="96">
        <v>1786.639038</v>
      </c>
      <c r="Y62" s="96">
        <v>1824.279663</v>
      </c>
      <c r="Z62" s="96">
        <v>1849.201538</v>
      </c>
      <c r="AA62" s="96">
        <v>1882.019043</v>
      </c>
      <c r="AB62" s="96">
        <v>1929.9954829999999</v>
      </c>
      <c r="AC62" s="96">
        <v>1970.8865969999999</v>
      </c>
      <c r="AD62" s="96">
        <v>2008.346436</v>
      </c>
      <c r="AE62" s="96">
        <v>2047.2958980000001</v>
      </c>
      <c r="AF62" s="96">
        <v>2077.0756839999999</v>
      </c>
      <c r="AG62" s="96">
        <v>2106.7939449999999</v>
      </c>
      <c r="AH62" s="95">
        <v>2.7400999999999998E-2</v>
      </c>
    </row>
    <row r="64" spans="1:34" ht="49.5">
      <c r="A64" s="76" t="s">
        <v>2400</v>
      </c>
      <c r="B64" s="94" t="s">
        <v>2401</v>
      </c>
      <c r="C64" s="96">
        <v>12.662101</v>
      </c>
      <c r="D64" s="96">
        <v>12.122413</v>
      </c>
      <c r="E64" s="96">
        <v>12.225773</v>
      </c>
      <c r="F64" s="96">
        <v>12.339289000000001</v>
      </c>
      <c r="G64" s="96">
        <v>12.467544999999999</v>
      </c>
      <c r="H64" s="96">
        <v>12.77745</v>
      </c>
      <c r="I64" s="96">
        <v>14.145493999999999</v>
      </c>
      <c r="J64" s="96">
        <v>14.730926</v>
      </c>
      <c r="K64" s="96">
        <v>15.047495</v>
      </c>
      <c r="L64" s="96">
        <v>15.335915</v>
      </c>
      <c r="M64" s="96">
        <v>15.789175</v>
      </c>
      <c r="N64" s="96">
        <v>16.186869000000002</v>
      </c>
      <c r="O64" s="96">
        <v>16.666288000000002</v>
      </c>
      <c r="P64" s="96">
        <v>17.105328</v>
      </c>
      <c r="Q64" s="96">
        <v>17.563590999999999</v>
      </c>
      <c r="R64" s="96">
        <v>18.018077999999999</v>
      </c>
      <c r="S64" s="96">
        <v>18.478676</v>
      </c>
      <c r="T64" s="96">
        <v>18.936491</v>
      </c>
      <c r="U64" s="96">
        <v>19.405654999999999</v>
      </c>
      <c r="V64" s="96">
        <v>19.815238999999998</v>
      </c>
      <c r="W64" s="96">
        <v>20.2864</v>
      </c>
      <c r="X64" s="96">
        <v>20.644911</v>
      </c>
      <c r="Y64" s="96">
        <v>20.977262</v>
      </c>
      <c r="Z64" s="96">
        <v>21.323391000000001</v>
      </c>
      <c r="AA64" s="96">
        <v>21.648602</v>
      </c>
      <c r="AB64" s="96">
        <v>21.952857999999999</v>
      </c>
      <c r="AC64" s="96">
        <v>22.358816000000001</v>
      </c>
      <c r="AD64" s="96">
        <v>22.724202999999999</v>
      </c>
      <c r="AE64" s="96">
        <v>23.115245999999999</v>
      </c>
      <c r="AF64" s="96">
        <v>23.492083000000001</v>
      </c>
      <c r="AG64" s="96">
        <v>23.895378000000001</v>
      </c>
      <c r="AH64" s="95">
        <v>2.1395000000000001E-2</v>
      </c>
    </row>
    <row r="65" spans="1:34" ht="37.25">
      <c r="A65" s="76" t="s">
        <v>2402</v>
      </c>
      <c r="B65" s="93" t="s">
        <v>2403</v>
      </c>
      <c r="C65" s="104">
        <v>7394.5751950000003</v>
      </c>
      <c r="D65" s="104">
        <v>8278.2939449999994</v>
      </c>
      <c r="E65" s="104">
        <v>8595.6005860000005</v>
      </c>
      <c r="F65" s="104">
        <v>8648.2246090000008</v>
      </c>
      <c r="G65" s="104">
        <v>8846.3427730000003</v>
      </c>
      <c r="H65" s="104">
        <v>9027.8378909999992</v>
      </c>
      <c r="I65" s="104">
        <v>9027.4414059999999</v>
      </c>
      <c r="J65" s="104">
        <v>8927.9931639999995</v>
      </c>
      <c r="K65" s="104">
        <v>8921.6894530000009</v>
      </c>
      <c r="L65" s="104">
        <v>8910.3984380000002</v>
      </c>
      <c r="M65" s="104">
        <v>8821.0322269999997</v>
      </c>
      <c r="N65" s="104">
        <v>8837.0439449999994</v>
      </c>
      <c r="O65" s="104">
        <v>8799.609375</v>
      </c>
      <c r="P65" s="104">
        <v>8814.1230469999991</v>
      </c>
      <c r="Q65" s="104">
        <v>8837.2880860000005</v>
      </c>
      <c r="R65" s="104">
        <v>8805.2041019999997</v>
      </c>
      <c r="S65" s="104">
        <v>8745.3164059999999</v>
      </c>
      <c r="T65" s="104">
        <v>8715.5517579999996</v>
      </c>
      <c r="U65" s="104">
        <v>8701.1503909999992</v>
      </c>
      <c r="V65" s="104">
        <v>8684.1269530000009</v>
      </c>
      <c r="W65" s="104">
        <v>8642.2353519999997</v>
      </c>
      <c r="X65" s="104">
        <v>8654.1376949999994</v>
      </c>
      <c r="Y65" s="104">
        <v>8696.4619139999995</v>
      </c>
      <c r="Z65" s="104">
        <v>8672.1738280000009</v>
      </c>
      <c r="AA65" s="104">
        <v>8693.4902340000008</v>
      </c>
      <c r="AB65" s="104">
        <v>8791.5449219999991</v>
      </c>
      <c r="AC65" s="104">
        <v>8814.8076170000004</v>
      </c>
      <c r="AD65" s="104">
        <v>8837.9179690000001</v>
      </c>
      <c r="AE65" s="104">
        <v>8856.9072269999997</v>
      </c>
      <c r="AF65" s="104">
        <v>8841.5986329999996</v>
      </c>
      <c r="AG65" s="104">
        <v>8816.7421880000002</v>
      </c>
      <c r="AH65" s="102">
        <v>5.8809999999999999E-3</v>
      </c>
    </row>
    <row r="67" spans="1:34" ht="49.5">
      <c r="A67" s="76" t="s">
        <v>2404</v>
      </c>
      <c r="B67" s="94" t="s">
        <v>2405</v>
      </c>
      <c r="C67" s="96">
        <v>10.524213</v>
      </c>
      <c r="D67" s="96">
        <v>10.210417</v>
      </c>
      <c r="E67" s="96">
        <v>10.296544000000001</v>
      </c>
      <c r="F67" s="96">
        <v>10.470179999999999</v>
      </c>
      <c r="G67" s="96">
        <v>10.695660999999999</v>
      </c>
      <c r="H67" s="96">
        <v>11.013377999999999</v>
      </c>
      <c r="I67" s="96">
        <v>12.028566</v>
      </c>
      <c r="J67" s="96">
        <v>12.604733</v>
      </c>
      <c r="K67" s="96">
        <v>13.057738000000001</v>
      </c>
      <c r="L67" s="96">
        <v>13.44849</v>
      </c>
      <c r="M67" s="96">
        <v>13.967817999999999</v>
      </c>
      <c r="N67" s="96">
        <v>14.481443000000001</v>
      </c>
      <c r="O67" s="96">
        <v>15.056126000000001</v>
      </c>
      <c r="P67" s="96">
        <v>15.629101</v>
      </c>
      <c r="Q67" s="96">
        <v>16.217984999999999</v>
      </c>
      <c r="R67" s="96">
        <v>16.817053000000001</v>
      </c>
      <c r="S67" s="96">
        <v>17.424783999999999</v>
      </c>
      <c r="T67" s="96">
        <v>18.035194000000001</v>
      </c>
      <c r="U67" s="96">
        <v>18.660563</v>
      </c>
      <c r="V67" s="96">
        <v>19.241074000000001</v>
      </c>
      <c r="W67" s="96">
        <v>19.859708999999999</v>
      </c>
      <c r="X67" s="96">
        <v>20.377903</v>
      </c>
      <c r="Y67" s="96">
        <v>20.85182</v>
      </c>
      <c r="Z67" s="96">
        <v>21.342366999999999</v>
      </c>
      <c r="AA67" s="96">
        <v>21.816309</v>
      </c>
      <c r="AB67" s="96">
        <v>22.268243999999999</v>
      </c>
      <c r="AC67" s="96">
        <v>22.808793999999999</v>
      </c>
      <c r="AD67" s="96">
        <v>23.343219999999999</v>
      </c>
      <c r="AE67" s="96">
        <v>23.888237</v>
      </c>
      <c r="AF67" s="96">
        <v>24.429613</v>
      </c>
      <c r="AG67" s="96">
        <v>24.986536000000001</v>
      </c>
      <c r="AH67" s="95">
        <v>2.9241E-2</v>
      </c>
    </row>
    <row r="68" spans="1:34" ht="49.5">
      <c r="A68" s="76" t="s">
        <v>2406</v>
      </c>
      <c r="B68" s="94" t="s">
        <v>2407</v>
      </c>
      <c r="C68" s="96">
        <v>80.650779999999997</v>
      </c>
      <c r="D68" s="96">
        <v>90.372817999999995</v>
      </c>
      <c r="E68" s="96">
        <v>96.926552000000001</v>
      </c>
      <c r="F68" s="96">
        <v>99.875664</v>
      </c>
      <c r="G68" s="96">
        <v>105.626221</v>
      </c>
      <c r="H68" s="96">
        <v>111.719376</v>
      </c>
      <c r="I68" s="96">
        <v>116.332703</v>
      </c>
      <c r="J68" s="96">
        <v>119.983025</v>
      </c>
      <c r="K68" s="96">
        <v>126.14128100000001</v>
      </c>
      <c r="L68" s="96">
        <v>132.51951600000001</v>
      </c>
      <c r="M68" s="96">
        <v>138.808426</v>
      </c>
      <c r="N68" s="96">
        <v>145.81088299999999</v>
      </c>
      <c r="O68" s="96">
        <v>151.99884</v>
      </c>
      <c r="P68" s="96">
        <v>158.48718299999999</v>
      </c>
      <c r="Q68" s="96">
        <v>164.648056</v>
      </c>
      <c r="R68" s="96">
        <v>169.106934</v>
      </c>
      <c r="S68" s="96">
        <v>172.468842</v>
      </c>
      <c r="T68" s="96">
        <v>175.94014000000001</v>
      </c>
      <c r="U68" s="96">
        <v>179.392258</v>
      </c>
      <c r="V68" s="96">
        <v>181.89416499999999</v>
      </c>
      <c r="W68" s="96">
        <v>184.06970200000001</v>
      </c>
      <c r="X68" s="96">
        <v>187.024338</v>
      </c>
      <c r="Y68" s="96">
        <v>190.19924900000001</v>
      </c>
      <c r="Z68" s="96">
        <v>191.66879299999999</v>
      </c>
      <c r="AA68" s="96">
        <v>193.81578099999999</v>
      </c>
      <c r="AB68" s="96">
        <v>197.258194</v>
      </c>
      <c r="AC68" s="96">
        <v>199.59240700000001</v>
      </c>
      <c r="AD68" s="96">
        <v>201.57638499999999</v>
      </c>
      <c r="AE68" s="96">
        <v>203.367706</v>
      </c>
      <c r="AF68" s="96">
        <v>204.04733300000001</v>
      </c>
      <c r="AG68" s="96">
        <v>204.506012</v>
      </c>
      <c r="AH68" s="95">
        <v>3.1502000000000002E-2</v>
      </c>
    </row>
    <row r="69" spans="1:34" ht="49.5">
      <c r="A69" s="76" t="s">
        <v>2408</v>
      </c>
      <c r="B69" s="94" t="s">
        <v>2409</v>
      </c>
      <c r="C69" s="96">
        <v>0</v>
      </c>
      <c r="D69" s="96">
        <v>0</v>
      </c>
      <c r="E69" s="96">
        <v>0</v>
      </c>
      <c r="F69" s="96">
        <v>0</v>
      </c>
      <c r="G69" s="96">
        <v>0</v>
      </c>
      <c r="H69" s="96">
        <v>0</v>
      </c>
      <c r="I69" s="96">
        <v>0</v>
      </c>
      <c r="J69" s="96">
        <v>0</v>
      </c>
      <c r="K69" s="96">
        <v>0</v>
      </c>
      <c r="L69" s="96">
        <v>0</v>
      </c>
      <c r="M69" s="96">
        <v>0</v>
      </c>
      <c r="N69" s="96">
        <v>0</v>
      </c>
      <c r="O69" s="96">
        <v>0</v>
      </c>
      <c r="P69" s="96">
        <v>0</v>
      </c>
      <c r="Q69" s="96">
        <v>0</v>
      </c>
      <c r="R69" s="96">
        <v>0</v>
      </c>
      <c r="S69" s="96">
        <v>0</v>
      </c>
      <c r="T69" s="96">
        <v>0</v>
      </c>
      <c r="U69" s="96">
        <v>0</v>
      </c>
      <c r="V69" s="96">
        <v>0</v>
      </c>
      <c r="W69" s="96">
        <v>0</v>
      </c>
      <c r="X69" s="96">
        <v>0</v>
      </c>
      <c r="Y69" s="96">
        <v>0</v>
      </c>
      <c r="Z69" s="96">
        <v>0</v>
      </c>
      <c r="AA69" s="96">
        <v>0</v>
      </c>
      <c r="AB69" s="96">
        <v>0</v>
      </c>
      <c r="AC69" s="96">
        <v>0</v>
      </c>
      <c r="AD69" s="96">
        <v>0</v>
      </c>
      <c r="AE69" s="96">
        <v>0</v>
      </c>
      <c r="AF69" s="96">
        <v>0</v>
      </c>
      <c r="AG69" s="96">
        <v>0</v>
      </c>
      <c r="AH69" s="95" t="s">
        <v>2263</v>
      </c>
    </row>
    <row r="70" spans="1:34">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ht="49.5">
      <c r="A71" s="74"/>
      <c r="B71" s="93" t="s">
        <v>2410</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4" ht="25">
      <c r="A72" s="76" t="s">
        <v>2411</v>
      </c>
      <c r="B72" s="94" t="s">
        <v>2412</v>
      </c>
      <c r="C72" s="96">
        <v>10939.134765999999</v>
      </c>
      <c r="D72" s="96">
        <v>12052.352539</v>
      </c>
      <c r="E72" s="96">
        <v>12720.887694999999</v>
      </c>
      <c r="F72" s="96">
        <v>12793.21875</v>
      </c>
      <c r="G72" s="96">
        <v>13006.905273</v>
      </c>
      <c r="H72" s="96">
        <v>13238.745117</v>
      </c>
      <c r="I72" s="96">
        <v>13088.287109000001</v>
      </c>
      <c r="J72" s="96">
        <v>12855.216796999999</v>
      </c>
      <c r="K72" s="96">
        <v>12867.703125</v>
      </c>
      <c r="L72" s="96">
        <v>12861.571289</v>
      </c>
      <c r="M72" s="96">
        <v>12811.827148</v>
      </c>
      <c r="N72" s="96">
        <v>12812.267578000001</v>
      </c>
      <c r="O72" s="96">
        <v>12742.403319999999</v>
      </c>
      <c r="P72" s="96">
        <v>12719.728515999999</v>
      </c>
      <c r="Q72" s="96">
        <v>12695.611328000001</v>
      </c>
      <c r="R72" s="96">
        <v>12574.363281</v>
      </c>
      <c r="S72" s="96">
        <v>12410.173828000001</v>
      </c>
      <c r="T72" s="96">
        <v>12292.038086</v>
      </c>
      <c r="U72" s="96">
        <v>12200.244140999999</v>
      </c>
      <c r="V72" s="96">
        <v>12073.955078000001</v>
      </c>
      <c r="W72" s="96">
        <v>11945.897461</v>
      </c>
      <c r="X72" s="96">
        <v>11899.667969</v>
      </c>
      <c r="Y72" s="96">
        <v>11884.223633</v>
      </c>
      <c r="Z72" s="96">
        <v>11770.601562</v>
      </c>
      <c r="AA72" s="96">
        <v>11707.09375</v>
      </c>
      <c r="AB72" s="96">
        <v>11730.043944999999</v>
      </c>
      <c r="AC72" s="96">
        <v>11678.203125</v>
      </c>
      <c r="AD72" s="96">
        <v>11610.184569999999</v>
      </c>
      <c r="AE72" s="96">
        <v>11528.878906</v>
      </c>
      <c r="AF72" s="96">
        <v>11390.34375</v>
      </c>
      <c r="AG72" s="96">
        <v>11238.860352</v>
      </c>
      <c r="AH72" s="95">
        <v>9.01E-4</v>
      </c>
    </row>
    <row r="73" spans="1:34">
      <c r="A73" s="76" t="s">
        <v>2413</v>
      </c>
      <c r="B73" s="94" t="s">
        <v>2414</v>
      </c>
      <c r="C73" s="96">
        <v>49.841206</v>
      </c>
      <c r="D73" s="96">
        <v>89.804016000000004</v>
      </c>
      <c r="E73" s="96">
        <v>120.11808000000001</v>
      </c>
      <c r="F73" s="96">
        <v>112.051727</v>
      </c>
      <c r="G73" s="96">
        <v>110.001541</v>
      </c>
      <c r="H73" s="96">
        <v>113.18103000000001</v>
      </c>
      <c r="I73" s="96">
        <v>110.89608</v>
      </c>
      <c r="J73" s="96">
        <v>109.63542200000001</v>
      </c>
      <c r="K73" s="96">
        <v>112.17564400000001</v>
      </c>
      <c r="L73" s="96">
        <v>114.483818</v>
      </c>
      <c r="M73" s="96">
        <v>117.73492400000001</v>
      </c>
      <c r="N73" s="96">
        <v>117.94554100000001</v>
      </c>
      <c r="O73" s="96">
        <v>119.541313</v>
      </c>
      <c r="P73" s="96">
        <v>120.61364</v>
      </c>
      <c r="Q73" s="96">
        <v>122.96678199999999</v>
      </c>
      <c r="R73" s="96">
        <v>123.545456</v>
      </c>
      <c r="S73" s="96">
        <v>124.026573</v>
      </c>
      <c r="T73" s="96">
        <v>123.40980500000001</v>
      </c>
      <c r="U73" s="96">
        <v>124.03132600000001</v>
      </c>
      <c r="V73" s="96">
        <v>123.78375200000001</v>
      </c>
      <c r="W73" s="96">
        <v>123.159615</v>
      </c>
      <c r="X73" s="96">
        <v>123.23960099999999</v>
      </c>
      <c r="Y73" s="96">
        <v>123.80785400000001</v>
      </c>
      <c r="Z73" s="96">
        <v>122.21307400000001</v>
      </c>
      <c r="AA73" s="96">
        <v>122.852417</v>
      </c>
      <c r="AB73" s="96">
        <v>122.564911</v>
      </c>
      <c r="AC73" s="96">
        <v>123.13597900000001</v>
      </c>
      <c r="AD73" s="96">
        <v>121.815338</v>
      </c>
      <c r="AE73" s="96">
        <v>123.36674499999999</v>
      </c>
      <c r="AF73" s="96">
        <v>120.697968</v>
      </c>
      <c r="AG73" s="96">
        <v>119.930916</v>
      </c>
      <c r="AH73" s="95">
        <v>2.9701999999999999E-2</v>
      </c>
    </row>
    <row r="74" spans="1:34">
      <c r="A74" s="76" t="s">
        <v>2415</v>
      </c>
      <c r="B74" s="94" t="s">
        <v>2416</v>
      </c>
      <c r="C74" s="96">
        <v>733.60089100000005</v>
      </c>
      <c r="D74" s="96">
        <v>753.82293700000002</v>
      </c>
      <c r="E74" s="96">
        <v>786.00250200000005</v>
      </c>
      <c r="F74" s="96">
        <v>791.42614700000001</v>
      </c>
      <c r="G74" s="96">
        <v>808.12261999999998</v>
      </c>
      <c r="H74" s="96">
        <v>822.58856200000002</v>
      </c>
      <c r="I74" s="96">
        <v>814.09326199999998</v>
      </c>
      <c r="J74" s="96">
        <v>801.48620600000004</v>
      </c>
      <c r="K74" s="96">
        <v>800.819885</v>
      </c>
      <c r="L74" s="96">
        <v>799.52288799999997</v>
      </c>
      <c r="M74" s="96">
        <v>792.01049799999998</v>
      </c>
      <c r="N74" s="96">
        <v>792.22369400000002</v>
      </c>
      <c r="O74" s="96">
        <v>787.487976</v>
      </c>
      <c r="P74" s="96">
        <v>786.66455099999996</v>
      </c>
      <c r="Q74" s="96">
        <v>786.91577099999995</v>
      </c>
      <c r="R74" s="96">
        <v>781.66436799999997</v>
      </c>
      <c r="S74" s="96">
        <v>773.78552200000001</v>
      </c>
      <c r="T74" s="96">
        <v>768.53649900000005</v>
      </c>
      <c r="U74" s="96">
        <v>764.81512499999997</v>
      </c>
      <c r="V74" s="96">
        <v>760.32788100000005</v>
      </c>
      <c r="W74" s="96">
        <v>754.12994400000002</v>
      </c>
      <c r="X74" s="96">
        <v>753.147156</v>
      </c>
      <c r="Y74" s="96">
        <v>754.57238800000005</v>
      </c>
      <c r="Z74" s="96">
        <v>750.02203399999996</v>
      </c>
      <c r="AA74" s="96">
        <v>749.14703399999996</v>
      </c>
      <c r="AB74" s="96">
        <v>754.61340299999995</v>
      </c>
      <c r="AC74" s="96">
        <v>753.81311000000005</v>
      </c>
      <c r="AD74" s="96">
        <v>752.83837900000003</v>
      </c>
      <c r="AE74" s="96">
        <v>751.10394299999996</v>
      </c>
      <c r="AF74" s="96">
        <v>746.37078899999995</v>
      </c>
      <c r="AG74" s="96">
        <v>740.60961899999995</v>
      </c>
      <c r="AH74" s="95">
        <v>3.1700000000000001E-4</v>
      </c>
    </row>
    <row r="75" spans="1:34">
      <c r="A75" s="76" t="s">
        <v>2417</v>
      </c>
      <c r="B75" s="94" t="s">
        <v>571</v>
      </c>
      <c r="C75" s="96">
        <v>152.73809800000001</v>
      </c>
      <c r="D75" s="96">
        <v>150.977295</v>
      </c>
      <c r="E75" s="96">
        <v>165.894577</v>
      </c>
      <c r="F75" s="96">
        <v>174.91403199999999</v>
      </c>
      <c r="G75" s="96">
        <v>190.06141700000001</v>
      </c>
      <c r="H75" s="96">
        <v>202.79145800000001</v>
      </c>
      <c r="I75" s="96">
        <v>217.35948200000001</v>
      </c>
      <c r="J75" s="96">
        <v>233.33438100000001</v>
      </c>
      <c r="K75" s="96">
        <v>262.35940599999998</v>
      </c>
      <c r="L75" s="96">
        <v>297.18078600000001</v>
      </c>
      <c r="M75" s="96">
        <v>343.105774</v>
      </c>
      <c r="N75" s="96">
        <v>395.09387199999998</v>
      </c>
      <c r="O75" s="96">
        <v>450.50769000000003</v>
      </c>
      <c r="P75" s="96">
        <v>512.62884499999996</v>
      </c>
      <c r="Q75" s="96">
        <v>577.42456100000004</v>
      </c>
      <c r="R75" s="96">
        <v>641.02990699999998</v>
      </c>
      <c r="S75" s="96">
        <v>703.68121299999996</v>
      </c>
      <c r="T75" s="96">
        <v>769.73327600000005</v>
      </c>
      <c r="U75" s="96">
        <v>839.60607900000002</v>
      </c>
      <c r="V75" s="96">
        <v>902.67810099999997</v>
      </c>
      <c r="W75" s="96">
        <v>967.66491699999995</v>
      </c>
      <c r="X75" s="96">
        <v>1024.1773679999999</v>
      </c>
      <c r="Y75" s="96">
        <v>1078.4438479999999</v>
      </c>
      <c r="Z75" s="96">
        <v>1125.236572</v>
      </c>
      <c r="AA75" s="96">
        <v>1174.4907229999999</v>
      </c>
      <c r="AB75" s="96">
        <v>1228.8422849999999</v>
      </c>
      <c r="AC75" s="96">
        <v>1286.0317379999999</v>
      </c>
      <c r="AD75" s="96">
        <v>1342.908081</v>
      </c>
      <c r="AE75" s="96">
        <v>1398.2384030000001</v>
      </c>
      <c r="AF75" s="96">
        <v>1445.534668</v>
      </c>
      <c r="AG75" s="96">
        <v>1491.466064</v>
      </c>
      <c r="AH75" s="95">
        <v>7.8919000000000003E-2</v>
      </c>
    </row>
    <row r="76" spans="1:34" ht="37.25">
      <c r="A76" s="76" t="s">
        <v>2418</v>
      </c>
      <c r="B76" s="94" t="s">
        <v>2419</v>
      </c>
      <c r="C76" s="96">
        <v>51.892620000000001</v>
      </c>
      <c r="D76" s="96">
        <v>63.743740000000003</v>
      </c>
      <c r="E76" s="96">
        <v>68.649719000000005</v>
      </c>
      <c r="F76" s="96">
        <v>69.915840000000003</v>
      </c>
      <c r="G76" s="96">
        <v>73.596503999999996</v>
      </c>
      <c r="H76" s="96">
        <v>99.263023000000004</v>
      </c>
      <c r="I76" s="96">
        <v>181.888046</v>
      </c>
      <c r="J76" s="96">
        <v>209.743179</v>
      </c>
      <c r="K76" s="96">
        <v>226.216309</v>
      </c>
      <c r="L76" s="96">
        <v>231.56037900000001</v>
      </c>
      <c r="M76" s="96">
        <v>240.661224</v>
      </c>
      <c r="N76" s="96">
        <v>246.94168099999999</v>
      </c>
      <c r="O76" s="96">
        <v>255.73971599999999</v>
      </c>
      <c r="P76" s="96">
        <v>262.385559</v>
      </c>
      <c r="Q76" s="96">
        <v>268.64236499999998</v>
      </c>
      <c r="R76" s="96">
        <v>271.75582900000001</v>
      </c>
      <c r="S76" s="96">
        <v>273.41952500000002</v>
      </c>
      <c r="T76" s="96">
        <v>275.47033699999997</v>
      </c>
      <c r="U76" s="96">
        <v>278.06295799999998</v>
      </c>
      <c r="V76" s="96">
        <v>277.69061299999998</v>
      </c>
      <c r="W76" s="96">
        <v>279.15685999999999</v>
      </c>
      <c r="X76" s="96">
        <v>279.30181900000002</v>
      </c>
      <c r="Y76" s="96">
        <v>279.64920000000001</v>
      </c>
      <c r="Z76" s="96">
        <v>278.239105</v>
      </c>
      <c r="AA76" s="96">
        <v>277.49954200000002</v>
      </c>
      <c r="AB76" s="96">
        <v>278.46774299999998</v>
      </c>
      <c r="AC76" s="96">
        <v>280.516571</v>
      </c>
      <c r="AD76" s="96">
        <v>281.01159699999999</v>
      </c>
      <c r="AE76" s="96">
        <v>282.428833</v>
      </c>
      <c r="AF76" s="96">
        <v>282.38085899999999</v>
      </c>
      <c r="AG76" s="96">
        <v>283.20480300000003</v>
      </c>
      <c r="AH76" s="95">
        <v>5.8196999999999999E-2</v>
      </c>
    </row>
    <row r="77" spans="1:34" ht="25">
      <c r="A77" s="76" t="s">
        <v>2420</v>
      </c>
      <c r="B77" s="94" t="s">
        <v>2421</v>
      </c>
      <c r="C77" s="96">
        <v>340.886505</v>
      </c>
      <c r="D77" s="96">
        <v>397.434662</v>
      </c>
      <c r="E77" s="96">
        <v>437.71893299999999</v>
      </c>
      <c r="F77" s="96">
        <v>457.04547100000002</v>
      </c>
      <c r="G77" s="96">
        <v>482.828979</v>
      </c>
      <c r="H77" s="96">
        <v>511.03903200000002</v>
      </c>
      <c r="I77" s="96">
        <v>574.527649</v>
      </c>
      <c r="J77" s="96">
        <v>608.53454599999998</v>
      </c>
      <c r="K77" s="96">
        <v>643.089111</v>
      </c>
      <c r="L77" s="96">
        <v>670.87890600000003</v>
      </c>
      <c r="M77" s="96">
        <v>706.22937000000002</v>
      </c>
      <c r="N77" s="96">
        <v>737.91522199999997</v>
      </c>
      <c r="O77" s="96">
        <v>768.52996800000005</v>
      </c>
      <c r="P77" s="96">
        <v>799.23864700000001</v>
      </c>
      <c r="Q77" s="96">
        <v>830.51190199999996</v>
      </c>
      <c r="R77" s="96">
        <v>854.78887899999995</v>
      </c>
      <c r="S77" s="96">
        <v>876.17346199999997</v>
      </c>
      <c r="T77" s="96">
        <v>900.19341999999995</v>
      </c>
      <c r="U77" s="96">
        <v>926.91094999999996</v>
      </c>
      <c r="V77" s="96">
        <v>947.447632</v>
      </c>
      <c r="W77" s="96">
        <v>971.881531</v>
      </c>
      <c r="X77" s="96">
        <v>1002.2816769999999</v>
      </c>
      <c r="Y77" s="96">
        <v>1032.572876</v>
      </c>
      <c r="Z77" s="96">
        <v>1055.081177</v>
      </c>
      <c r="AA77" s="96">
        <v>1081.459961</v>
      </c>
      <c r="AB77" s="96">
        <v>1114.9132079999999</v>
      </c>
      <c r="AC77" s="96">
        <v>1147.971802</v>
      </c>
      <c r="AD77" s="96">
        <v>1176.9415280000001</v>
      </c>
      <c r="AE77" s="96">
        <v>1206.3953859999999</v>
      </c>
      <c r="AF77" s="96">
        <v>1227.9163820000001</v>
      </c>
      <c r="AG77" s="96">
        <v>1249.322876</v>
      </c>
      <c r="AH77" s="95">
        <v>4.4243999999999999E-2</v>
      </c>
    </row>
    <row r="78" spans="1:34" ht="49.5">
      <c r="A78" s="76" t="s">
        <v>2422</v>
      </c>
      <c r="B78" s="94" t="s">
        <v>2423</v>
      </c>
      <c r="C78" s="96">
        <v>13.226699</v>
      </c>
      <c r="D78" s="96">
        <v>14.569913</v>
      </c>
      <c r="E78" s="96">
        <v>15.447523</v>
      </c>
      <c r="F78" s="96">
        <v>15.658405999999999</v>
      </c>
      <c r="G78" s="96">
        <v>16.051352000000001</v>
      </c>
      <c r="H78" s="96">
        <v>16.447209999999998</v>
      </c>
      <c r="I78" s="96">
        <v>16.469683</v>
      </c>
      <c r="J78" s="96">
        <v>16.300989000000001</v>
      </c>
      <c r="K78" s="96">
        <v>16.389595</v>
      </c>
      <c r="L78" s="96">
        <v>16.456168999999999</v>
      </c>
      <c r="M78" s="96">
        <v>16.452665</v>
      </c>
      <c r="N78" s="96">
        <v>16.569583999999999</v>
      </c>
      <c r="O78" s="96">
        <v>16.586155000000002</v>
      </c>
      <c r="P78" s="96">
        <v>16.679207000000002</v>
      </c>
      <c r="Q78" s="96">
        <v>16.780659</v>
      </c>
      <c r="R78" s="96">
        <v>16.764713</v>
      </c>
      <c r="S78" s="96">
        <v>16.691196000000001</v>
      </c>
      <c r="T78" s="96">
        <v>16.678146000000002</v>
      </c>
      <c r="U78" s="96">
        <v>16.705275</v>
      </c>
      <c r="V78" s="96">
        <v>16.682137000000001</v>
      </c>
      <c r="W78" s="96">
        <v>16.655826999999999</v>
      </c>
      <c r="X78" s="96">
        <v>16.733356000000001</v>
      </c>
      <c r="Y78" s="96">
        <v>16.850594000000001</v>
      </c>
      <c r="Z78" s="96">
        <v>16.830007999999999</v>
      </c>
      <c r="AA78" s="96">
        <v>16.883944</v>
      </c>
      <c r="AB78" s="96">
        <v>17.061973999999999</v>
      </c>
      <c r="AC78" s="96">
        <v>17.150459000000001</v>
      </c>
      <c r="AD78" s="96">
        <v>17.213889999999999</v>
      </c>
      <c r="AE78" s="96">
        <v>17.269788999999999</v>
      </c>
      <c r="AF78" s="96">
        <v>17.234777000000001</v>
      </c>
      <c r="AG78" s="96">
        <v>17.185836999999999</v>
      </c>
      <c r="AH78" s="95">
        <v>8.7670000000000005E-3</v>
      </c>
    </row>
    <row r="79" spans="1:34">
      <c r="A79" s="76" t="s">
        <v>2424</v>
      </c>
      <c r="B79" s="94" t="s">
        <v>577</v>
      </c>
      <c r="C79" s="96">
        <v>0.18726200000000001</v>
      </c>
      <c r="D79" s="96">
        <v>0.196108</v>
      </c>
      <c r="E79" s="96">
        <v>0.231934</v>
      </c>
      <c r="F79" s="96">
        <v>0.26336900000000002</v>
      </c>
      <c r="G79" s="96">
        <v>0.30404399999999998</v>
      </c>
      <c r="H79" s="96">
        <v>0.36426199999999997</v>
      </c>
      <c r="I79" s="96">
        <v>0.42069899999999999</v>
      </c>
      <c r="J79" s="96">
        <v>0.47859800000000002</v>
      </c>
      <c r="K79" s="96">
        <v>0.55617099999999997</v>
      </c>
      <c r="L79" s="96">
        <v>0.63800999999999997</v>
      </c>
      <c r="M79" s="96">
        <v>0.72890999999999995</v>
      </c>
      <c r="N79" s="96">
        <v>0.81728500000000004</v>
      </c>
      <c r="O79" s="96">
        <v>0.90166299999999999</v>
      </c>
      <c r="P79" s="96">
        <v>0.98450700000000002</v>
      </c>
      <c r="Q79" s="96">
        <v>1.062495</v>
      </c>
      <c r="R79" s="96">
        <v>1.1259239999999999</v>
      </c>
      <c r="S79" s="96">
        <v>1.179413</v>
      </c>
      <c r="T79" s="96">
        <v>1.2319720000000001</v>
      </c>
      <c r="U79" s="96">
        <v>1.2842039999999999</v>
      </c>
      <c r="V79" s="96">
        <v>1.3244069999999999</v>
      </c>
      <c r="W79" s="96">
        <v>1.365804</v>
      </c>
      <c r="X79" s="96">
        <v>1.414328</v>
      </c>
      <c r="Y79" s="96">
        <v>1.462664</v>
      </c>
      <c r="Z79" s="96">
        <v>1.4975799999999999</v>
      </c>
      <c r="AA79" s="96">
        <v>1.5366299999999999</v>
      </c>
      <c r="AB79" s="96">
        <v>1.583278</v>
      </c>
      <c r="AC79" s="96">
        <v>1.6273139999999999</v>
      </c>
      <c r="AD79" s="96">
        <v>1.668952</v>
      </c>
      <c r="AE79" s="96">
        <v>1.707057</v>
      </c>
      <c r="AF79" s="96">
        <v>1.7334400000000001</v>
      </c>
      <c r="AG79" s="96">
        <v>1.7563519999999999</v>
      </c>
      <c r="AH79" s="95">
        <v>7.7469999999999997E-2</v>
      </c>
    </row>
    <row r="80" spans="1:34" ht="37.25">
      <c r="A80" s="76" t="s">
        <v>2425</v>
      </c>
      <c r="B80" s="93" t="s">
        <v>2426</v>
      </c>
      <c r="C80" s="104">
        <v>12281.507812</v>
      </c>
      <c r="D80" s="104">
        <v>13522.902344</v>
      </c>
      <c r="E80" s="104">
        <v>14314.951171999999</v>
      </c>
      <c r="F80" s="104">
        <v>14414.494140999999</v>
      </c>
      <c r="G80" s="104">
        <v>14687.871094</v>
      </c>
      <c r="H80" s="104">
        <v>15004.419921999999</v>
      </c>
      <c r="I80" s="104">
        <v>15003.941406</v>
      </c>
      <c r="J80" s="104">
        <v>14834.730469</v>
      </c>
      <c r="K80" s="104">
        <v>14929.308594</v>
      </c>
      <c r="L80" s="104">
        <v>14992.291992</v>
      </c>
      <c r="M80" s="104">
        <v>15028.75</v>
      </c>
      <c r="N80" s="104">
        <v>15119.773438</v>
      </c>
      <c r="O80" s="104">
        <v>15141.697265999999</v>
      </c>
      <c r="P80" s="104">
        <v>15218.923828000001</v>
      </c>
      <c r="Q80" s="104">
        <v>15299.916015999999</v>
      </c>
      <c r="R80" s="104">
        <v>15265.039062</v>
      </c>
      <c r="S80" s="104">
        <v>15179.128906</v>
      </c>
      <c r="T80" s="104">
        <v>15147.291015999999</v>
      </c>
      <c r="U80" s="104">
        <v>15151.660156</v>
      </c>
      <c r="V80" s="104">
        <v>15103.890625</v>
      </c>
      <c r="W80" s="104">
        <v>15059.911133</v>
      </c>
      <c r="X80" s="104">
        <v>15099.962890999999</v>
      </c>
      <c r="Y80" s="104">
        <v>15171.583008</v>
      </c>
      <c r="Z80" s="104">
        <v>15119.721680000001</v>
      </c>
      <c r="AA80" s="104">
        <v>15130.964844</v>
      </c>
      <c r="AB80" s="104">
        <v>15248.091796999999</v>
      </c>
      <c r="AC80" s="104">
        <v>15288.451171999999</v>
      </c>
      <c r="AD80" s="104">
        <v>15304.582031</v>
      </c>
      <c r="AE80" s="104">
        <v>15309.389648</v>
      </c>
      <c r="AF80" s="104">
        <v>15232.212890999999</v>
      </c>
      <c r="AG80" s="104">
        <v>15142.335938</v>
      </c>
      <c r="AH80" s="102">
        <v>7.0039999999999998E-3</v>
      </c>
    </row>
    <row r="82" spans="1:34" ht="49.5">
      <c r="A82" s="76" t="s">
        <v>2427</v>
      </c>
      <c r="B82" s="94" t="s">
        <v>2428</v>
      </c>
      <c r="C82" s="96">
        <v>4211.9331050000001</v>
      </c>
      <c r="D82" s="96">
        <v>5091.59375</v>
      </c>
      <c r="E82" s="96">
        <v>5818.1982420000004</v>
      </c>
      <c r="F82" s="96">
        <v>6404.8891599999997</v>
      </c>
      <c r="G82" s="96">
        <v>7022.0825199999999</v>
      </c>
      <c r="H82" s="96">
        <v>7394.6733400000003</v>
      </c>
      <c r="I82" s="96">
        <v>7583.0649409999996</v>
      </c>
      <c r="J82" s="96">
        <v>7444.482422</v>
      </c>
      <c r="K82" s="96">
        <v>7454.1997069999998</v>
      </c>
      <c r="L82" s="96">
        <v>7450.6816410000001</v>
      </c>
      <c r="M82" s="96">
        <v>7429.7226559999999</v>
      </c>
      <c r="N82" s="96">
        <v>7429.1918949999999</v>
      </c>
      <c r="O82" s="96">
        <v>7404.9521480000003</v>
      </c>
      <c r="P82" s="96">
        <v>7448.7690430000002</v>
      </c>
      <c r="Q82" s="96">
        <v>7499.8579099999997</v>
      </c>
      <c r="R82" s="96">
        <v>7512.7333980000003</v>
      </c>
      <c r="S82" s="96">
        <v>7484.5170900000003</v>
      </c>
      <c r="T82" s="96">
        <v>7492.7407229999999</v>
      </c>
      <c r="U82" s="96">
        <v>7458.4970700000003</v>
      </c>
      <c r="V82" s="96">
        <v>7444.3559569999998</v>
      </c>
      <c r="W82" s="96">
        <v>7400.888672</v>
      </c>
      <c r="X82" s="96">
        <v>7414.546875</v>
      </c>
      <c r="Y82" s="96">
        <v>7418.0717770000001</v>
      </c>
      <c r="Z82" s="96">
        <v>7387.7426759999998</v>
      </c>
      <c r="AA82" s="96">
        <v>7371.8852539999998</v>
      </c>
      <c r="AB82" s="96">
        <v>7401.0146480000003</v>
      </c>
      <c r="AC82" s="96">
        <v>7377.6376950000003</v>
      </c>
      <c r="AD82" s="96">
        <v>7355.0195309999999</v>
      </c>
      <c r="AE82" s="96">
        <v>7303.4130859999996</v>
      </c>
      <c r="AF82" s="96">
        <v>7216.0883789999998</v>
      </c>
      <c r="AG82" s="96">
        <v>7125.9594729999999</v>
      </c>
      <c r="AH82" s="95">
        <v>1.7682E-2</v>
      </c>
    </row>
    <row r="83" spans="1:34" ht="37.25">
      <c r="A83" s="76" t="s">
        <v>2429</v>
      </c>
      <c r="B83" s="94" t="s">
        <v>2430</v>
      </c>
      <c r="C83" s="96">
        <v>0</v>
      </c>
      <c r="D83" s="96">
        <v>0</v>
      </c>
      <c r="E83" s="96">
        <v>0</v>
      </c>
      <c r="F83" s="96">
        <v>0</v>
      </c>
      <c r="G83" s="96">
        <v>0</v>
      </c>
      <c r="H83" s="96">
        <v>0</v>
      </c>
      <c r="I83" s="96">
        <v>0</v>
      </c>
      <c r="J83" s="96">
        <v>0</v>
      </c>
      <c r="K83" s="96">
        <v>0</v>
      </c>
      <c r="L83" s="96">
        <v>0</v>
      </c>
      <c r="M83" s="96">
        <v>0</v>
      </c>
      <c r="N83" s="96">
        <v>0</v>
      </c>
      <c r="O83" s="96">
        <v>0</v>
      </c>
      <c r="P83" s="96">
        <v>0</v>
      </c>
      <c r="Q83" s="96">
        <v>0</v>
      </c>
      <c r="R83" s="96">
        <v>0</v>
      </c>
      <c r="S83" s="96">
        <v>0</v>
      </c>
      <c r="T83" s="96">
        <v>0</v>
      </c>
      <c r="U83" s="96">
        <v>0</v>
      </c>
      <c r="V83" s="96">
        <v>0</v>
      </c>
      <c r="W83" s="96">
        <v>0</v>
      </c>
      <c r="X83" s="96">
        <v>0</v>
      </c>
      <c r="Y83" s="96">
        <v>0</v>
      </c>
      <c r="Z83" s="96">
        <v>0</v>
      </c>
      <c r="AA83" s="96">
        <v>0</v>
      </c>
      <c r="AB83" s="96">
        <v>0</v>
      </c>
      <c r="AC83" s="96">
        <v>0</v>
      </c>
      <c r="AD83" s="96">
        <v>0</v>
      </c>
      <c r="AE83" s="96">
        <v>0</v>
      </c>
      <c r="AF83" s="96">
        <v>0</v>
      </c>
      <c r="AG83" s="96">
        <v>0</v>
      </c>
      <c r="AH83" s="95" t="s">
        <v>2263</v>
      </c>
    </row>
    <row r="85" spans="1:34" ht="61.75">
      <c r="A85" s="76" t="s">
        <v>2431</v>
      </c>
      <c r="B85" s="93" t="s">
        <v>2432</v>
      </c>
      <c r="C85" s="104">
        <v>5554.3066410000001</v>
      </c>
      <c r="D85" s="104">
        <v>6562.1435549999997</v>
      </c>
      <c r="E85" s="104">
        <v>7412.2607420000004</v>
      </c>
      <c r="F85" s="104">
        <v>8026.1640619999998</v>
      </c>
      <c r="G85" s="104">
        <v>8703.0498050000006</v>
      </c>
      <c r="H85" s="104">
        <v>9160.3466800000006</v>
      </c>
      <c r="I85" s="104">
        <v>9498.71875</v>
      </c>
      <c r="J85" s="104">
        <v>9423.9960940000001</v>
      </c>
      <c r="K85" s="104">
        <v>9515.8046880000002</v>
      </c>
      <c r="L85" s="104">
        <v>9581.4033199999994</v>
      </c>
      <c r="M85" s="104">
        <v>9646.6455079999996</v>
      </c>
      <c r="N85" s="104">
        <v>9736.6992190000001</v>
      </c>
      <c r="O85" s="104">
        <v>9804.2451170000004</v>
      </c>
      <c r="P85" s="104">
        <v>9947.9648440000001</v>
      </c>
      <c r="Q85" s="104">
        <v>10104.162109000001</v>
      </c>
      <c r="R85" s="104">
        <v>10203.410156</v>
      </c>
      <c r="S85" s="104">
        <v>10253.474609000001</v>
      </c>
      <c r="T85" s="104">
        <v>10347.995117</v>
      </c>
      <c r="U85" s="104">
        <v>10409.912109000001</v>
      </c>
      <c r="V85" s="104">
        <v>10474.291015999999</v>
      </c>
      <c r="W85" s="104">
        <v>10514.903319999999</v>
      </c>
      <c r="X85" s="104">
        <v>10614.841796999999</v>
      </c>
      <c r="Y85" s="104">
        <v>10705.430664</v>
      </c>
      <c r="Z85" s="104">
        <v>10736.863281</v>
      </c>
      <c r="AA85" s="104">
        <v>10795.755859000001</v>
      </c>
      <c r="AB85" s="104">
        <v>10919.061523</v>
      </c>
      <c r="AC85" s="104">
        <v>10987.884765999999</v>
      </c>
      <c r="AD85" s="104">
        <v>11049.416992</v>
      </c>
      <c r="AE85" s="104">
        <v>11083.921875</v>
      </c>
      <c r="AF85" s="104">
        <v>11057.957031</v>
      </c>
      <c r="AG85" s="104">
        <v>11029.436523</v>
      </c>
      <c r="AH85" s="102">
        <v>2.3130000000000001E-2</v>
      </c>
    </row>
    <row r="86" spans="1:34" ht="15.5" thickBot="1"/>
    <row r="87" spans="1:34">
      <c r="A87" s="74"/>
      <c r="B87" s="180" t="s">
        <v>2433</v>
      </c>
      <c r="C87" s="181"/>
      <c r="D87" s="181"/>
      <c r="E87" s="181"/>
      <c r="F87" s="181"/>
      <c r="G87" s="181"/>
      <c r="H87" s="181"/>
      <c r="I87" s="181"/>
      <c r="J87" s="181"/>
      <c r="K87" s="181"/>
      <c r="L87" s="181"/>
      <c r="M87" s="181"/>
      <c r="N87" s="181"/>
      <c r="O87" s="181"/>
      <c r="P87" s="181"/>
      <c r="Q87" s="181"/>
      <c r="R87" s="181"/>
      <c r="S87" s="181"/>
      <c r="T87" s="181"/>
      <c r="U87" s="181"/>
      <c r="V87" s="181"/>
      <c r="W87" s="181"/>
      <c r="X87" s="181"/>
      <c r="Y87" s="181"/>
      <c r="Z87" s="181"/>
      <c r="AA87" s="181"/>
      <c r="AB87" s="181"/>
      <c r="AC87" s="181"/>
      <c r="AD87" s="181"/>
      <c r="AE87" s="181"/>
      <c r="AF87" s="181"/>
      <c r="AG87" s="181"/>
      <c r="AH87" s="101"/>
    </row>
    <row r="88" spans="1:34">
      <c r="A88" s="74"/>
      <c r="B88" s="86" t="s">
        <v>2434</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4">
      <c r="A89" s="74"/>
      <c r="B89" s="86" t="s">
        <v>2296</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4">
      <c r="A90" s="74"/>
      <c r="B90" s="86" t="s">
        <v>2435</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4">
      <c r="A91" s="74"/>
      <c r="B91" s="86" t="s">
        <v>2436</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4">
      <c r="A92" s="74"/>
      <c r="B92" s="86" t="s">
        <v>2298</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4">
      <c r="A93" s="74"/>
      <c r="B93" s="86" t="s">
        <v>1377</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4">
      <c r="A94" s="74"/>
      <c r="B94" s="86" t="s">
        <v>2299</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4">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113" spans="2:3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9"/>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row>
    <row r="128" spans="2:3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9"/>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9"/>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9"/>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9"/>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9"/>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9"/>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9"/>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9"/>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9"/>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row>
    <row r="1169" spans="2:34">
      <c r="B1169" s="179"/>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9"/>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9"/>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row>
    <row r="1713" spans="2:34">
      <c r="B1713" s="179"/>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9"/>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9"/>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9"/>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9"/>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9"/>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9"/>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9"/>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9"/>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row>
    <row r="3777" spans="2:34">
      <c r="B3777" s="179"/>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9"/>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9"/>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9"/>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9"/>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9"/>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row>
  </sheetData>
  <mergeCells count="29">
    <mergeCell ref="B87:AG8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0BA2-394A-4E73-9BC2-2D92A6937484}">
  <dimension ref="A1:AH4402"/>
  <sheetViews>
    <sheetView workbookViewId="0"/>
  </sheetViews>
  <sheetFormatPr defaultRowHeight="14.75"/>
  <sheetData>
    <row r="1" spans="1:34" ht="15.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6">
      <c r="A10" s="76" t="s">
        <v>2300</v>
      </c>
      <c r="B10" s="92" t="s">
        <v>2301</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2302</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8"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5" thickTop="1"/>
    <row r="15" spans="1:34" ht="25">
      <c r="A15" s="74"/>
      <c r="B15" s="93" t="s">
        <v>2303</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7.2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25">
      <c r="A17" s="76" t="s">
        <v>2305</v>
      </c>
      <c r="B17" s="94" t="s">
        <v>501</v>
      </c>
      <c r="C17" s="97">
        <v>119.595665</v>
      </c>
      <c r="D17" s="97">
        <v>117.73266599999999</v>
      </c>
      <c r="E17" s="97">
        <v>116.35037199999999</v>
      </c>
      <c r="F17" s="97">
        <v>115.066254</v>
      </c>
      <c r="G17" s="97">
        <v>113.917191</v>
      </c>
      <c r="H17" s="97">
        <v>112.95431499999999</v>
      </c>
      <c r="I17" s="97">
        <v>111.985901</v>
      </c>
      <c r="J17" s="97">
        <v>110.876091</v>
      </c>
      <c r="K17" s="97">
        <v>109.711067</v>
      </c>
      <c r="L17" s="97">
        <v>108.48764</v>
      </c>
      <c r="M17" s="97">
        <v>107.274124</v>
      </c>
      <c r="N17" s="97">
        <v>106.074913</v>
      </c>
      <c r="O17" s="97">
        <v>104.893196</v>
      </c>
      <c r="P17" s="97">
        <v>103.772896</v>
      </c>
      <c r="Q17" s="97">
        <v>102.732727</v>
      </c>
      <c r="R17" s="97">
        <v>101.79637099999999</v>
      </c>
      <c r="S17" s="97">
        <v>100.947441</v>
      </c>
      <c r="T17" s="97">
        <v>100.206322</v>
      </c>
      <c r="U17" s="97">
        <v>99.554374999999993</v>
      </c>
      <c r="V17" s="97">
        <v>98.924155999999996</v>
      </c>
      <c r="W17" s="97">
        <v>98.322861000000003</v>
      </c>
      <c r="X17" s="97">
        <v>97.785758999999999</v>
      </c>
      <c r="Y17" s="97">
        <v>97.298316999999997</v>
      </c>
      <c r="Z17" s="97">
        <v>96.782004999999998</v>
      </c>
      <c r="AA17" s="97">
        <v>96.252960000000002</v>
      </c>
      <c r="AB17" s="97">
        <v>95.698539999999994</v>
      </c>
      <c r="AC17" s="97">
        <v>95.112494999999996</v>
      </c>
      <c r="AD17" s="97">
        <v>94.480002999999996</v>
      </c>
      <c r="AE17" s="97">
        <v>93.801925999999995</v>
      </c>
      <c r="AF17" s="97">
        <v>93.044974999999994</v>
      </c>
      <c r="AG17" s="97">
        <v>92.212615999999997</v>
      </c>
      <c r="AH17" s="95">
        <v>-8.6300000000000005E-3</v>
      </c>
    </row>
    <row r="18" spans="1:34" ht="25">
      <c r="A18" s="76" t="s">
        <v>2306</v>
      </c>
      <c r="B18" s="94" t="s">
        <v>503</v>
      </c>
      <c r="C18" s="97">
        <v>0.55132499999999995</v>
      </c>
      <c r="D18" s="97">
        <v>0.51542600000000005</v>
      </c>
      <c r="E18" s="97">
        <v>0.480846</v>
      </c>
      <c r="F18" s="97">
        <v>0.44736700000000001</v>
      </c>
      <c r="G18" s="97">
        <v>0.41522700000000001</v>
      </c>
      <c r="H18" s="97">
        <v>0.383938</v>
      </c>
      <c r="I18" s="97">
        <v>0.35267900000000002</v>
      </c>
      <c r="J18" s="97">
        <v>0.320689</v>
      </c>
      <c r="K18" s="97">
        <v>0.28859299999999999</v>
      </c>
      <c r="L18" s="97">
        <v>0.25614300000000001</v>
      </c>
      <c r="M18" s="97">
        <v>0.22392699999999999</v>
      </c>
      <c r="N18" s="97">
        <v>0.19380800000000001</v>
      </c>
      <c r="O18" s="97">
        <v>0.166217</v>
      </c>
      <c r="P18" s="97">
        <v>0.141984</v>
      </c>
      <c r="Q18" s="97">
        <v>0.12024899999999999</v>
      </c>
      <c r="R18" s="97">
        <v>0.101087</v>
      </c>
      <c r="S18" s="97">
        <v>8.3973999999999993E-2</v>
      </c>
      <c r="T18" s="97">
        <v>6.9759000000000002E-2</v>
      </c>
      <c r="U18" s="97">
        <v>5.7924999999999997E-2</v>
      </c>
      <c r="V18" s="97">
        <v>4.9091000000000003E-2</v>
      </c>
      <c r="W18" s="97">
        <v>4.2916000000000003E-2</v>
      </c>
      <c r="X18" s="97">
        <v>3.8161E-2</v>
      </c>
      <c r="Y18" s="97">
        <v>3.4040000000000001E-2</v>
      </c>
      <c r="Z18" s="97">
        <v>3.0442E-2</v>
      </c>
      <c r="AA18" s="97">
        <v>2.7275000000000001E-2</v>
      </c>
      <c r="AB18" s="97">
        <v>2.4480999999999999E-2</v>
      </c>
      <c r="AC18" s="97">
        <v>2.1991E-2</v>
      </c>
      <c r="AD18" s="97">
        <v>1.9769999999999999E-2</v>
      </c>
      <c r="AE18" s="97">
        <v>1.779E-2</v>
      </c>
      <c r="AF18" s="97">
        <v>1.6022000000000002E-2</v>
      </c>
      <c r="AG18" s="97">
        <v>1.4444E-2</v>
      </c>
      <c r="AH18" s="95">
        <v>-0.11432100000000001</v>
      </c>
    </row>
    <row r="19" spans="1:34" ht="37.25">
      <c r="A19" s="76" t="s">
        <v>2307</v>
      </c>
      <c r="B19" s="94" t="s">
        <v>2308</v>
      </c>
      <c r="C19" s="97">
        <v>120.14698799999999</v>
      </c>
      <c r="D19" s="97">
        <v>118.248093</v>
      </c>
      <c r="E19" s="97">
        <v>116.831215</v>
      </c>
      <c r="F19" s="97">
        <v>115.51361799999999</v>
      </c>
      <c r="G19" s="97">
        <v>114.33242</v>
      </c>
      <c r="H19" s="97">
        <v>113.338257</v>
      </c>
      <c r="I19" s="97">
        <v>112.338577</v>
      </c>
      <c r="J19" s="97">
        <v>111.196777</v>
      </c>
      <c r="K19" s="97">
        <v>109.999657</v>
      </c>
      <c r="L19" s="97">
        <v>108.743782</v>
      </c>
      <c r="M19" s="97">
        <v>107.49805499999999</v>
      </c>
      <c r="N19" s="97">
        <v>106.26872299999999</v>
      </c>
      <c r="O19" s="97">
        <v>105.05941</v>
      </c>
      <c r="P19" s="97">
        <v>103.914879</v>
      </c>
      <c r="Q19" s="97">
        <v>102.852974</v>
      </c>
      <c r="R19" s="97">
        <v>101.89746100000001</v>
      </c>
      <c r="S19" s="97">
        <v>101.031418</v>
      </c>
      <c r="T19" s="97">
        <v>100.276077</v>
      </c>
      <c r="U19" s="97">
        <v>99.612296999999998</v>
      </c>
      <c r="V19" s="97">
        <v>98.973243999999994</v>
      </c>
      <c r="W19" s="97">
        <v>98.365775999999997</v>
      </c>
      <c r="X19" s="97">
        <v>97.823920999999999</v>
      </c>
      <c r="Y19" s="97">
        <v>97.332358999999997</v>
      </c>
      <c r="Z19" s="97">
        <v>96.812447000000006</v>
      </c>
      <c r="AA19" s="97">
        <v>96.280235000000005</v>
      </c>
      <c r="AB19" s="97">
        <v>95.723022</v>
      </c>
      <c r="AC19" s="97">
        <v>95.134483000000003</v>
      </c>
      <c r="AD19" s="97">
        <v>94.499770999999996</v>
      </c>
      <c r="AE19" s="97">
        <v>93.819716999999997</v>
      </c>
      <c r="AF19" s="97">
        <v>93.060997</v>
      </c>
      <c r="AG19" s="97">
        <v>92.227058</v>
      </c>
      <c r="AH19" s="95">
        <v>-8.7770000000000001E-3</v>
      </c>
    </row>
    <row r="21" spans="1:34" ht="2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7.25">
      <c r="A22" s="76" t="s">
        <v>2310</v>
      </c>
      <c r="B22" s="94" t="s">
        <v>508</v>
      </c>
      <c r="C22" s="97">
        <v>4.8216999999999999</v>
      </c>
      <c r="D22" s="97">
        <v>4.7541500000000001</v>
      </c>
      <c r="E22" s="97">
        <v>4.6727990000000004</v>
      </c>
      <c r="F22" s="97">
        <v>4.5668379999999997</v>
      </c>
      <c r="G22" s="97">
        <v>4.4390320000000001</v>
      </c>
      <c r="H22" s="97">
        <v>4.2891009999999996</v>
      </c>
      <c r="I22" s="97">
        <v>4.1147330000000002</v>
      </c>
      <c r="J22" s="97">
        <v>3.9118219999999999</v>
      </c>
      <c r="K22" s="97">
        <v>3.69258</v>
      </c>
      <c r="L22" s="97">
        <v>3.461684</v>
      </c>
      <c r="M22" s="97">
        <v>3.2350469999999998</v>
      </c>
      <c r="N22" s="97">
        <v>3.023342</v>
      </c>
      <c r="O22" s="97">
        <v>2.8314219999999999</v>
      </c>
      <c r="P22" s="97">
        <v>2.6591610000000001</v>
      </c>
      <c r="Q22" s="97">
        <v>2.5148280000000001</v>
      </c>
      <c r="R22" s="97">
        <v>2.393529</v>
      </c>
      <c r="S22" s="97">
        <v>2.2919450000000001</v>
      </c>
      <c r="T22" s="97">
        <v>2.215522</v>
      </c>
      <c r="U22" s="97">
        <v>2.1571959999999999</v>
      </c>
      <c r="V22" s="97">
        <v>2.1117460000000001</v>
      </c>
      <c r="W22" s="97">
        <v>2.0762390000000002</v>
      </c>
      <c r="X22" s="97">
        <v>2.0479289999999999</v>
      </c>
      <c r="Y22" s="97">
        <v>2.0241410000000002</v>
      </c>
      <c r="Z22" s="97">
        <v>2.002631</v>
      </c>
      <c r="AA22" s="97">
        <v>1.9828870000000001</v>
      </c>
      <c r="AB22" s="97">
        <v>1.96451</v>
      </c>
      <c r="AC22" s="97">
        <v>1.9471210000000001</v>
      </c>
      <c r="AD22" s="97">
        <v>1.9302699999999999</v>
      </c>
      <c r="AE22" s="97">
        <v>1.913789</v>
      </c>
      <c r="AF22" s="97">
        <v>1.8968529999999999</v>
      </c>
      <c r="AG22" s="97">
        <v>1.879378</v>
      </c>
      <c r="AH22" s="95">
        <v>-3.0918000000000001E-2</v>
      </c>
    </row>
    <row r="23" spans="1:34" ht="37.25">
      <c r="A23" s="76" t="s">
        <v>2311</v>
      </c>
      <c r="B23" s="94" t="s">
        <v>510</v>
      </c>
      <c r="C23" s="97">
        <v>0.208812</v>
      </c>
      <c r="D23" s="97">
        <v>0.207839</v>
      </c>
      <c r="E23" s="97">
        <v>0.20630599999999999</v>
      </c>
      <c r="F23" s="97">
        <v>0.20399800000000001</v>
      </c>
      <c r="G23" s="97">
        <v>0.20095299999999999</v>
      </c>
      <c r="H23" s="97">
        <v>0.19703399999999999</v>
      </c>
      <c r="I23" s="97">
        <v>0.191882</v>
      </c>
      <c r="J23" s="97">
        <v>0.18503700000000001</v>
      </c>
      <c r="K23" s="97">
        <v>0.176561</v>
      </c>
      <c r="L23" s="97">
        <v>0.16671</v>
      </c>
      <c r="M23" s="97">
        <v>0.15526899999999999</v>
      </c>
      <c r="N23" s="97">
        <v>0.14327100000000001</v>
      </c>
      <c r="O23" s="97">
        <v>0.130997</v>
      </c>
      <c r="P23" s="97">
        <v>0.119417</v>
      </c>
      <c r="Q23" s="97">
        <v>0.10872999999999999</v>
      </c>
      <c r="R23" s="97">
        <v>9.9690000000000001E-2</v>
      </c>
      <c r="S23" s="97">
        <v>9.2033000000000004E-2</v>
      </c>
      <c r="T23" s="97">
        <v>8.5860000000000006E-2</v>
      </c>
      <c r="U23" s="97">
        <v>8.1117999999999996E-2</v>
      </c>
      <c r="V23" s="97">
        <v>7.7653E-2</v>
      </c>
      <c r="W23" s="97">
        <v>7.5339000000000003E-2</v>
      </c>
      <c r="X23" s="97">
        <v>7.4021000000000003E-2</v>
      </c>
      <c r="Y23" s="97">
        <v>7.3381000000000002E-2</v>
      </c>
      <c r="Z23" s="97">
        <v>7.3137999999999995E-2</v>
      </c>
      <c r="AA23" s="97">
        <v>7.3102E-2</v>
      </c>
      <c r="AB23" s="97">
        <v>7.3154999999999998E-2</v>
      </c>
      <c r="AC23" s="97">
        <v>7.3258000000000004E-2</v>
      </c>
      <c r="AD23" s="97">
        <v>7.3367000000000002E-2</v>
      </c>
      <c r="AE23" s="97">
        <v>7.3468000000000006E-2</v>
      </c>
      <c r="AF23" s="97">
        <v>7.3515999999999998E-2</v>
      </c>
      <c r="AG23" s="97">
        <v>7.3502999999999999E-2</v>
      </c>
      <c r="AH23" s="95">
        <v>-3.4204999999999999E-2</v>
      </c>
    </row>
    <row r="24" spans="1:34" ht="37.25">
      <c r="A24" s="76" t="s">
        <v>2312</v>
      </c>
      <c r="B24" s="94" t="s">
        <v>512</v>
      </c>
      <c r="C24" s="97">
        <v>0.18123500000000001</v>
      </c>
      <c r="D24" s="97">
        <v>0.225332</v>
      </c>
      <c r="E24" s="97">
        <v>0.26987499999999998</v>
      </c>
      <c r="F24" s="97">
        <v>0.31126799999999999</v>
      </c>
      <c r="G24" s="97">
        <v>0.35098400000000002</v>
      </c>
      <c r="H24" s="97">
        <v>0.39113199999999998</v>
      </c>
      <c r="I24" s="97">
        <v>0.43045499999999998</v>
      </c>
      <c r="J24" s="97">
        <v>0.47038000000000002</v>
      </c>
      <c r="K24" s="97">
        <v>0.51339800000000002</v>
      </c>
      <c r="L24" s="97">
        <v>0.55998199999999998</v>
      </c>
      <c r="M24" s="97">
        <v>0.61270800000000003</v>
      </c>
      <c r="N24" s="97">
        <v>0.670373</v>
      </c>
      <c r="O24" s="97">
        <v>0.73372700000000002</v>
      </c>
      <c r="P24" s="97">
        <v>0.80265699999999995</v>
      </c>
      <c r="Q24" s="97">
        <v>0.87632600000000005</v>
      </c>
      <c r="R24" s="97">
        <v>0.95448200000000005</v>
      </c>
      <c r="S24" s="97">
        <v>1.036621</v>
      </c>
      <c r="T24" s="97">
        <v>1.123785</v>
      </c>
      <c r="U24" s="97">
        <v>1.216521</v>
      </c>
      <c r="V24" s="97">
        <v>1.313599</v>
      </c>
      <c r="W24" s="97">
        <v>1.416115</v>
      </c>
      <c r="X24" s="97">
        <v>1.5232889999999999</v>
      </c>
      <c r="Y24" s="97">
        <v>1.635167</v>
      </c>
      <c r="Z24" s="97">
        <v>1.750289</v>
      </c>
      <c r="AA24" s="97">
        <v>1.8684879999999999</v>
      </c>
      <c r="AB24" s="97">
        <v>1.9894430000000001</v>
      </c>
      <c r="AC24" s="97">
        <v>2.1143420000000002</v>
      </c>
      <c r="AD24" s="97">
        <v>2.2409379999999999</v>
      </c>
      <c r="AE24" s="97">
        <v>2.3691369999999998</v>
      </c>
      <c r="AF24" s="97">
        <v>2.496448</v>
      </c>
      <c r="AG24" s="97">
        <v>2.6228539999999998</v>
      </c>
      <c r="AH24" s="95">
        <v>9.3161999999999995E-2</v>
      </c>
    </row>
    <row r="25" spans="1:34" ht="37.25">
      <c r="A25" s="76" t="s">
        <v>2313</v>
      </c>
      <c r="B25" s="94" t="s">
        <v>514</v>
      </c>
      <c r="C25" s="97">
        <v>0.39458900000000002</v>
      </c>
      <c r="D25" s="97">
        <v>0.45330100000000001</v>
      </c>
      <c r="E25" s="97">
        <v>0.51888400000000001</v>
      </c>
      <c r="F25" s="97">
        <v>0.58852099999999996</v>
      </c>
      <c r="G25" s="97">
        <v>0.66388999999999998</v>
      </c>
      <c r="H25" s="97">
        <v>0.74238700000000002</v>
      </c>
      <c r="I25" s="97">
        <v>0.82713300000000001</v>
      </c>
      <c r="J25" s="97">
        <v>0.91620599999999996</v>
      </c>
      <c r="K25" s="97">
        <v>1.014116</v>
      </c>
      <c r="L25" s="97">
        <v>1.12331</v>
      </c>
      <c r="M25" s="97">
        <v>1.2470810000000001</v>
      </c>
      <c r="N25" s="97">
        <v>1.3901810000000001</v>
      </c>
      <c r="O25" s="97">
        <v>1.5515840000000001</v>
      </c>
      <c r="P25" s="97">
        <v>1.7347809999999999</v>
      </c>
      <c r="Q25" s="97">
        <v>1.9412689999999999</v>
      </c>
      <c r="R25" s="97">
        <v>2.1715650000000002</v>
      </c>
      <c r="S25" s="97">
        <v>2.4267340000000002</v>
      </c>
      <c r="T25" s="97">
        <v>2.7091959999999999</v>
      </c>
      <c r="U25" s="97">
        <v>3.021134</v>
      </c>
      <c r="V25" s="97">
        <v>3.3577059999999999</v>
      </c>
      <c r="W25" s="97">
        <v>3.7172640000000001</v>
      </c>
      <c r="X25" s="97">
        <v>4.097302</v>
      </c>
      <c r="Y25" s="97">
        <v>4.494847</v>
      </c>
      <c r="Z25" s="97">
        <v>4.9049519999999998</v>
      </c>
      <c r="AA25" s="97">
        <v>5.3271990000000002</v>
      </c>
      <c r="AB25" s="97">
        <v>5.7606849999999996</v>
      </c>
      <c r="AC25" s="97">
        <v>6.2033889999999996</v>
      </c>
      <c r="AD25" s="97">
        <v>6.6566799999999997</v>
      </c>
      <c r="AE25" s="97">
        <v>7.1159090000000003</v>
      </c>
      <c r="AF25" s="97">
        <v>7.5764189999999996</v>
      </c>
      <c r="AG25" s="97">
        <v>8.0346379999999993</v>
      </c>
      <c r="AH25" s="95">
        <v>0.10567500000000001</v>
      </c>
    </row>
    <row r="26" spans="1:34" ht="37.25">
      <c r="A26" s="76" t="s">
        <v>2314</v>
      </c>
      <c r="B26" s="94" t="s">
        <v>516</v>
      </c>
      <c r="C26" s="97">
        <v>0.33130399999999999</v>
      </c>
      <c r="D26" s="97">
        <v>0.35738700000000001</v>
      </c>
      <c r="E26" s="97">
        <v>0.38769500000000001</v>
      </c>
      <c r="F26" s="97">
        <v>0.42054399999999997</v>
      </c>
      <c r="G26" s="97">
        <v>0.45743600000000001</v>
      </c>
      <c r="H26" s="97">
        <v>0.50082499999999996</v>
      </c>
      <c r="I26" s="97">
        <v>0.54990799999999995</v>
      </c>
      <c r="J26" s="97">
        <v>0.60494499999999995</v>
      </c>
      <c r="K26" s="97">
        <v>0.67042800000000002</v>
      </c>
      <c r="L26" s="97">
        <v>0.73649799999999999</v>
      </c>
      <c r="M26" s="97">
        <v>0.80455399999999999</v>
      </c>
      <c r="N26" s="97">
        <v>0.87090400000000001</v>
      </c>
      <c r="O26" s="97">
        <v>0.93671400000000005</v>
      </c>
      <c r="P26" s="97">
        <v>1.0005360000000001</v>
      </c>
      <c r="Q26" s="97">
        <v>1.0628569999999999</v>
      </c>
      <c r="R26" s="97">
        <v>1.122938</v>
      </c>
      <c r="S26" s="97">
        <v>1.1807350000000001</v>
      </c>
      <c r="T26" s="97">
        <v>1.236254</v>
      </c>
      <c r="U26" s="97">
        <v>1.288645</v>
      </c>
      <c r="V26" s="97">
        <v>1.335645</v>
      </c>
      <c r="W26" s="97">
        <v>1.3788579999999999</v>
      </c>
      <c r="X26" s="97">
        <v>1.416838</v>
      </c>
      <c r="Y26" s="97">
        <v>1.44913</v>
      </c>
      <c r="Z26" s="97">
        <v>1.4747319999999999</v>
      </c>
      <c r="AA26" s="97">
        <v>1.493198</v>
      </c>
      <c r="AB26" s="97">
        <v>1.504891</v>
      </c>
      <c r="AC26" s="97">
        <v>1.511009</v>
      </c>
      <c r="AD26" s="97">
        <v>1.5107470000000001</v>
      </c>
      <c r="AE26" s="97">
        <v>1.5049630000000001</v>
      </c>
      <c r="AF26" s="97">
        <v>1.493209</v>
      </c>
      <c r="AG26" s="97">
        <v>1.4763839999999999</v>
      </c>
      <c r="AH26" s="95">
        <v>5.1071999999999999E-2</v>
      </c>
    </row>
    <row r="27" spans="1:34" ht="37.25">
      <c r="A27" s="76" t="s">
        <v>2315</v>
      </c>
      <c r="B27" s="94" t="s">
        <v>518</v>
      </c>
      <c r="C27" s="97">
        <v>0.17702899999999999</v>
      </c>
      <c r="D27" s="97">
        <v>0.18084500000000001</v>
      </c>
      <c r="E27" s="97">
        <v>0.18362899999999999</v>
      </c>
      <c r="F27" s="97">
        <v>0.18516299999999999</v>
      </c>
      <c r="G27" s="97">
        <v>0.18574199999999999</v>
      </c>
      <c r="H27" s="97">
        <v>0.18548799999999999</v>
      </c>
      <c r="I27" s="97">
        <v>0.18430199999999999</v>
      </c>
      <c r="J27" s="97">
        <v>0.181896</v>
      </c>
      <c r="K27" s="97">
        <v>0.17834900000000001</v>
      </c>
      <c r="L27" s="97">
        <v>0.17382700000000001</v>
      </c>
      <c r="M27" s="97">
        <v>0.16908000000000001</v>
      </c>
      <c r="N27" s="97">
        <v>0.164238</v>
      </c>
      <c r="O27" s="97">
        <v>0.15911</v>
      </c>
      <c r="P27" s="97">
        <v>0.15406800000000001</v>
      </c>
      <c r="Q27" s="97">
        <v>0.14888399999999999</v>
      </c>
      <c r="R27" s="97">
        <v>0.14452899999999999</v>
      </c>
      <c r="S27" s="97">
        <v>0.14116600000000001</v>
      </c>
      <c r="T27" s="97">
        <v>0.13930200000000001</v>
      </c>
      <c r="U27" s="97">
        <v>0.13833799999999999</v>
      </c>
      <c r="V27" s="97">
        <v>0.13825899999999999</v>
      </c>
      <c r="W27" s="97">
        <v>0.138792</v>
      </c>
      <c r="X27" s="97">
        <v>0.13995199999999999</v>
      </c>
      <c r="Y27" s="97">
        <v>0.14171700000000001</v>
      </c>
      <c r="Z27" s="97">
        <v>0.14373</v>
      </c>
      <c r="AA27" s="97">
        <v>0.145734</v>
      </c>
      <c r="AB27" s="97">
        <v>0.14771300000000001</v>
      </c>
      <c r="AC27" s="97">
        <v>0.14951800000000001</v>
      </c>
      <c r="AD27" s="97">
        <v>0.15102299999999999</v>
      </c>
      <c r="AE27" s="97">
        <v>0.152222</v>
      </c>
      <c r="AF27" s="97">
        <v>0.15302499999999999</v>
      </c>
      <c r="AG27" s="97">
        <v>0.153448</v>
      </c>
      <c r="AH27" s="95">
        <v>-4.7540000000000004E-3</v>
      </c>
    </row>
    <row r="28" spans="1:34" ht="37.25">
      <c r="A28" s="76" t="s">
        <v>2316</v>
      </c>
      <c r="B28" s="94" t="s">
        <v>520</v>
      </c>
      <c r="C28" s="97">
        <v>0</v>
      </c>
      <c r="D28" s="97">
        <v>0</v>
      </c>
      <c r="E28" s="97">
        <v>0</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5" t="s">
        <v>2263</v>
      </c>
    </row>
    <row r="29" spans="1:34" ht="37.25">
      <c r="A29" s="76" t="s">
        <v>2317</v>
      </c>
      <c r="B29" s="94" t="s">
        <v>522</v>
      </c>
      <c r="C29" s="97">
        <v>3.8275619999999999</v>
      </c>
      <c r="D29" s="97">
        <v>3.8515429999999999</v>
      </c>
      <c r="E29" s="97">
        <v>3.8776760000000001</v>
      </c>
      <c r="F29" s="97">
        <v>3.8966799999999999</v>
      </c>
      <c r="G29" s="97">
        <v>3.9117320000000002</v>
      </c>
      <c r="H29" s="97">
        <v>3.9231639999999999</v>
      </c>
      <c r="I29" s="97">
        <v>3.9330599999999998</v>
      </c>
      <c r="J29" s="97">
        <v>3.9378299999999999</v>
      </c>
      <c r="K29" s="97">
        <v>3.948566</v>
      </c>
      <c r="L29" s="97">
        <v>3.965055</v>
      </c>
      <c r="M29" s="97">
        <v>3.9983</v>
      </c>
      <c r="N29" s="97">
        <v>4.048527</v>
      </c>
      <c r="O29" s="97">
        <v>4.1184200000000004</v>
      </c>
      <c r="P29" s="97">
        <v>4.2108610000000004</v>
      </c>
      <c r="Q29" s="97">
        <v>4.3223000000000003</v>
      </c>
      <c r="R29" s="97">
        <v>4.4548680000000003</v>
      </c>
      <c r="S29" s="97">
        <v>4.6043320000000003</v>
      </c>
      <c r="T29" s="97">
        <v>4.773021</v>
      </c>
      <c r="U29" s="97">
        <v>4.9585330000000001</v>
      </c>
      <c r="V29" s="97">
        <v>5.1537759999999997</v>
      </c>
      <c r="W29" s="97">
        <v>5.3589120000000001</v>
      </c>
      <c r="X29" s="97">
        <v>5.5770910000000002</v>
      </c>
      <c r="Y29" s="97">
        <v>5.8050259999999998</v>
      </c>
      <c r="Z29" s="97">
        <v>6.0366039999999996</v>
      </c>
      <c r="AA29" s="97">
        <v>6.2725840000000002</v>
      </c>
      <c r="AB29" s="97">
        <v>6.5125989999999998</v>
      </c>
      <c r="AC29" s="97">
        <v>6.7575989999999999</v>
      </c>
      <c r="AD29" s="97">
        <v>7.0050540000000003</v>
      </c>
      <c r="AE29" s="97">
        <v>7.2549210000000004</v>
      </c>
      <c r="AF29" s="97">
        <v>7.5025389999999996</v>
      </c>
      <c r="AG29" s="97">
        <v>7.7478490000000004</v>
      </c>
      <c r="AH29" s="95">
        <v>2.3785000000000001E-2</v>
      </c>
    </row>
    <row r="30" spans="1:34" ht="25">
      <c r="A30" s="76" t="s">
        <v>2318</v>
      </c>
      <c r="B30" s="94" t="s">
        <v>524</v>
      </c>
      <c r="C30" s="97">
        <v>1.5601E-2</v>
      </c>
      <c r="D30" s="97">
        <v>1.4638999999999999E-2</v>
      </c>
      <c r="E30" s="97">
        <v>1.3844E-2</v>
      </c>
      <c r="F30" s="97">
        <v>1.3148E-2</v>
      </c>
      <c r="G30" s="97">
        <v>1.2531E-2</v>
      </c>
      <c r="H30" s="97">
        <v>1.1972999999999999E-2</v>
      </c>
      <c r="I30" s="97">
        <v>1.1469999999999999E-2</v>
      </c>
      <c r="J30" s="97">
        <v>1.0985E-2</v>
      </c>
      <c r="K30" s="97">
        <v>1.0555999999999999E-2</v>
      </c>
      <c r="L30" s="97">
        <v>1.0172E-2</v>
      </c>
      <c r="M30" s="97">
        <v>9.861E-3</v>
      </c>
      <c r="N30" s="97">
        <v>9.6299999999999997E-3</v>
      </c>
      <c r="O30" s="97">
        <v>9.4509999999999993E-3</v>
      </c>
      <c r="P30" s="97">
        <v>9.3349999999999995E-3</v>
      </c>
      <c r="Q30" s="97">
        <v>9.2709999999999997E-3</v>
      </c>
      <c r="R30" s="97">
        <v>9.2479999999999993E-3</v>
      </c>
      <c r="S30" s="97">
        <v>9.2390000000000007E-3</v>
      </c>
      <c r="T30" s="97">
        <v>9.2289999999999994E-3</v>
      </c>
      <c r="U30" s="97">
        <v>9.2519999999999998E-3</v>
      </c>
      <c r="V30" s="97">
        <v>9.2549999999999993E-3</v>
      </c>
      <c r="W30" s="97">
        <v>9.2610000000000001E-3</v>
      </c>
      <c r="X30" s="97">
        <v>9.273E-3</v>
      </c>
      <c r="Y30" s="97">
        <v>9.2840000000000006E-3</v>
      </c>
      <c r="Z30" s="97">
        <v>9.3220000000000004E-3</v>
      </c>
      <c r="AA30" s="97">
        <v>9.3620000000000005E-3</v>
      </c>
      <c r="AB30" s="97">
        <v>9.3980000000000001E-3</v>
      </c>
      <c r="AC30" s="97">
        <v>9.4249999999999994E-3</v>
      </c>
      <c r="AD30" s="97">
        <v>9.443E-3</v>
      </c>
      <c r="AE30" s="97">
        <v>9.4509999999999993E-3</v>
      </c>
      <c r="AF30" s="97">
        <v>9.4470000000000005E-3</v>
      </c>
      <c r="AG30" s="97">
        <v>9.4289999999999999E-3</v>
      </c>
      <c r="AH30" s="95">
        <v>-1.6643999999999999E-2</v>
      </c>
    </row>
    <row r="31" spans="1:34" ht="25">
      <c r="A31" s="76" t="s">
        <v>2319</v>
      </c>
      <c r="B31" s="94" t="s">
        <v>526</v>
      </c>
      <c r="C31" s="97">
        <v>3.6097999999999998E-2</v>
      </c>
      <c r="D31" s="97">
        <v>3.492E-2</v>
      </c>
      <c r="E31" s="97">
        <v>3.4070999999999997E-2</v>
      </c>
      <c r="F31" s="97">
        <v>3.3305000000000001E-2</v>
      </c>
      <c r="G31" s="97">
        <v>3.2628999999999998E-2</v>
      </c>
      <c r="H31" s="97">
        <v>3.1938000000000001E-2</v>
      </c>
      <c r="I31" s="97">
        <v>3.1213999999999999E-2</v>
      </c>
      <c r="J31" s="97">
        <v>3.0386E-2</v>
      </c>
      <c r="K31" s="97">
        <v>2.9547E-2</v>
      </c>
      <c r="L31" s="97">
        <v>2.8701000000000001E-2</v>
      </c>
      <c r="M31" s="97">
        <v>2.7951E-2</v>
      </c>
      <c r="N31" s="97">
        <v>2.7297999999999999E-2</v>
      </c>
      <c r="O31" s="97">
        <v>2.6727999999999998E-2</v>
      </c>
      <c r="P31" s="97">
        <v>2.6280000000000001E-2</v>
      </c>
      <c r="Q31" s="97">
        <v>2.5961999999999999E-2</v>
      </c>
      <c r="R31" s="97">
        <v>2.5714000000000001E-2</v>
      </c>
      <c r="S31" s="97">
        <v>2.5488E-2</v>
      </c>
      <c r="T31" s="97">
        <v>2.5284999999999998E-2</v>
      </c>
      <c r="U31" s="97">
        <v>2.5151E-2</v>
      </c>
      <c r="V31" s="97">
        <v>2.5010000000000001E-2</v>
      </c>
      <c r="W31" s="97">
        <v>2.4882000000000001E-2</v>
      </c>
      <c r="X31" s="97">
        <v>2.4792000000000002E-2</v>
      </c>
      <c r="Y31" s="97">
        <v>2.4722999999999998E-2</v>
      </c>
      <c r="Z31" s="97">
        <v>2.4733999999999999E-2</v>
      </c>
      <c r="AA31" s="97">
        <v>2.4757999999999999E-2</v>
      </c>
      <c r="AB31" s="97">
        <v>2.4812000000000001E-2</v>
      </c>
      <c r="AC31" s="97">
        <v>2.4864000000000001E-2</v>
      </c>
      <c r="AD31" s="97">
        <v>2.4902000000000001E-2</v>
      </c>
      <c r="AE31" s="97">
        <v>2.4927999999999999E-2</v>
      </c>
      <c r="AF31" s="97">
        <v>2.4920999999999999E-2</v>
      </c>
      <c r="AG31" s="97">
        <v>2.4882999999999999E-2</v>
      </c>
      <c r="AH31" s="95">
        <v>-1.2324999999999999E-2</v>
      </c>
    </row>
    <row r="32" spans="1:34" ht="25">
      <c r="A32" s="76" t="s">
        <v>2320</v>
      </c>
      <c r="B32" s="94" t="s">
        <v>528</v>
      </c>
      <c r="C32" s="97">
        <v>3.3899999999999998E-3</v>
      </c>
      <c r="D32" s="97">
        <v>3.4719999999999998E-3</v>
      </c>
      <c r="E32" s="97">
        <v>3.6259999999999999E-3</v>
      </c>
      <c r="F32" s="97">
        <v>3.8010000000000001E-3</v>
      </c>
      <c r="G32" s="97">
        <v>3.973E-3</v>
      </c>
      <c r="H32" s="97">
        <v>4.15E-3</v>
      </c>
      <c r="I32" s="97">
        <v>4.326E-3</v>
      </c>
      <c r="J32" s="97">
        <v>4.496E-3</v>
      </c>
      <c r="K32" s="97">
        <v>4.6690000000000004E-3</v>
      </c>
      <c r="L32" s="97">
        <v>4.8479999999999999E-3</v>
      </c>
      <c r="M32" s="97">
        <v>5.0270000000000002E-3</v>
      </c>
      <c r="N32" s="97">
        <v>5.2139999999999999E-3</v>
      </c>
      <c r="O32" s="97">
        <v>5.3940000000000004E-3</v>
      </c>
      <c r="P32" s="97">
        <v>5.5750000000000001E-3</v>
      </c>
      <c r="Q32" s="97">
        <v>5.7479999999999996E-3</v>
      </c>
      <c r="R32" s="97">
        <v>5.9090000000000002E-3</v>
      </c>
      <c r="S32" s="97">
        <v>6.0520000000000001E-3</v>
      </c>
      <c r="T32" s="97">
        <v>6.1830000000000001E-3</v>
      </c>
      <c r="U32" s="97">
        <v>6.3070000000000001E-3</v>
      </c>
      <c r="V32" s="97">
        <v>6.4229999999999999E-3</v>
      </c>
      <c r="W32" s="97">
        <v>6.5250000000000004E-3</v>
      </c>
      <c r="X32" s="97">
        <v>6.6259999999999999E-3</v>
      </c>
      <c r="Y32" s="97">
        <v>6.7270000000000003E-3</v>
      </c>
      <c r="Z32" s="97">
        <v>6.7939999999999997E-3</v>
      </c>
      <c r="AA32" s="97">
        <v>6.8869999999999999E-3</v>
      </c>
      <c r="AB32" s="97">
        <v>6.9870000000000002E-3</v>
      </c>
      <c r="AC32" s="97">
        <v>7.0790000000000002E-3</v>
      </c>
      <c r="AD32" s="97">
        <v>7.1659999999999996E-3</v>
      </c>
      <c r="AE32" s="97">
        <v>7.2480000000000001E-3</v>
      </c>
      <c r="AF32" s="97">
        <v>7.3210000000000003E-3</v>
      </c>
      <c r="AG32" s="97">
        <v>7.3829999999999998E-3</v>
      </c>
      <c r="AH32" s="95">
        <v>2.6280000000000001E-2</v>
      </c>
    </row>
    <row r="33" spans="1:34" ht="25">
      <c r="A33" s="76" t="s">
        <v>2321</v>
      </c>
      <c r="B33" s="94" t="s">
        <v>530</v>
      </c>
      <c r="C33" s="97">
        <v>6.0879999999999997E-3</v>
      </c>
      <c r="D33" s="97">
        <v>6.0670000000000003E-3</v>
      </c>
      <c r="E33" s="97">
        <v>6.1390000000000004E-3</v>
      </c>
      <c r="F33" s="97">
        <v>6.2399999999999999E-3</v>
      </c>
      <c r="G33" s="97">
        <v>6.3350000000000004E-3</v>
      </c>
      <c r="H33" s="97">
        <v>6.4320000000000002E-3</v>
      </c>
      <c r="I33" s="97">
        <v>6.5240000000000003E-3</v>
      </c>
      <c r="J33" s="97">
        <v>6.6020000000000002E-3</v>
      </c>
      <c r="K33" s="97">
        <v>6.6819999999999996E-3</v>
      </c>
      <c r="L33" s="97">
        <v>6.7609999999999996E-3</v>
      </c>
      <c r="M33" s="97">
        <v>6.8389999999999996E-3</v>
      </c>
      <c r="N33" s="97">
        <v>6.9160000000000003E-3</v>
      </c>
      <c r="O33" s="97">
        <v>6.9870000000000002E-3</v>
      </c>
      <c r="P33" s="97">
        <v>7.0600000000000003E-3</v>
      </c>
      <c r="Q33" s="97">
        <v>7.136E-3</v>
      </c>
      <c r="R33" s="97">
        <v>7.2040000000000003E-3</v>
      </c>
      <c r="S33" s="97">
        <v>7.2560000000000003E-3</v>
      </c>
      <c r="T33" s="97">
        <v>7.3020000000000003E-3</v>
      </c>
      <c r="U33" s="97">
        <v>7.3429999999999997E-3</v>
      </c>
      <c r="V33" s="97">
        <v>7.3759999999999997E-3</v>
      </c>
      <c r="W33" s="97">
        <v>7.4000000000000003E-3</v>
      </c>
      <c r="X33" s="97">
        <v>7.4229999999999999E-3</v>
      </c>
      <c r="Y33" s="97">
        <v>7.4479999999999998E-3</v>
      </c>
      <c r="Z33" s="97">
        <v>7.4130000000000003E-3</v>
      </c>
      <c r="AA33" s="97">
        <v>7.4279999999999997E-3</v>
      </c>
      <c r="AB33" s="97">
        <v>7.4530000000000004E-3</v>
      </c>
      <c r="AC33" s="97">
        <v>7.4749999999999999E-3</v>
      </c>
      <c r="AD33" s="97">
        <v>7.489E-3</v>
      </c>
      <c r="AE33" s="97">
        <v>7.4980000000000003E-3</v>
      </c>
      <c r="AF33" s="97">
        <v>7.4980000000000003E-3</v>
      </c>
      <c r="AG33" s="97">
        <v>7.4879999999999999E-3</v>
      </c>
      <c r="AH33" s="95">
        <v>6.927E-3</v>
      </c>
    </row>
    <row r="34" spans="1:34" ht="25">
      <c r="A34" s="76" t="s">
        <v>2322</v>
      </c>
      <c r="B34" s="94" t="s">
        <v>532</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7">
        <v>0</v>
      </c>
      <c r="AH34" s="95" t="s">
        <v>2263</v>
      </c>
    </row>
    <row r="35" spans="1:34" ht="25">
      <c r="A35" s="76" t="s">
        <v>2323</v>
      </c>
      <c r="B35" s="94" t="s">
        <v>534</v>
      </c>
      <c r="C35" s="97">
        <v>7.6350000000000003E-3</v>
      </c>
      <c r="D35" s="97">
        <v>7.7790000000000003E-3</v>
      </c>
      <c r="E35" s="97">
        <v>7.9279999999999993E-3</v>
      </c>
      <c r="F35" s="97">
        <v>8.0739999999999996E-3</v>
      </c>
      <c r="G35" s="97">
        <v>8.2400000000000008E-3</v>
      </c>
      <c r="H35" s="97">
        <v>8.4419999999999999E-3</v>
      </c>
      <c r="I35" s="97">
        <v>8.6689999999999996E-3</v>
      </c>
      <c r="J35" s="97">
        <v>8.9119999999999998E-3</v>
      </c>
      <c r="K35" s="97">
        <v>9.1789999999999997E-3</v>
      </c>
      <c r="L35" s="97">
        <v>9.4610000000000007E-3</v>
      </c>
      <c r="M35" s="97">
        <v>9.7560000000000008E-3</v>
      </c>
      <c r="N35" s="97">
        <v>1.0044000000000001E-2</v>
      </c>
      <c r="O35" s="97">
        <v>1.0272E-2</v>
      </c>
      <c r="P35" s="97">
        <v>1.0493000000000001E-2</v>
      </c>
      <c r="Q35" s="97">
        <v>1.0697999999999999E-2</v>
      </c>
      <c r="R35" s="97">
        <v>1.0976E-2</v>
      </c>
      <c r="S35" s="97">
        <v>1.132E-2</v>
      </c>
      <c r="T35" s="97">
        <v>1.1759E-2</v>
      </c>
      <c r="U35" s="97">
        <v>1.223E-2</v>
      </c>
      <c r="V35" s="97">
        <v>1.2751E-2</v>
      </c>
      <c r="W35" s="97">
        <v>1.3306E-2</v>
      </c>
      <c r="X35" s="97">
        <v>1.3906E-2</v>
      </c>
      <c r="Y35" s="97">
        <v>1.4574999999999999E-2</v>
      </c>
      <c r="Z35" s="97">
        <v>1.5266E-2</v>
      </c>
      <c r="AA35" s="97">
        <v>1.5966999999999999E-2</v>
      </c>
      <c r="AB35" s="97">
        <v>1.6664999999999999E-2</v>
      </c>
      <c r="AC35" s="97">
        <v>1.7350999999999998E-2</v>
      </c>
      <c r="AD35" s="97">
        <v>1.8022E-2</v>
      </c>
      <c r="AE35" s="97">
        <v>1.8676000000000002E-2</v>
      </c>
      <c r="AF35" s="97">
        <v>1.9300999999999999E-2</v>
      </c>
      <c r="AG35" s="97">
        <v>1.9896E-2</v>
      </c>
      <c r="AH35" s="95">
        <v>3.2443E-2</v>
      </c>
    </row>
    <row r="36" spans="1:34" ht="37.25">
      <c r="A36" s="76" t="s">
        <v>2324</v>
      </c>
      <c r="B36" s="94" t="s">
        <v>2325</v>
      </c>
      <c r="C36" s="97">
        <v>10.011041000000001</v>
      </c>
      <c r="D36" s="97">
        <v>10.097274000000001</v>
      </c>
      <c r="E36" s="97">
        <v>10.182472000000001</v>
      </c>
      <c r="F36" s="97">
        <v>10.237581</v>
      </c>
      <c r="G36" s="97">
        <v>10.273479</v>
      </c>
      <c r="H36" s="97">
        <v>10.292064999999999</v>
      </c>
      <c r="I36" s="97">
        <v>10.293677000000001</v>
      </c>
      <c r="J36" s="97">
        <v>10.269496999999999</v>
      </c>
      <c r="K36" s="97">
        <v>10.254632000000001</v>
      </c>
      <c r="L36" s="97">
        <v>10.247009</v>
      </c>
      <c r="M36" s="97">
        <v>10.281472000000001</v>
      </c>
      <c r="N36" s="97">
        <v>10.369937999999999</v>
      </c>
      <c r="O36" s="97">
        <v>10.520804999999999</v>
      </c>
      <c r="P36" s="97">
        <v>10.740221999999999</v>
      </c>
      <c r="Q36" s="97">
        <v>11.03401</v>
      </c>
      <c r="R36" s="97">
        <v>11.400653</v>
      </c>
      <c r="S36" s="97">
        <v>11.832924</v>
      </c>
      <c r="T36" s="97">
        <v>12.342696999999999</v>
      </c>
      <c r="U36" s="97">
        <v>12.921768</v>
      </c>
      <c r="V36" s="97">
        <v>13.549200000000001</v>
      </c>
      <c r="W36" s="97">
        <v>14.222894</v>
      </c>
      <c r="X36" s="97">
        <v>14.93844</v>
      </c>
      <c r="Y36" s="97">
        <v>15.686168</v>
      </c>
      <c r="Z36" s="97">
        <v>16.449605999999999</v>
      </c>
      <c r="AA36" s="97">
        <v>17.227594</v>
      </c>
      <c r="AB36" s="97">
        <v>18.018312000000002</v>
      </c>
      <c r="AC36" s="97">
        <v>18.822427999999999</v>
      </c>
      <c r="AD36" s="97">
        <v>19.635099</v>
      </c>
      <c r="AE36" s="97">
        <v>20.452209</v>
      </c>
      <c r="AF36" s="97">
        <v>21.260494000000001</v>
      </c>
      <c r="AG36" s="97">
        <v>22.057134999999999</v>
      </c>
      <c r="AH36" s="95">
        <v>2.6681E-2</v>
      </c>
    </row>
    <row r="38" spans="1:34" ht="25">
      <c r="A38" s="76" t="s">
        <v>2326</v>
      </c>
      <c r="B38" s="93" t="s">
        <v>2327</v>
      </c>
      <c r="C38" s="103">
        <v>130.15803500000001</v>
      </c>
      <c r="D38" s="103">
        <v>128.34536700000001</v>
      </c>
      <c r="E38" s="103">
        <v>127.013687</v>
      </c>
      <c r="F38" s="103">
        <v>125.751198</v>
      </c>
      <c r="G38" s="103">
        <v>124.605896</v>
      </c>
      <c r="H38" s="103">
        <v>123.630325</v>
      </c>
      <c r="I38" s="103">
        <v>122.632256</v>
      </c>
      <c r="J38" s="103">
        <v>121.466278</v>
      </c>
      <c r="K38" s="103">
        <v>120.254288</v>
      </c>
      <c r="L38" s="103">
        <v>118.990791</v>
      </c>
      <c r="M38" s="103">
        <v>117.779526</v>
      </c>
      <c r="N38" s="103">
        <v>116.63865699999999</v>
      </c>
      <c r="O38" s="103">
        <v>115.580215</v>
      </c>
      <c r="P38" s="103">
        <v>114.655098</v>
      </c>
      <c r="Q38" s="103">
        <v>113.88698599999999</v>
      </c>
      <c r="R38" s="103">
        <v>113.29811100000001</v>
      </c>
      <c r="S38" s="103">
        <v>112.86434199999999</v>
      </c>
      <c r="T38" s="103">
        <v>112.618774</v>
      </c>
      <c r="U38" s="103">
        <v>112.534065</v>
      </c>
      <c r="V38" s="103">
        <v>112.522446</v>
      </c>
      <c r="W38" s="103">
        <v>112.588669</v>
      </c>
      <c r="X38" s="103">
        <v>112.76236</v>
      </c>
      <c r="Y38" s="103">
        <v>113.018524</v>
      </c>
      <c r="Z38" s="103">
        <v>113.26205400000001</v>
      </c>
      <c r="AA38" s="103">
        <v>113.507828</v>
      </c>
      <c r="AB38" s="103">
        <v>113.741333</v>
      </c>
      <c r="AC38" s="103">
        <v>113.956909</v>
      </c>
      <c r="AD38" s="103">
        <v>114.134872</v>
      </c>
      <c r="AE38" s="103">
        <v>114.27192700000001</v>
      </c>
      <c r="AF38" s="103">
        <v>114.321487</v>
      </c>
      <c r="AG38" s="103">
        <v>114.284195</v>
      </c>
      <c r="AH38" s="102">
        <v>-4.326E-3</v>
      </c>
    </row>
    <row r="39" spans="1:34">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row>
    <row r="40" spans="1:34" ht="25">
      <c r="A40" s="74"/>
      <c r="B40" s="93" t="s">
        <v>2328</v>
      </c>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49.5">
      <c r="A41" s="74"/>
      <c r="B41" s="93" t="s">
        <v>2329</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25">
      <c r="A42" s="76" t="s">
        <v>2330</v>
      </c>
      <c r="B42" s="94" t="s">
        <v>501</v>
      </c>
      <c r="C42" s="97">
        <v>109.66821299999999</v>
      </c>
      <c r="D42" s="97">
        <v>110.529121</v>
      </c>
      <c r="E42" s="97">
        <v>111.795982</v>
      </c>
      <c r="F42" s="97">
        <v>113.272667</v>
      </c>
      <c r="G42" s="97">
        <v>115.03243999999999</v>
      </c>
      <c r="H42" s="97">
        <v>116.963425</v>
      </c>
      <c r="I42" s="97">
        <v>118.796234</v>
      </c>
      <c r="J42" s="97">
        <v>120.493454</v>
      </c>
      <c r="K42" s="97">
        <v>122.10127300000001</v>
      </c>
      <c r="L42" s="97">
        <v>123.583878</v>
      </c>
      <c r="M42" s="97">
        <v>124.87457999999999</v>
      </c>
      <c r="N42" s="97">
        <v>126.068939</v>
      </c>
      <c r="O42" s="97">
        <v>127.06920599999999</v>
      </c>
      <c r="P42" s="97">
        <v>127.94141399999999</v>
      </c>
      <c r="Q42" s="97">
        <v>128.689301</v>
      </c>
      <c r="R42" s="97">
        <v>129.23734999999999</v>
      </c>
      <c r="S42" s="97">
        <v>129.55481</v>
      </c>
      <c r="T42" s="97">
        <v>129.688446</v>
      </c>
      <c r="U42" s="97">
        <v>129.67836</v>
      </c>
      <c r="V42" s="97">
        <v>129.541077</v>
      </c>
      <c r="W42" s="97">
        <v>129.27517700000001</v>
      </c>
      <c r="X42" s="97">
        <v>128.96572900000001</v>
      </c>
      <c r="Y42" s="97">
        <v>128.641312</v>
      </c>
      <c r="Z42" s="97">
        <v>128.24981700000001</v>
      </c>
      <c r="AA42" s="97">
        <v>127.856644</v>
      </c>
      <c r="AB42" s="97">
        <v>127.511101</v>
      </c>
      <c r="AC42" s="97">
        <v>127.150108</v>
      </c>
      <c r="AD42" s="97">
        <v>126.78930699999999</v>
      </c>
      <c r="AE42" s="97">
        <v>126.426193</v>
      </c>
      <c r="AF42" s="97">
        <v>126.043076</v>
      </c>
      <c r="AG42" s="97">
        <v>125.632126</v>
      </c>
      <c r="AH42" s="95">
        <v>4.5399999999999998E-3</v>
      </c>
    </row>
    <row r="43" spans="1:34" ht="25">
      <c r="A43" s="76" t="s">
        <v>2331</v>
      </c>
      <c r="B43" s="94" t="s">
        <v>503</v>
      </c>
      <c r="C43" s="97">
        <v>0.53653300000000004</v>
      </c>
      <c r="D43" s="97">
        <v>0.61202900000000005</v>
      </c>
      <c r="E43" s="97">
        <v>0.71641100000000002</v>
      </c>
      <c r="F43" s="97">
        <v>0.81091800000000003</v>
      </c>
      <c r="G43" s="97">
        <v>0.90100100000000005</v>
      </c>
      <c r="H43" s="97">
        <v>0.99123700000000003</v>
      </c>
      <c r="I43" s="97">
        <v>1.0757369999999999</v>
      </c>
      <c r="J43" s="97">
        <v>1.1556869999999999</v>
      </c>
      <c r="K43" s="97">
        <v>1.234612</v>
      </c>
      <c r="L43" s="97">
        <v>1.3119460000000001</v>
      </c>
      <c r="M43" s="97">
        <v>1.389189</v>
      </c>
      <c r="N43" s="97">
        <v>1.4632350000000001</v>
      </c>
      <c r="O43" s="97">
        <v>1.534178</v>
      </c>
      <c r="P43" s="97">
        <v>1.600479</v>
      </c>
      <c r="Q43" s="97">
        <v>1.663351</v>
      </c>
      <c r="R43" s="97">
        <v>1.720818</v>
      </c>
      <c r="S43" s="97">
        <v>1.773015</v>
      </c>
      <c r="T43" s="97">
        <v>1.820462</v>
      </c>
      <c r="U43" s="97">
        <v>1.865516</v>
      </c>
      <c r="V43" s="97">
        <v>1.9067480000000001</v>
      </c>
      <c r="W43" s="97">
        <v>1.94357</v>
      </c>
      <c r="X43" s="97">
        <v>1.977017</v>
      </c>
      <c r="Y43" s="97">
        <v>2.007612</v>
      </c>
      <c r="Z43" s="97">
        <v>2.0329899999999999</v>
      </c>
      <c r="AA43" s="97">
        <v>2.0561050000000001</v>
      </c>
      <c r="AB43" s="97">
        <v>2.0764749999999998</v>
      </c>
      <c r="AC43" s="97">
        <v>2.0952090000000001</v>
      </c>
      <c r="AD43" s="97">
        <v>2.1108289999999998</v>
      </c>
      <c r="AE43" s="97">
        <v>2.1263109999999998</v>
      </c>
      <c r="AF43" s="97">
        <v>2.1375109999999999</v>
      </c>
      <c r="AG43" s="97">
        <v>2.1465160000000001</v>
      </c>
      <c r="AH43" s="95">
        <v>4.7300000000000002E-2</v>
      </c>
    </row>
    <row r="44" spans="1:34" ht="49.5">
      <c r="A44" s="76" t="s">
        <v>2332</v>
      </c>
      <c r="B44" s="94" t="s">
        <v>2333</v>
      </c>
      <c r="C44" s="97">
        <v>110.204742</v>
      </c>
      <c r="D44" s="97">
        <v>111.14115099999999</v>
      </c>
      <c r="E44" s="97">
        <v>112.51239</v>
      </c>
      <c r="F44" s="97">
        <v>114.08358800000001</v>
      </c>
      <c r="G44" s="97">
        <v>115.933441</v>
      </c>
      <c r="H44" s="97">
        <v>117.95465900000001</v>
      </c>
      <c r="I44" s="97">
        <v>119.871971</v>
      </c>
      <c r="J44" s="97">
        <v>121.64913900000001</v>
      </c>
      <c r="K44" s="97">
        <v>123.33588399999999</v>
      </c>
      <c r="L44" s="97">
        <v>124.895821</v>
      </c>
      <c r="M44" s="97">
        <v>126.26377100000001</v>
      </c>
      <c r="N44" s="97">
        <v>127.532173</v>
      </c>
      <c r="O44" s="97">
        <v>128.60337799999999</v>
      </c>
      <c r="P44" s="97">
        <v>129.54188500000001</v>
      </c>
      <c r="Q44" s="97">
        <v>130.35264599999999</v>
      </c>
      <c r="R44" s="97">
        <v>130.95817600000001</v>
      </c>
      <c r="S44" s="97">
        <v>131.32782</v>
      </c>
      <c r="T44" s="97">
        <v>131.50891100000001</v>
      </c>
      <c r="U44" s="97">
        <v>131.543869</v>
      </c>
      <c r="V44" s="97">
        <v>131.44783000000001</v>
      </c>
      <c r="W44" s="97">
        <v>131.21875</v>
      </c>
      <c r="X44" s="97">
        <v>130.94274899999999</v>
      </c>
      <c r="Y44" s="97">
        <v>130.64892599999999</v>
      </c>
      <c r="Z44" s="97">
        <v>130.28280599999999</v>
      </c>
      <c r="AA44" s="97">
        <v>129.91274999999999</v>
      </c>
      <c r="AB44" s="97">
        <v>129.58757</v>
      </c>
      <c r="AC44" s="97">
        <v>129.245316</v>
      </c>
      <c r="AD44" s="97">
        <v>128.90013099999999</v>
      </c>
      <c r="AE44" s="97">
        <v>128.552505</v>
      </c>
      <c r="AF44" s="97">
        <v>128.180588</v>
      </c>
      <c r="AG44" s="97">
        <v>127.77864099999999</v>
      </c>
      <c r="AH44" s="95">
        <v>4.9439999999999996E-3</v>
      </c>
    </row>
    <row r="45" spans="1:34">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row>
    <row r="46" spans="1:34" ht="37.25">
      <c r="A46" s="74"/>
      <c r="B46" s="93" t="s">
        <v>2334</v>
      </c>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7.25">
      <c r="A47" s="76" t="s">
        <v>2335</v>
      </c>
      <c r="B47" s="94" t="s">
        <v>508</v>
      </c>
      <c r="C47" s="97">
        <v>15.778390999999999</v>
      </c>
      <c r="D47" s="97">
        <v>15.772833</v>
      </c>
      <c r="E47" s="97">
        <v>15.736416999999999</v>
      </c>
      <c r="F47" s="97">
        <v>15.656639</v>
      </c>
      <c r="G47" s="97">
        <v>15.537891</v>
      </c>
      <c r="H47" s="97">
        <v>15.394093</v>
      </c>
      <c r="I47" s="97">
        <v>15.219772000000001</v>
      </c>
      <c r="J47" s="97">
        <v>15.021420000000001</v>
      </c>
      <c r="K47" s="97">
        <v>14.817612</v>
      </c>
      <c r="L47" s="97">
        <v>14.61992</v>
      </c>
      <c r="M47" s="97">
        <v>14.427123999999999</v>
      </c>
      <c r="N47" s="97">
        <v>14.233641</v>
      </c>
      <c r="O47" s="97">
        <v>14.03683</v>
      </c>
      <c r="P47" s="97">
        <v>13.851599999999999</v>
      </c>
      <c r="Q47" s="97">
        <v>13.682712</v>
      </c>
      <c r="R47" s="97">
        <v>13.523737000000001</v>
      </c>
      <c r="S47" s="97">
        <v>13.374233</v>
      </c>
      <c r="T47" s="97">
        <v>13.237591999999999</v>
      </c>
      <c r="U47" s="97">
        <v>13.108768</v>
      </c>
      <c r="V47" s="97">
        <v>12.992865</v>
      </c>
      <c r="W47" s="97">
        <v>12.893105</v>
      </c>
      <c r="X47" s="97">
        <v>12.801149000000001</v>
      </c>
      <c r="Y47" s="97">
        <v>12.719785999999999</v>
      </c>
      <c r="Z47" s="97">
        <v>12.641354</v>
      </c>
      <c r="AA47" s="97">
        <v>12.568706000000001</v>
      </c>
      <c r="AB47" s="97">
        <v>12.506436000000001</v>
      </c>
      <c r="AC47" s="97">
        <v>12.447461000000001</v>
      </c>
      <c r="AD47" s="97">
        <v>12.392561000000001</v>
      </c>
      <c r="AE47" s="97">
        <v>12.341257000000001</v>
      </c>
      <c r="AF47" s="97">
        <v>12.291171</v>
      </c>
      <c r="AG47" s="97">
        <v>12.241311</v>
      </c>
      <c r="AH47" s="95">
        <v>-8.4250000000000002E-3</v>
      </c>
    </row>
    <row r="48" spans="1:34" ht="37.25">
      <c r="A48" s="76" t="s">
        <v>2336</v>
      </c>
      <c r="B48" s="94" t="s">
        <v>510</v>
      </c>
      <c r="C48" s="97">
        <v>6.6799999999999997E-4</v>
      </c>
      <c r="D48" s="97">
        <v>6.0099999999999997E-4</v>
      </c>
      <c r="E48" s="97">
        <v>5.3300000000000005E-4</v>
      </c>
      <c r="F48" s="97">
        <v>4.3199999999999998E-4</v>
      </c>
      <c r="G48" s="97">
        <v>3.5399999999999999E-4</v>
      </c>
      <c r="H48" s="97">
        <v>2.99E-4</v>
      </c>
      <c r="I48" s="97">
        <v>2.5399999999999999E-4</v>
      </c>
      <c r="J48" s="97">
        <v>2.2100000000000001E-4</v>
      </c>
      <c r="K48" s="97">
        <v>2.0000000000000001E-4</v>
      </c>
      <c r="L48" s="97">
        <v>1.8000000000000001E-4</v>
      </c>
      <c r="M48" s="97">
        <v>1.6200000000000001E-4</v>
      </c>
      <c r="N48" s="97">
        <v>1.44E-4</v>
      </c>
      <c r="O48" s="97">
        <v>1.2899999999999999E-4</v>
      </c>
      <c r="P48" s="97">
        <v>1.1400000000000001E-4</v>
      </c>
      <c r="Q48" s="97">
        <v>1.01E-4</v>
      </c>
      <c r="R48" s="97">
        <v>9.0000000000000006E-5</v>
      </c>
      <c r="S48" s="97">
        <v>7.3999999999999996E-5</v>
      </c>
      <c r="T48" s="97">
        <v>6.0999999999999999E-5</v>
      </c>
      <c r="U48" s="97">
        <v>5.5000000000000002E-5</v>
      </c>
      <c r="V48" s="97">
        <v>4.8999999999999998E-5</v>
      </c>
      <c r="W48" s="97">
        <v>4.5000000000000003E-5</v>
      </c>
      <c r="X48" s="97">
        <v>4.0000000000000003E-5</v>
      </c>
      <c r="Y48" s="97">
        <v>3.6000000000000001E-5</v>
      </c>
      <c r="Z48" s="97">
        <v>3.3000000000000003E-5</v>
      </c>
      <c r="AA48" s="97">
        <v>3.0000000000000001E-5</v>
      </c>
      <c r="AB48" s="97">
        <v>2.6999999999999999E-5</v>
      </c>
      <c r="AC48" s="97">
        <v>2.4000000000000001E-5</v>
      </c>
      <c r="AD48" s="97">
        <v>2.1999999999999999E-5</v>
      </c>
      <c r="AE48" s="97">
        <v>2.0000000000000002E-5</v>
      </c>
      <c r="AF48" s="97">
        <v>1.8E-5</v>
      </c>
      <c r="AG48" s="97">
        <v>1.5999999999999999E-5</v>
      </c>
      <c r="AH48" s="95">
        <v>-0.11622</v>
      </c>
    </row>
    <row r="49" spans="1:34" ht="37.25">
      <c r="A49" s="76" t="s">
        <v>2337</v>
      </c>
      <c r="B49" s="94" t="s">
        <v>512</v>
      </c>
      <c r="C49" s="97">
        <v>3.5531E-2</v>
      </c>
      <c r="D49" s="97">
        <v>4.8125000000000001E-2</v>
      </c>
      <c r="E49" s="97">
        <v>6.1783999999999999E-2</v>
      </c>
      <c r="F49" s="97">
        <v>7.6179999999999998E-2</v>
      </c>
      <c r="G49" s="97">
        <v>9.3128000000000002E-2</v>
      </c>
      <c r="H49" s="97">
        <v>0.112488</v>
      </c>
      <c r="I49" s="97">
        <v>0.13458700000000001</v>
      </c>
      <c r="J49" s="97">
        <v>0.158999</v>
      </c>
      <c r="K49" s="97">
        <v>0.186774</v>
      </c>
      <c r="L49" s="97">
        <v>0.21815399999999999</v>
      </c>
      <c r="M49" s="97">
        <v>0.25301200000000001</v>
      </c>
      <c r="N49" s="97">
        <v>0.29188799999999998</v>
      </c>
      <c r="O49" s="97">
        <v>0.33498</v>
      </c>
      <c r="P49" s="97">
        <v>0.38248799999999999</v>
      </c>
      <c r="Q49" s="97">
        <v>0.43447400000000003</v>
      </c>
      <c r="R49" s="97">
        <v>0.49034299999999997</v>
      </c>
      <c r="S49" s="97">
        <v>0.54952299999999998</v>
      </c>
      <c r="T49" s="97">
        <v>0.61185</v>
      </c>
      <c r="U49" s="97">
        <v>0.67706100000000002</v>
      </c>
      <c r="V49" s="97">
        <v>0.74454399999999998</v>
      </c>
      <c r="W49" s="97">
        <v>0.81393000000000004</v>
      </c>
      <c r="X49" s="97">
        <v>0.88514999999999999</v>
      </c>
      <c r="Y49" s="97">
        <v>0.95829699999999995</v>
      </c>
      <c r="Z49" s="97">
        <v>1.032365</v>
      </c>
      <c r="AA49" s="97">
        <v>1.10761</v>
      </c>
      <c r="AB49" s="97">
        <v>1.1846699999999999</v>
      </c>
      <c r="AC49" s="97">
        <v>1.262723</v>
      </c>
      <c r="AD49" s="97">
        <v>1.34144</v>
      </c>
      <c r="AE49" s="97">
        <v>1.420698</v>
      </c>
      <c r="AF49" s="97">
        <v>1.499728</v>
      </c>
      <c r="AG49" s="97">
        <v>1.5783860000000001</v>
      </c>
      <c r="AH49" s="95">
        <v>0.13480200000000001</v>
      </c>
    </row>
    <row r="50" spans="1:34" ht="37.25">
      <c r="A50" s="76" t="s">
        <v>2338</v>
      </c>
      <c r="B50" s="94" t="s">
        <v>514</v>
      </c>
      <c r="C50" s="97">
        <v>6.0919000000000001E-2</v>
      </c>
      <c r="D50" s="97">
        <v>9.2327000000000006E-2</v>
      </c>
      <c r="E50" s="97">
        <v>0.128356</v>
      </c>
      <c r="F50" s="97">
        <v>0.16908999999999999</v>
      </c>
      <c r="G50" s="97">
        <v>0.21560299999999999</v>
      </c>
      <c r="H50" s="97">
        <v>0.26578400000000002</v>
      </c>
      <c r="I50" s="97">
        <v>0.31861800000000001</v>
      </c>
      <c r="J50" s="97">
        <v>0.37531599999999998</v>
      </c>
      <c r="K50" s="97">
        <v>0.43936199999999997</v>
      </c>
      <c r="L50" s="97">
        <v>0.511687</v>
      </c>
      <c r="M50" s="97">
        <v>0.59590100000000001</v>
      </c>
      <c r="N50" s="97">
        <v>0.69195899999999999</v>
      </c>
      <c r="O50" s="97">
        <v>0.80197700000000005</v>
      </c>
      <c r="P50" s="97">
        <v>0.92635100000000004</v>
      </c>
      <c r="Q50" s="97">
        <v>1.0661719999999999</v>
      </c>
      <c r="R50" s="97">
        <v>1.2211590000000001</v>
      </c>
      <c r="S50" s="97">
        <v>1.3911480000000001</v>
      </c>
      <c r="T50" s="97">
        <v>1.5767640000000001</v>
      </c>
      <c r="U50" s="97">
        <v>1.7786010000000001</v>
      </c>
      <c r="V50" s="97">
        <v>1.9940290000000001</v>
      </c>
      <c r="W50" s="97">
        <v>2.2239249999999999</v>
      </c>
      <c r="X50" s="97">
        <v>2.4621680000000001</v>
      </c>
      <c r="Y50" s="97">
        <v>2.7076180000000001</v>
      </c>
      <c r="Z50" s="97">
        <v>2.9577599999999999</v>
      </c>
      <c r="AA50" s="97">
        <v>3.212504</v>
      </c>
      <c r="AB50" s="97">
        <v>3.4730699999999999</v>
      </c>
      <c r="AC50" s="97">
        <v>3.7403050000000002</v>
      </c>
      <c r="AD50" s="97">
        <v>4.0119819999999997</v>
      </c>
      <c r="AE50" s="97">
        <v>4.2883649999999998</v>
      </c>
      <c r="AF50" s="97">
        <v>4.5665250000000004</v>
      </c>
      <c r="AG50" s="97">
        <v>4.8463859999999999</v>
      </c>
      <c r="AH50" s="95">
        <v>0.157059</v>
      </c>
    </row>
    <row r="51" spans="1:34" ht="37.25">
      <c r="A51" s="76" t="s">
        <v>2339</v>
      </c>
      <c r="B51" s="94" t="s">
        <v>516</v>
      </c>
      <c r="C51" s="97">
        <v>5.6161999999999997E-2</v>
      </c>
      <c r="D51" s="97">
        <v>6.0121000000000001E-2</v>
      </c>
      <c r="E51" s="97">
        <v>6.4014000000000001E-2</v>
      </c>
      <c r="F51" s="97">
        <v>6.7788000000000001E-2</v>
      </c>
      <c r="G51" s="97">
        <v>7.1555999999999995E-2</v>
      </c>
      <c r="H51" s="97">
        <v>7.5088000000000002E-2</v>
      </c>
      <c r="I51" s="97">
        <v>7.8222E-2</v>
      </c>
      <c r="J51" s="97">
        <v>8.1342999999999999E-2</v>
      </c>
      <c r="K51" s="97">
        <v>8.4516999999999995E-2</v>
      </c>
      <c r="L51" s="97">
        <v>8.7831999999999993E-2</v>
      </c>
      <c r="M51" s="97">
        <v>9.1391E-2</v>
      </c>
      <c r="N51" s="97">
        <v>9.5325999999999994E-2</v>
      </c>
      <c r="O51" s="97">
        <v>9.9774000000000002E-2</v>
      </c>
      <c r="P51" s="97">
        <v>0.1051</v>
      </c>
      <c r="Q51" s="97">
        <v>0.11144900000000001</v>
      </c>
      <c r="R51" s="97">
        <v>0.118407</v>
      </c>
      <c r="S51" s="97">
        <v>0.12590100000000001</v>
      </c>
      <c r="T51" s="97">
        <v>0.13408600000000001</v>
      </c>
      <c r="U51" s="97">
        <v>0.143181</v>
      </c>
      <c r="V51" s="97">
        <v>0.15332000000000001</v>
      </c>
      <c r="W51" s="97">
        <v>0.164719</v>
      </c>
      <c r="X51" s="97">
        <v>0.17768400000000001</v>
      </c>
      <c r="Y51" s="97">
        <v>0.19223599999999999</v>
      </c>
      <c r="Z51" s="97">
        <v>0.20869499999999999</v>
      </c>
      <c r="AA51" s="97">
        <v>0.22728300000000001</v>
      </c>
      <c r="AB51" s="97">
        <v>0.248531</v>
      </c>
      <c r="AC51" s="97">
        <v>0.27285599999999999</v>
      </c>
      <c r="AD51" s="97">
        <v>0.30070400000000003</v>
      </c>
      <c r="AE51" s="97">
        <v>0.33267600000000003</v>
      </c>
      <c r="AF51" s="97">
        <v>0.36918699999999999</v>
      </c>
      <c r="AG51" s="97">
        <v>0.41090100000000002</v>
      </c>
      <c r="AH51" s="95">
        <v>6.8586999999999995E-2</v>
      </c>
    </row>
    <row r="52" spans="1:34" ht="37.25">
      <c r="A52" s="76" t="s">
        <v>2340</v>
      </c>
      <c r="B52" s="94" t="s">
        <v>518</v>
      </c>
      <c r="C52" s="97">
        <v>4.6153E-2</v>
      </c>
      <c r="D52" s="97">
        <v>7.0971000000000006E-2</v>
      </c>
      <c r="E52" s="97">
        <v>9.5732999999999999E-2</v>
      </c>
      <c r="F52" s="97">
        <v>0.118393</v>
      </c>
      <c r="G52" s="97">
        <v>0.139264</v>
      </c>
      <c r="H52" s="97">
        <v>0.17744499999999999</v>
      </c>
      <c r="I52" s="97">
        <v>0.29019299999999998</v>
      </c>
      <c r="J52" s="97">
        <v>0.421126</v>
      </c>
      <c r="K52" s="97">
        <v>0.55327599999999999</v>
      </c>
      <c r="L52" s="97">
        <v>0.68435800000000002</v>
      </c>
      <c r="M52" s="97">
        <v>0.81581800000000004</v>
      </c>
      <c r="N52" s="97">
        <v>0.94833000000000001</v>
      </c>
      <c r="O52" s="97">
        <v>1.0822000000000001</v>
      </c>
      <c r="P52" s="97">
        <v>1.216305</v>
      </c>
      <c r="Q52" s="97">
        <v>1.349934</v>
      </c>
      <c r="R52" s="97">
        <v>1.4812989999999999</v>
      </c>
      <c r="S52" s="97">
        <v>1.6082430000000001</v>
      </c>
      <c r="T52" s="97">
        <v>1.729705</v>
      </c>
      <c r="U52" s="97">
        <v>1.845073</v>
      </c>
      <c r="V52" s="97">
        <v>1.952474</v>
      </c>
      <c r="W52" s="97">
        <v>2.051018</v>
      </c>
      <c r="X52" s="97">
        <v>2.140978</v>
      </c>
      <c r="Y52" s="97">
        <v>2.2241390000000001</v>
      </c>
      <c r="Z52" s="97">
        <v>2.299804</v>
      </c>
      <c r="AA52" s="97">
        <v>2.3684180000000001</v>
      </c>
      <c r="AB52" s="97">
        <v>2.4308010000000002</v>
      </c>
      <c r="AC52" s="97">
        <v>2.486615</v>
      </c>
      <c r="AD52" s="97">
        <v>2.5352700000000001</v>
      </c>
      <c r="AE52" s="97">
        <v>2.5772469999999998</v>
      </c>
      <c r="AF52" s="97">
        <v>2.6125829999999999</v>
      </c>
      <c r="AG52" s="97">
        <v>2.641524</v>
      </c>
      <c r="AH52" s="95">
        <v>0.144428</v>
      </c>
    </row>
    <row r="53" spans="1:34" ht="37.25">
      <c r="A53" s="76" t="s">
        <v>2341</v>
      </c>
      <c r="B53" s="94" t="s">
        <v>520</v>
      </c>
      <c r="C53" s="97">
        <v>0</v>
      </c>
      <c r="D53" s="97">
        <v>0</v>
      </c>
      <c r="E53" s="97">
        <v>0</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0</v>
      </c>
      <c r="X53" s="97">
        <v>0</v>
      </c>
      <c r="Y53" s="97">
        <v>0</v>
      </c>
      <c r="Z53" s="97">
        <v>0</v>
      </c>
      <c r="AA53" s="97">
        <v>0</v>
      </c>
      <c r="AB53" s="97">
        <v>0</v>
      </c>
      <c r="AC53" s="97">
        <v>0</v>
      </c>
      <c r="AD53" s="97">
        <v>0</v>
      </c>
      <c r="AE53" s="97">
        <v>0</v>
      </c>
      <c r="AF53" s="97">
        <v>0</v>
      </c>
      <c r="AG53" s="97">
        <v>0</v>
      </c>
      <c r="AH53" s="95" t="s">
        <v>2263</v>
      </c>
    </row>
    <row r="54" spans="1:34" ht="37.25">
      <c r="A54" s="76" t="s">
        <v>2342</v>
      </c>
      <c r="B54" s="94" t="s">
        <v>522</v>
      </c>
      <c r="C54" s="97">
        <v>0.95827600000000002</v>
      </c>
      <c r="D54" s="97">
        <v>1.188482</v>
      </c>
      <c r="E54" s="97">
        <v>1.43526</v>
      </c>
      <c r="F54" s="97">
        <v>1.6885870000000001</v>
      </c>
      <c r="G54" s="97">
        <v>1.952386</v>
      </c>
      <c r="H54" s="97">
        <v>2.226029</v>
      </c>
      <c r="I54" s="97">
        <v>2.5446689999999998</v>
      </c>
      <c r="J54" s="97">
        <v>2.8782429999999999</v>
      </c>
      <c r="K54" s="97">
        <v>3.2169669999999999</v>
      </c>
      <c r="L54" s="97">
        <v>3.5567859999999998</v>
      </c>
      <c r="M54" s="97">
        <v>3.8975019999999998</v>
      </c>
      <c r="N54" s="97">
        <v>4.2382479999999996</v>
      </c>
      <c r="O54" s="97">
        <v>4.5770799999999996</v>
      </c>
      <c r="P54" s="97">
        <v>4.9125439999999996</v>
      </c>
      <c r="Q54" s="97">
        <v>5.2445120000000003</v>
      </c>
      <c r="R54" s="97">
        <v>5.5697190000000001</v>
      </c>
      <c r="S54" s="97">
        <v>5.8866370000000003</v>
      </c>
      <c r="T54" s="97">
        <v>6.1958799999999998</v>
      </c>
      <c r="U54" s="97">
        <v>6.4979100000000001</v>
      </c>
      <c r="V54" s="97">
        <v>6.7902040000000001</v>
      </c>
      <c r="W54" s="97">
        <v>7.0729360000000003</v>
      </c>
      <c r="X54" s="97">
        <v>7.3478750000000002</v>
      </c>
      <c r="Y54" s="97">
        <v>7.6183730000000001</v>
      </c>
      <c r="Z54" s="97">
        <v>7.8810969999999996</v>
      </c>
      <c r="AA54" s="97">
        <v>8.1396230000000003</v>
      </c>
      <c r="AB54" s="97">
        <v>8.3988309999999995</v>
      </c>
      <c r="AC54" s="97">
        <v>8.6571820000000006</v>
      </c>
      <c r="AD54" s="97">
        <v>8.9132339999999992</v>
      </c>
      <c r="AE54" s="97">
        <v>9.1677890000000009</v>
      </c>
      <c r="AF54" s="97">
        <v>9.4181150000000002</v>
      </c>
      <c r="AG54" s="97">
        <v>9.6644640000000006</v>
      </c>
      <c r="AH54" s="95">
        <v>8.0080999999999999E-2</v>
      </c>
    </row>
    <row r="55" spans="1:34" ht="25">
      <c r="A55" s="76" t="s">
        <v>2343</v>
      </c>
      <c r="B55" s="94" t="s">
        <v>524</v>
      </c>
      <c r="C55" s="97">
        <v>1.2914999999999999E-2</v>
      </c>
      <c r="D55" s="97">
        <v>1.2402E-2</v>
      </c>
      <c r="E55" s="97">
        <v>1.1963E-2</v>
      </c>
      <c r="F55" s="97">
        <v>1.1585E-2</v>
      </c>
      <c r="G55" s="97">
        <v>1.1277000000000001E-2</v>
      </c>
      <c r="H55" s="97">
        <v>1.0999999999999999E-2</v>
      </c>
      <c r="I55" s="97">
        <v>1.0776000000000001E-2</v>
      </c>
      <c r="J55" s="97">
        <v>1.0565E-2</v>
      </c>
      <c r="K55" s="97">
        <v>1.0402E-2</v>
      </c>
      <c r="L55" s="97">
        <v>1.0234999999999999E-2</v>
      </c>
      <c r="M55" s="97">
        <v>1.0147E-2</v>
      </c>
      <c r="N55" s="97">
        <v>1.008E-2</v>
      </c>
      <c r="O55" s="97">
        <v>1.004E-2</v>
      </c>
      <c r="P55" s="97">
        <v>1.0016000000000001E-2</v>
      </c>
      <c r="Q55" s="97">
        <v>1.0041E-2</v>
      </c>
      <c r="R55" s="97">
        <v>1.0057999999999999E-2</v>
      </c>
      <c r="S55" s="97">
        <v>1.0083E-2</v>
      </c>
      <c r="T55" s="97">
        <v>1.0115000000000001E-2</v>
      </c>
      <c r="U55" s="97">
        <v>1.0156999999999999E-2</v>
      </c>
      <c r="V55" s="97">
        <v>1.0198E-2</v>
      </c>
      <c r="W55" s="97">
        <v>1.0244E-2</v>
      </c>
      <c r="X55" s="97">
        <v>1.0290000000000001E-2</v>
      </c>
      <c r="Y55" s="97">
        <v>1.0330000000000001E-2</v>
      </c>
      <c r="Z55" s="97">
        <v>1.0401000000000001E-2</v>
      </c>
      <c r="AA55" s="97">
        <v>1.0473E-2</v>
      </c>
      <c r="AB55" s="97">
        <v>1.0557E-2</v>
      </c>
      <c r="AC55" s="97">
        <v>1.0638E-2</v>
      </c>
      <c r="AD55" s="97">
        <v>1.0717000000000001E-2</v>
      </c>
      <c r="AE55" s="97">
        <v>1.0796E-2</v>
      </c>
      <c r="AF55" s="97">
        <v>1.0869E-2</v>
      </c>
      <c r="AG55" s="97">
        <v>1.0935E-2</v>
      </c>
      <c r="AH55" s="95">
        <v>-5.5310000000000003E-3</v>
      </c>
    </row>
    <row r="56" spans="1:34" ht="25">
      <c r="A56" s="76" t="s">
        <v>2344</v>
      </c>
      <c r="B56" s="94" t="s">
        <v>526</v>
      </c>
      <c r="C56" s="97">
        <v>3.3325E-2</v>
      </c>
      <c r="D56" s="97">
        <v>3.4438999999999997E-2</v>
      </c>
      <c r="E56" s="97">
        <v>3.5444000000000003E-2</v>
      </c>
      <c r="F56" s="97">
        <v>3.6214999999999997E-2</v>
      </c>
      <c r="G56" s="97">
        <v>3.6864000000000001E-2</v>
      </c>
      <c r="H56" s="97">
        <v>3.7421000000000003E-2</v>
      </c>
      <c r="I56" s="97">
        <v>3.7871000000000002E-2</v>
      </c>
      <c r="J56" s="97">
        <v>3.8161E-2</v>
      </c>
      <c r="K56" s="97">
        <v>3.8406999999999997E-2</v>
      </c>
      <c r="L56" s="97">
        <v>3.8599000000000001E-2</v>
      </c>
      <c r="M56" s="97">
        <v>3.8752000000000002E-2</v>
      </c>
      <c r="N56" s="97">
        <v>3.8904000000000001E-2</v>
      </c>
      <c r="O56" s="97">
        <v>3.9032999999999998E-2</v>
      </c>
      <c r="P56" s="97">
        <v>3.9161000000000001E-2</v>
      </c>
      <c r="Q56" s="97">
        <v>3.9375E-2</v>
      </c>
      <c r="R56" s="97">
        <v>3.9516999999999997E-2</v>
      </c>
      <c r="S56" s="97">
        <v>3.9626000000000001E-2</v>
      </c>
      <c r="T56" s="97">
        <v>3.9717000000000002E-2</v>
      </c>
      <c r="U56" s="97">
        <v>3.9801999999999997E-2</v>
      </c>
      <c r="V56" s="97">
        <v>3.9862000000000002E-2</v>
      </c>
      <c r="W56" s="97">
        <v>3.9902E-2</v>
      </c>
      <c r="X56" s="97">
        <v>3.9935999999999999E-2</v>
      </c>
      <c r="Y56" s="97">
        <v>3.9961000000000003E-2</v>
      </c>
      <c r="Z56" s="97">
        <v>4.0009999999999997E-2</v>
      </c>
      <c r="AA56" s="97">
        <v>4.0010999999999998E-2</v>
      </c>
      <c r="AB56" s="97">
        <v>4.0096E-2</v>
      </c>
      <c r="AC56" s="97">
        <v>4.0166E-2</v>
      </c>
      <c r="AD56" s="97">
        <v>4.0231999999999997E-2</v>
      </c>
      <c r="AE56" s="97">
        <v>4.0300000000000002E-2</v>
      </c>
      <c r="AF56" s="97">
        <v>4.0344999999999999E-2</v>
      </c>
      <c r="AG56" s="97">
        <v>4.0365999999999999E-2</v>
      </c>
      <c r="AH56" s="95">
        <v>6.4099999999999999E-3</v>
      </c>
    </row>
    <row r="57" spans="1:34" ht="25">
      <c r="A57" s="76" t="s">
        <v>2345</v>
      </c>
      <c r="B57" s="94" t="s">
        <v>528</v>
      </c>
      <c r="C57" s="97">
        <v>1.2969E-2</v>
      </c>
      <c r="D57" s="97">
        <v>1.2645E-2</v>
      </c>
      <c r="E57" s="97">
        <v>1.2422000000000001E-2</v>
      </c>
      <c r="F57" s="97">
        <v>1.226E-2</v>
      </c>
      <c r="G57" s="97">
        <v>1.2158E-2</v>
      </c>
      <c r="H57" s="97">
        <v>1.2120000000000001E-2</v>
      </c>
      <c r="I57" s="97">
        <v>1.2128E-2</v>
      </c>
      <c r="J57" s="97">
        <v>1.2161E-2</v>
      </c>
      <c r="K57" s="97">
        <v>1.2234E-2</v>
      </c>
      <c r="L57" s="97">
        <v>1.2341E-2</v>
      </c>
      <c r="M57" s="97">
        <v>1.2472E-2</v>
      </c>
      <c r="N57" s="97">
        <v>1.2626E-2</v>
      </c>
      <c r="O57" s="97">
        <v>1.2796999999999999E-2</v>
      </c>
      <c r="P57" s="97">
        <v>1.2980999999999999E-2</v>
      </c>
      <c r="Q57" s="97">
        <v>1.3225000000000001E-2</v>
      </c>
      <c r="R57" s="97">
        <v>1.3464E-2</v>
      </c>
      <c r="S57" s="97">
        <v>1.3719E-2</v>
      </c>
      <c r="T57" s="97">
        <v>1.3990000000000001E-2</v>
      </c>
      <c r="U57" s="97">
        <v>1.4279999999999999E-2</v>
      </c>
      <c r="V57" s="97">
        <v>1.4572E-2</v>
      </c>
      <c r="W57" s="97">
        <v>1.4880000000000001E-2</v>
      </c>
      <c r="X57" s="97">
        <v>1.5195999999999999E-2</v>
      </c>
      <c r="Y57" s="97">
        <v>1.5517E-2</v>
      </c>
      <c r="Z57" s="97">
        <v>1.5880999999999999E-2</v>
      </c>
      <c r="AA57" s="97">
        <v>1.6268000000000001E-2</v>
      </c>
      <c r="AB57" s="97">
        <v>1.6684999999999998E-2</v>
      </c>
      <c r="AC57" s="97">
        <v>1.712E-2</v>
      </c>
      <c r="AD57" s="97">
        <v>1.7568E-2</v>
      </c>
      <c r="AE57" s="97">
        <v>1.8037999999999998E-2</v>
      </c>
      <c r="AF57" s="97">
        <v>1.8516999999999999E-2</v>
      </c>
      <c r="AG57" s="97">
        <v>1.9005999999999999E-2</v>
      </c>
      <c r="AH57" s="95">
        <v>1.2822E-2</v>
      </c>
    </row>
    <row r="58" spans="1:34" ht="25">
      <c r="A58" s="76" t="s">
        <v>2346</v>
      </c>
      <c r="B58" s="94" t="s">
        <v>530</v>
      </c>
      <c r="C58" s="97">
        <v>5.9538000000000001E-2</v>
      </c>
      <c r="D58" s="97">
        <v>5.6323999999999999E-2</v>
      </c>
      <c r="E58" s="97">
        <v>5.3297999999999998E-2</v>
      </c>
      <c r="F58" s="97">
        <v>5.0345000000000001E-2</v>
      </c>
      <c r="G58" s="97">
        <v>4.7513E-2</v>
      </c>
      <c r="H58" s="97">
        <v>4.4831999999999997E-2</v>
      </c>
      <c r="I58" s="97">
        <v>4.2341999999999998E-2</v>
      </c>
      <c r="J58" s="97">
        <v>3.9951E-2</v>
      </c>
      <c r="K58" s="97">
        <v>3.7723E-2</v>
      </c>
      <c r="L58" s="97">
        <v>3.5681999999999998E-2</v>
      </c>
      <c r="M58" s="97">
        <v>3.3787999999999999E-2</v>
      </c>
      <c r="N58" s="97">
        <v>3.2091000000000001E-2</v>
      </c>
      <c r="O58" s="97">
        <v>3.0564999999999998E-2</v>
      </c>
      <c r="P58" s="97">
        <v>2.9212999999999999E-2</v>
      </c>
      <c r="Q58" s="97">
        <v>2.8235E-2</v>
      </c>
      <c r="R58" s="97">
        <v>2.7314000000000001E-2</v>
      </c>
      <c r="S58" s="97">
        <v>2.6554999999999999E-2</v>
      </c>
      <c r="T58" s="97">
        <v>2.5939E-2</v>
      </c>
      <c r="U58" s="97">
        <v>2.5458999999999999E-2</v>
      </c>
      <c r="V58" s="97">
        <v>2.5045999999999999E-2</v>
      </c>
      <c r="W58" s="97">
        <v>2.4721E-2</v>
      </c>
      <c r="X58" s="97">
        <v>2.4433E-2</v>
      </c>
      <c r="Y58" s="97">
        <v>2.4111E-2</v>
      </c>
      <c r="Z58" s="97">
        <v>2.4154999999999999E-2</v>
      </c>
      <c r="AA58" s="97">
        <v>2.4153000000000001E-2</v>
      </c>
      <c r="AB58" s="97">
        <v>2.4205000000000001E-2</v>
      </c>
      <c r="AC58" s="97">
        <v>2.4246E-2</v>
      </c>
      <c r="AD58" s="97">
        <v>2.4284E-2</v>
      </c>
      <c r="AE58" s="97">
        <v>2.4323000000000001E-2</v>
      </c>
      <c r="AF58" s="97">
        <v>2.4347000000000001E-2</v>
      </c>
      <c r="AG58" s="97">
        <v>2.4354000000000001E-2</v>
      </c>
      <c r="AH58" s="95">
        <v>-2.9357000000000001E-2</v>
      </c>
    </row>
    <row r="59" spans="1:34" ht="25">
      <c r="A59" s="76" t="s">
        <v>2347</v>
      </c>
      <c r="B59" s="94" t="s">
        <v>532</v>
      </c>
      <c r="C59" s="97">
        <v>0</v>
      </c>
      <c r="D59" s="97">
        <v>0</v>
      </c>
      <c r="E59" s="97">
        <v>0</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5" t="s">
        <v>2263</v>
      </c>
    </row>
    <row r="60" spans="1:34" ht="25">
      <c r="A60" s="76" t="s">
        <v>2348</v>
      </c>
      <c r="B60" s="94" t="s">
        <v>534</v>
      </c>
      <c r="C60" s="97">
        <v>5.0000000000000004E-6</v>
      </c>
      <c r="D60" s="97">
        <v>1.2999999999999999E-5</v>
      </c>
      <c r="E60" s="97">
        <v>2.3E-5</v>
      </c>
      <c r="F60" s="97">
        <v>3.6999999999999998E-5</v>
      </c>
      <c r="G60" s="97">
        <v>5.5000000000000002E-5</v>
      </c>
      <c r="H60" s="97">
        <v>8.1000000000000004E-5</v>
      </c>
      <c r="I60" s="97">
        <v>1.12E-4</v>
      </c>
      <c r="J60" s="97">
        <v>1.5100000000000001E-4</v>
      </c>
      <c r="K60" s="97">
        <v>2.0000000000000001E-4</v>
      </c>
      <c r="L60" s="97">
        <v>2.5999999999999998E-4</v>
      </c>
      <c r="M60" s="97">
        <v>3.3100000000000002E-4</v>
      </c>
      <c r="N60" s="97">
        <v>4.1599999999999997E-4</v>
      </c>
      <c r="O60" s="97">
        <v>5.1400000000000003E-4</v>
      </c>
      <c r="P60" s="97">
        <v>6.2500000000000001E-4</v>
      </c>
      <c r="Q60" s="97">
        <v>7.5100000000000004E-4</v>
      </c>
      <c r="R60" s="97">
        <v>8.8800000000000001E-4</v>
      </c>
      <c r="S60" s="97">
        <v>1.0349999999999999E-3</v>
      </c>
      <c r="T60" s="97">
        <v>1.193E-3</v>
      </c>
      <c r="U60" s="97">
        <v>1.359E-3</v>
      </c>
      <c r="V60" s="97">
        <v>1.5319999999999999E-3</v>
      </c>
      <c r="W60" s="97">
        <v>1.7099999999999999E-3</v>
      </c>
      <c r="X60" s="97">
        <v>1.8940000000000001E-3</v>
      </c>
      <c r="Y60" s="97">
        <v>2.0830000000000002E-3</v>
      </c>
      <c r="Z60" s="97">
        <v>2.2750000000000001E-3</v>
      </c>
      <c r="AA60" s="97">
        <v>2.4689999999999998E-3</v>
      </c>
      <c r="AB60" s="97">
        <v>2.6679999999999998E-3</v>
      </c>
      <c r="AC60" s="97">
        <v>2.869E-3</v>
      </c>
      <c r="AD60" s="97">
        <v>3.0709999999999999E-3</v>
      </c>
      <c r="AE60" s="97">
        <v>3.2750000000000001E-3</v>
      </c>
      <c r="AF60" s="97">
        <v>3.4770000000000001E-3</v>
      </c>
      <c r="AG60" s="97">
        <v>3.6779999999999998E-3</v>
      </c>
      <c r="AH60" s="95">
        <v>0.24452199999999999</v>
      </c>
    </row>
    <row r="61" spans="1:34" ht="37.25">
      <c r="A61" s="76" t="s">
        <v>2349</v>
      </c>
      <c r="B61" s="94" t="s">
        <v>2350</v>
      </c>
      <c r="C61" s="97">
        <v>17.054853000000001</v>
      </c>
      <c r="D61" s="97">
        <v>17.349283</v>
      </c>
      <c r="E61" s="97">
        <v>17.635248000000001</v>
      </c>
      <c r="F61" s="97">
        <v>17.887551999999999</v>
      </c>
      <c r="G61" s="97">
        <v>18.118046</v>
      </c>
      <c r="H61" s="97">
        <v>18.356677999999999</v>
      </c>
      <c r="I61" s="97">
        <v>18.689543</v>
      </c>
      <c r="J61" s="97">
        <v>19.037656999999999</v>
      </c>
      <c r="K61" s="97">
        <v>19.397676000000001</v>
      </c>
      <c r="L61" s="97">
        <v>19.776031</v>
      </c>
      <c r="M61" s="97">
        <v>20.176399</v>
      </c>
      <c r="N61" s="97">
        <v>20.593654999999998</v>
      </c>
      <c r="O61" s="97">
        <v>21.025917</v>
      </c>
      <c r="P61" s="97">
        <v>21.486499999999999</v>
      </c>
      <c r="Q61" s="97">
        <v>21.980978</v>
      </c>
      <c r="R61" s="97">
        <v>22.495995000000001</v>
      </c>
      <c r="S61" s="97">
        <v>23.026776999999999</v>
      </c>
      <c r="T61" s="97">
        <v>23.576891</v>
      </c>
      <c r="U61" s="97">
        <v>24.141705000000002</v>
      </c>
      <c r="V61" s="97">
        <v>24.718692999999998</v>
      </c>
      <c r="W61" s="97">
        <v>25.311136000000001</v>
      </c>
      <c r="X61" s="97">
        <v>25.906791999999999</v>
      </c>
      <c r="Y61" s="97">
        <v>26.512488999999999</v>
      </c>
      <c r="Z61" s="97">
        <v>27.113828999999999</v>
      </c>
      <c r="AA61" s="97">
        <v>27.717545000000001</v>
      </c>
      <c r="AB61" s="97">
        <v>28.336576000000001</v>
      </c>
      <c r="AC61" s="97">
        <v>28.962204</v>
      </c>
      <c r="AD61" s="97">
        <v>29.591085</v>
      </c>
      <c r="AE61" s="97">
        <v>30.224782999999999</v>
      </c>
      <c r="AF61" s="97">
        <v>30.854879</v>
      </c>
      <c r="AG61" s="97">
        <v>31.481328999999999</v>
      </c>
      <c r="AH61" s="95">
        <v>2.0642000000000001E-2</v>
      </c>
    </row>
    <row r="63" spans="1:34" ht="25">
      <c r="A63" s="76" t="s">
        <v>2351</v>
      </c>
      <c r="B63" s="93" t="s">
        <v>2352</v>
      </c>
      <c r="C63" s="103">
        <v>127.259598</v>
      </c>
      <c r="D63" s="103">
        <v>128.490433</v>
      </c>
      <c r="E63" s="103">
        <v>130.14764400000001</v>
      </c>
      <c r="F63" s="103">
        <v>131.971146</v>
      </c>
      <c r="G63" s="103">
        <v>134.05148299999999</v>
      </c>
      <c r="H63" s="103">
        <v>136.31134</v>
      </c>
      <c r="I63" s="103">
        <v>138.561508</v>
      </c>
      <c r="J63" s="103">
        <v>140.68679800000001</v>
      </c>
      <c r="K63" s="103">
        <v>142.733566</v>
      </c>
      <c r="L63" s="103">
        <v>144.67184399999999</v>
      </c>
      <c r="M63" s="103">
        <v>146.44016999999999</v>
      </c>
      <c r="N63" s="103">
        <v>148.12582399999999</v>
      </c>
      <c r="O63" s="103">
        <v>149.62930299999999</v>
      </c>
      <c r="P63" s="103">
        <v>151.028381</v>
      </c>
      <c r="Q63" s="103">
        <v>152.333618</v>
      </c>
      <c r="R63" s="103">
        <v>153.45416299999999</v>
      </c>
      <c r="S63" s="103">
        <v>154.35459900000001</v>
      </c>
      <c r="T63" s="103">
        <v>155.08580000000001</v>
      </c>
      <c r="U63" s="103">
        <v>155.68557699999999</v>
      </c>
      <c r="V63" s="103">
        <v>156.16651899999999</v>
      </c>
      <c r="W63" s="103">
        <v>156.52989199999999</v>
      </c>
      <c r="X63" s="103">
        <v>156.849548</v>
      </c>
      <c r="Y63" s="103">
        <v>157.161407</v>
      </c>
      <c r="Z63" s="103">
        <v>157.396637</v>
      </c>
      <c r="AA63" s="103">
        <v>157.63029499999999</v>
      </c>
      <c r="AB63" s="103">
        <v>157.924149</v>
      </c>
      <c r="AC63" s="103">
        <v>158.20751999999999</v>
      </c>
      <c r="AD63" s="103">
        <v>158.49121099999999</v>
      </c>
      <c r="AE63" s="103">
        <v>158.77728300000001</v>
      </c>
      <c r="AF63" s="103">
        <v>159.035461</v>
      </c>
      <c r="AG63" s="103">
        <v>159.259964</v>
      </c>
      <c r="AH63" s="102">
        <v>7.5050000000000004E-3</v>
      </c>
    </row>
    <row r="65" spans="1:34">
      <c r="A65" s="76" t="s">
        <v>2353</v>
      </c>
      <c r="B65" s="93" t="s">
        <v>781</v>
      </c>
      <c r="C65" s="103">
        <v>257.41763300000002</v>
      </c>
      <c r="D65" s="103">
        <v>256.83581500000003</v>
      </c>
      <c r="E65" s="103">
        <v>257.161316</v>
      </c>
      <c r="F65" s="103">
        <v>257.722351</v>
      </c>
      <c r="G65" s="103">
        <v>258.65737899999999</v>
      </c>
      <c r="H65" s="103">
        <v>259.94164999999998</v>
      </c>
      <c r="I65" s="103">
        <v>261.19375600000001</v>
      </c>
      <c r="J65" s="103">
        <v>262.153076</v>
      </c>
      <c r="K65" s="103">
        <v>262.98785400000003</v>
      </c>
      <c r="L65" s="103">
        <v>263.66262799999998</v>
      </c>
      <c r="M65" s="103">
        <v>264.219696</v>
      </c>
      <c r="N65" s="103">
        <v>264.76446499999997</v>
      </c>
      <c r="O65" s="103">
        <v>265.20953400000002</v>
      </c>
      <c r="P65" s="103">
        <v>265.68347199999999</v>
      </c>
      <c r="Q65" s="103">
        <v>266.22061200000002</v>
      </c>
      <c r="R65" s="103">
        <v>266.75225799999998</v>
      </c>
      <c r="S65" s="103">
        <v>267.21893299999999</v>
      </c>
      <c r="T65" s="103">
        <v>267.70459</v>
      </c>
      <c r="U65" s="103">
        <v>268.21963499999998</v>
      </c>
      <c r="V65" s="103">
        <v>268.688965</v>
      </c>
      <c r="W65" s="103">
        <v>269.118561</v>
      </c>
      <c r="X65" s="103">
        <v>269.61190800000003</v>
      </c>
      <c r="Y65" s="103">
        <v>270.17993200000001</v>
      </c>
      <c r="Z65" s="103">
        <v>270.65869099999998</v>
      </c>
      <c r="AA65" s="103">
        <v>271.13812300000001</v>
      </c>
      <c r="AB65" s="103">
        <v>271.66546599999998</v>
      </c>
      <c r="AC65" s="103">
        <v>272.16442899999998</v>
      </c>
      <c r="AD65" s="103">
        <v>272.62609900000001</v>
      </c>
      <c r="AE65" s="103">
        <v>273.049194</v>
      </c>
      <c r="AF65" s="103">
        <v>273.35693400000002</v>
      </c>
      <c r="AG65" s="103">
        <v>273.54415899999998</v>
      </c>
      <c r="AH65" s="102">
        <v>2.0279999999999999E-3</v>
      </c>
    </row>
    <row r="66" spans="1:34" ht="15.5" thickBot="1"/>
    <row r="67" spans="1:34">
      <c r="A67" s="74"/>
      <c r="B67" s="180" t="s">
        <v>2354</v>
      </c>
      <c r="C67" s="181"/>
      <c r="D67" s="181"/>
      <c r="E67" s="181"/>
      <c r="F67" s="181"/>
      <c r="G67" s="181"/>
      <c r="H67" s="181"/>
      <c r="I67" s="181"/>
      <c r="J67" s="181"/>
      <c r="K67" s="181"/>
      <c r="L67" s="181"/>
      <c r="M67" s="181"/>
      <c r="N67" s="181"/>
      <c r="O67" s="181"/>
      <c r="P67" s="181"/>
      <c r="Q67" s="181"/>
      <c r="R67" s="181"/>
      <c r="S67" s="181"/>
      <c r="T67" s="181"/>
      <c r="U67" s="181"/>
      <c r="V67" s="181"/>
      <c r="W67" s="181"/>
      <c r="X67" s="181"/>
      <c r="Y67" s="181"/>
      <c r="Z67" s="181"/>
      <c r="AA67" s="181"/>
      <c r="AB67" s="181"/>
      <c r="AC67" s="181"/>
      <c r="AD67" s="181"/>
      <c r="AE67" s="181"/>
      <c r="AF67" s="181"/>
      <c r="AG67" s="181"/>
      <c r="AH67" s="101"/>
    </row>
    <row r="68" spans="1:34">
      <c r="A68" s="74"/>
      <c r="B68" s="86" t="s">
        <v>2296</v>
      </c>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row>
    <row r="69" spans="1:34">
      <c r="A69" s="74"/>
      <c r="B69" s="86" t="s">
        <v>2298</v>
      </c>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row>
    <row r="70" spans="1:34">
      <c r="A70" s="74"/>
      <c r="B70" s="86" t="s">
        <v>1377</v>
      </c>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c r="A71" s="74"/>
      <c r="B71" s="86" t="s">
        <v>2299</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9"/>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9"/>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9"/>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9"/>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9"/>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9"/>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9"/>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9"/>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9"/>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9"/>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row>
    <row r="1169" spans="2:34">
      <c r="B1169" s="179"/>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9"/>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9"/>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row>
    <row r="1713" spans="2:34">
      <c r="B1713" s="179"/>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9"/>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9"/>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9"/>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9"/>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9"/>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9"/>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9"/>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9"/>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row>
    <row r="3777" spans="2:34">
      <c r="B3777" s="179"/>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9"/>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9"/>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9"/>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9"/>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9"/>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row>
  </sheetData>
  <mergeCells count="29">
    <mergeCell ref="B67:AG6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workbookViewId="0"/>
  </sheetViews>
  <sheetFormatPr defaultRowHeight="14.75"/>
  <sheetData>
    <row r="1" spans="1:41">
      <c r="A1" t="s">
        <v>2197</v>
      </c>
    </row>
    <row r="2" spans="1:41">
      <c r="A2" t="s">
        <v>2198</v>
      </c>
    </row>
    <row r="3" spans="1:41">
      <c r="A3" t="s">
        <v>2199</v>
      </c>
    </row>
    <row r="4" spans="1:41">
      <c r="A4" t="s">
        <v>306</v>
      </c>
    </row>
    <row r="5" spans="1:41">
      <c r="A5" t="s">
        <v>1300</v>
      </c>
      <c r="B5" t="s">
        <v>2200</v>
      </c>
      <c r="C5" t="s">
        <v>2201</v>
      </c>
      <c r="D5" t="s">
        <v>2202</v>
      </c>
      <c r="E5" t="s">
        <v>2203</v>
      </c>
      <c r="F5" t="s">
        <v>2204</v>
      </c>
      <c r="G5" t="s">
        <v>2205</v>
      </c>
      <c r="H5" t="s">
        <v>2206</v>
      </c>
      <c r="I5" t="s">
        <v>2207</v>
      </c>
      <c r="J5" t="s">
        <v>2208</v>
      </c>
      <c r="K5" t="s">
        <v>2209</v>
      </c>
      <c r="L5" t="s">
        <v>2210</v>
      </c>
      <c r="M5" t="s">
        <v>2211</v>
      </c>
      <c r="N5" t="s">
        <v>2212</v>
      </c>
      <c r="O5" t="s">
        <v>2213</v>
      </c>
      <c r="P5" t="s">
        <v>2214</v>
      </c>
      <c r="Q5" t="s">
        <v>2215</v>
      </c>
      <c r="R5" t="s">
        <v>2216</v>
      </c>
      <c r="S5" t="s">
        <v>2217</v>
      </c>
      <c r="T5" t="s">
        <v>2218</v>
      </c>
      <c r="U5" t="s">
        <v>2219</v>
      </c>
      <c r="V5" t="s">
        <v>2220</v>
      </c>
      <c r="W5" t="s">
        <v>2221</v>
      </c>
      <c r="X5" t="s">
        <v>2222</v>
      </c>
      <c r="Y5" t="s">
        <v>2223</v>
      </c>
      <c r="Z5" t="s">
        <v>2224</v>
      </c>
      <c r="AA5" t="s">
        <v>2225</v>
      </c>
      <c r="AB5" t="s">
        <v>2226</v>
      </c>
      <c r="AC5" t="s">
        <v>2227</v>
      </c>
      <c r="AD5" t="s">
        <v>2228</v>
      </c>
      <c r="AE5" t="s">
        <v>2229</v>
      </c>
      <c r="AF5" t="s">
        <v>2230</v>
      </c>
      <c r="AG5" t="s">
        <v>2231</v>
      </c>
      <c r="AH5" t="s">
        <v>2232</v>
      </c>
      <c r="AI5" t="s">
        <v>2233</v>
      </c>
      <c r="AJ5" t="s">
        <v>2234</v>
      </c>
      <c r="AK5" t="s">
        <v>2235</v>
      </c>
      <c r="AL5" t="s">
        <v>2236</v>
      </c>
      <c r="AM5" t="s">
        <v>2237</v>
      </c>
      <c r="AN5" t="s">
        <v>2238</v>
      </c>
      <c r="AO5" t="s">
        <v>2237</v>
      </c>
    </row>
    <row r="6" spans="1:41">
      <c r="A6">
        <v>2050</v>
      </c>
      <c r="B6">
        <v>45.207706000000002</v>
      </c>
      <c r="C6">
        <v>51.652042000000002</v>
      </c>
      <c r="D6">
        <v>46.136322</v>
      </c>
      <c r="E6">
        <v>110.152924</v>
      </c>
      <c r="F6">
        <v>120.76078</v>
      </c>
      <c r="G6">
        <v>118.286789</v>
      </c>
      <c r="H6">
        <v>65.336258000000001</v>
      </c>
      <c r="I6">
        <v>78.715941999999998</v>
      </c>
      <c r="J6">
        <v>0</v>
      </c>
      <c r="K6">
        <v>64.349982999999995</v>
      </c>
      <c r="L6">
        <v>48.194865999999998</v>
      </c>
      <c r="M6">
        <v>45.064678000000001</v>
      </c>
      <c r="N6">
        <v>46.364136000000002</v>
      </c>
      <c r="O6">
        <v>45.924174999999998</v>
      </c>
      <c r="P6">
        <v>0</v>
      </c>
      <c r="Q6">
        <v>53.50967</v>
      </c>
      <c r="R6">
        <v>53.766708000000001</v>
      </c>
      <c r="S6">
        <v>32.77158</v>
      </c>
      <c r="T6">
        <v>38.316231000000002</v>
      </c>
      <c r="U6">
        <v>33.098548999999998</v>
      </c>
      <c r="V6">
        <v>0</v>
      </c>
      <c r="W6">
        <v>93.050651999999999</v>
      </c>
      <c r="X6">
        <v>98.717856999999995</v>
      </c>
      <c r="Y6">
        <v>50.396254999999996</v>
      </c>
      <c r="Z6">
        <v>68.061813000000001</v>
      </c>
      <c r="AA6">
        <v>0</v>
      </c>
      <c r="AB6">
        <v>47.825684000000003</v>
      </c>
      <c r="AC6">
        <v>33.990993000000003</v>
      </c>
      <c r="AD6">
        <v>31.769265999999998</v>
      </c>
      <c r="AE6">
        <v>32.336609000000003</v>
      </c>
      <c r="AF6">
        <v>31.724529</v>
      </c>
      <c r="AG6">
        <v>0</v>
      </c>
      <c r="AH6">
        <v>40.860550000000003</v>
      </c>
      <c r="AI6">
        <v>36.442936000000003</v>
      </c>
      <c r="AJ6">
        <v>41.510693000000003</v>
      </c>
      <c r="AK6">
        <v>40.165737</v>
      </c>
      <c r="AL6">
        <v>28.305634000000001</v>
      </c>
      <c r="AM6">
        <v>31.786325000000001</v>
      </c>
      <c r="AN6">
        <v>37.267502</v>
      </c>
      <c r="AO6">
        <v>30.708752</v>
      </c>
    </row>
    <row r="7" spans="1:41">
      <c r="A7">
        <v>2049</v>
      </c>
      <c r="B7">
        <v>45.261752999999999</v>
      </c>
      <c r="C7">
        <v>51.720424999999999</v>
      </c>
      <c r="D7">
        <v>46.187077000000002</v>
      </c>
      <c r="E7">
        <v>110.160065</v>
      </c>
      <c r="F7">
        <v>120.75382999999999</v>
      </c>
      <c r="G7">
        <v>118.31626900000001</v>
      </c>
      <c r="H7">
        <v>65.400588999999997</v>
      </c>
      <c r="I7">
        <v>78.761482000000001</v>
      </c>
      <c r="J7">
        <v>0</v>
      </c>
      <c r="K7">
        <v>64.435905000000005</v>
      </c>
      <c r="L7">
        <v>48.242370999999999</v>
      </c>
      <c r="M7">
        <v>45.118164</v>
      </c>
      <c r="N7">
        <v>46.417346999999999</v>
      </c>
      <c r="O7">
        <v>45.975223999999997</v>
      </c>
      <c r="P7">
        <v>0</v>
      </c>
      <c r="Q7">
        <v>53.495609000000002</v>
      </c>
      <c r="R7">
        <v>53.415283000000002</v>
      </c>
      <c r="S7">
        <v>32.792171000000003</v>
      </c>
      <c r="T7">
        <v>38.347389</v>
      </c>
      <c r="U7">
        <v>33.115498000000002</v>
      </c>
      <c r="V7">
        <v>0</v>
      </c>
      <c r="W7">
        <v>93.043633</v>
      </c>
      <c r="X7">
        <v>98.711699999999993</v>
      </c>
      <c r="Y7">
        <v>50.309421999999998</v>
      </c>
      <c r="Z7">
        <v>68.093361000000002</v>
      </c>
      <c r="AA7">
        <v>0</v>
      </c>
      <c r="AB7">
        <v>47.875210000000003</v>
      </c>
      <c r="AC7">
        <v>34.015148000000003</v>
      </c>
      <c r="AD7">
        <v>31.781870000000001</v>
      </c>
      <c r="AE7">
        <v>32.378104999999998</v>
      </c>
      <c r="AF7">
        <v>31.736805</v>
      </c>
      <c r="AG7">
        <v>0</v>
      </c>
      <c r="AH7">
        <v>40.771259000000001</v>
      </c>
      <c r="AI7">
        <v>36.358317999999997</v>
      </c>
      <c r="AJ7">
        <v>41.366283000000003</v>
      </c>
      <c r="AK7">
        <v>40.018676999999997</v>
      </c>
      <c r="AL7">
        <v>28.240725999999999</v>
      </c>
      <c r="AM7">
        <v>31.708237</v>
      </c>
      <c r="AN7">
        <v>37.191242000000003</v>
      </c>
      <c r="AO7">
        <v>30.644682</v>
      </c>
    </row>
    <row r="8" spans="1:41">
      <c r="A8">
        <v>2048</v>
      </c>
      <c r="B8">
        <v>45.317413000000002</v>
      </c>
      <c r="C8">
        <v>51.782623000000001</v>
      </c>
      <c r="D8">
        <v>46.237533999999997</v>
      </c>
      <c r="E8">
        <v>110.160225</v>
      </c>
      <c r="F8">
        <v>120.739746</v>
      </c>
      <c r="G8">
        <v>118.338753</v>
      </c>
      <c r="H8">
        <v>65.453331000000006</v>
      </c>
      <c r="I8">
        <v>78.787757999999997</v>
      </c>
      <c r="J8">
        <v>0</v>
      </c>
      <c r="K8">
        <v>64.525856000000005</v>
      </c>
      <c r="L8">
        <v>48.281329999999997</v>
      </c>
      <c r="M8">
        <v>45.165667999999997</v>
      </c>
      <c r="N8">
        <v>46.464230000000001</v>
      </c>
      <c r="O8">
        <v>46.023482999999999</v>
      </c>
      <c r="P8">
        <v>0</v>
      </c>
      <c r="Q8">
        <v>53.480899999999998</v>
      </c>
      <c r="R8">
        <v>53.105880999999997</v>
      </c>
      <c r="S8">
        <v>32.812449999999998</v>
      </c>
      <c r="T8">
        <v>38.377673999999999</v>
      </c>
      <c r="U8">
        <v>33.132545</v>
      </c>
      <c r="V8">
        <v>0</v>
      </c>
      <c r="W8">
        <v>93.038291999999998</v>
      </c>
      <c r="X8">
        <v>98.710662999999997</v>
      </c>
      <c r="Y8">
        <v>50.208205999999997</v>
      </c>
      <c r="Z8">
        <v>68.114295999999996</v>
      </c>
      <c r="AA8">
        <v>0</v>
      </c>
      <c r="AB8">
        <v>47.924652000000002</v>
      </c>
      <c r="AC8">
        <v>34.039417</v>
      </c>
      <c r="AD8">
        <v>31.794965999999999</v>
      </c>
      <c r="AE8">
        <v>32.419879999999999</v>
      </c>
      <c r="AF8">
        <v>31.749523</v>
      </c>
      <c r="AG8">
        <v>0</v>
      </c>
      <c r="AH8">
        <v>40.674187000000003</v>
      </c>
      <c r="AI8">
        <v>36.274783999999997</v>
      </c>
      <c r="AJ8">
        <v>41.233733999999998</v>
      </c>
      <c r="AK8">
        <v>39.870784999999998</v>
      </c>
      <c r="AL8">
        <v>28.173290000000001</v>
      </c>
      <c r="AM8">
        <v>31.628166</v>
      </c>
      <c r="AN8">
        <v>37.120398999999999</v>
      </c>
      <c r="AO8">
        <v>30.578023999999999</v>
      </c>
    </row>
    <row r="9" spans="1:41">
      <c r="A9">
        <v>2047</v>
      </c>
      <c r="B9">
        <v>45.378571000000001</v>
      </c>
      <c r="C9">
        <v>51.858612000000001</v>
      </c>
      <c r="D9">
        <v>46.295414000000001</v>
      </c>
      <c r="E9">
        <v>110.16733600000001</v>
      </c>
      <c r="F9">
        <v>120.73260500000001</v>
      </c>
      <c r="G9">
        <v>118.363579</v>
      </c>
      <c r="H9">
        <v>65.534453999999997</v>
      </c>
      <c r="I9">
        <v>78.851348999999999</v>
      </c>
      <c r="J9">
        <v>0</v>
      </c>
      <c r="K9">
        <v>64.617935000000003</v>
      </c>
      <c r="L9">
        <v>48.340117999999997</v>
      </c>
      <c r="M9">
        <v>45.227088999999999</v>
      </c>
      <c r="N9">
        <v>46.527424000000003</v>
      </c>
      <c r="O9">
        <v>46.083378000000003</v>
      </c>
      <c r="P9">
        <v>0</v>
      </c>
      <c r="Q9">
        <v>53.464576999999998</v>
      </c>
      <c r="R9">
        <v>52.823684999999998</v>
      </c>
      <c r="S9">
        <v>32.834758999999998</v>
      </c>
      <c r="T9">
        <v>38.407165999999997</v>
      </c>
      <c r="U9">
        <v>33.151446999999997</v>
      </c>
      <c r="V9">
        <v>0</v>
      </c>
      <c r="W9">
        <v>93.034119000000004</v>
      </c>
      <c r="X9">
        <v>98.693382</v>
      </c>
      <c r="Y9">
        <v>50.118468999999997</v>
      </c>
      <c r="Z9">
        <v>68.151306000000005</v>
      </c>
      <c r="AA9">
        <v>0</v>
      </c>
      <c r="AB9">
        <v>47.979263000000003</v>
      </c>
      <c r="AC9">
        <v>34.066825999999999</v>
      </c>
      <c r="AD9">
        <v>31.810343</v>
      </c>
      <c r="AE9">
        <v>32.456966000000001</v>
      </c>
      <c r="AF9">
        <v>31.764709</v>
      </c>
      <c r="AG9">
        <v>0</v>
      </c>
      <c r="AH9">
        <v>40.573878999999998</v>
      </c>
      <c r="AI9">
        <v>36.213341</v>
      </c>
      <c r="AJ9">
        <v>41.136253000000004</v>
      </c>
      <c r="AK9">
        <v>39.717094000000003</v>
      </c>
      <c r="AL9">
        <v>28.102900999999999</v>
      </c>
      <c r="AM9">
        <v>31.544521</v>
      </c>
      <c r="AN9">
        <v>37.072226999999998</v>
      </c>
      <c r="AO9">
        <v>30.506861000000001</v>
      </c>
    </row>
    <row r="10" spans="1:41">
      <c r="A10">
        <v>2046</v>
      </c>
      <c r="B10">
        <v>45.432502999999997</v>
      </c>
      <c r="C10">
        <v>51.923782000000003</v>
      </c>
      <c r="D10">
        <v>46.345348000000001</v>
      </c>
      <c r="E10">
        <v>110.163521</v>
      </c>
      <c r="F10">
        <v>120.72045900000001</v>
      </c>
      <c r="G10">
        <v>118.38556699999999</v>
      </c>
      <c r="H10">
        <v>65.593879999999999</v>
      </c>
      <c r="I10">
        <v>78.886086000000006</v>
      </c>
      <c r="J10">
        <v>0</v>
      </c>
      <c r="K10">
        <v>64.701674999999994</v>
      </c>
      <c r="L10">
        <v>48.386150000000001</v>
      </c>
      <c r="M10">
        <v>45.274653999999998</v>
      </c>
      <c r="N10">
        <v>46.583976999999997</v>
      </c>
      <c r="O10">
        <v>46.132404000000001</v>
      </c>
      <c r="P10">
        <v>0</v>
      </c>
      <c r="Q10">
        <v>53.448017</v>
      </c>
      <c r="R10">
        <v>52.554256000000002</v>
      </c>
      <c r="S10">
        <v>32.853752</v>
      </c>
      <c r="T10">
        <v>38.435431999999999</v>
      </c>
      <c r="U10">
        <v>33.167811999999998</v>
      </c>
      <c r="V10">
        <v>0</v>
      </c>
      <c r="W10">
        <v>93.030151000000004</v>
      </c>
      <c r="X10">
        <v>98.681045999999995</v>
      </c>
      <c r="Y10">
        <v>50.010784000000001</v>
      </c>
      <c r="Z10">
        <v>68.171843999999993</v>
      </c>
      <c r="AA10">
        <v>0</v>
      </c>
      <c r="AB10">
        <v>48.031067</v>
      </c>
      <c r="AC10">
        <v>34.092205</v>
      </c>
      <c r="AD10">
        <v>31.822821000000001</v>
      </c>
      <c r="AE10">
        <v>32.495533000000002</v>
      </c>
      <c r="AF10">
        <v>31.776972000000001</v>
      </c>
      <c r="AG10">
        <v>0</v>
      </c>
      <c r="AH10">
        <v>40.465255999999997</v>
      </c>
      <c r="AI10">
        <v>36.147751</v>
      </c>
      <c r="AJ10">
        <v>41.032744999999998</v>
      </c>
      <c r="AK10">
        <v>39.558449000000003</v>
      </c>
      <c r="AL10">
        <v>28.028714999999998</v>
      </c>
      <c r="AM10">
        <v>31.456233999999998</v>
      </c>
      <c r="AN10">
        <v>37.018115999999999</v>
      </c>
      <c r="AO10">
        <v>30.430826</v>
      </c>
    </row>
    <row r="11" spans="1:41">
      <c r="A11">
        <v>2045</v>
      </c>
      <c r="B11">
        <v>45.488106000000002</v>
      </c>
      <c r="C11">
        <v>51.996208000000003</v>
      </c>
      <c r="D11">
        <v>46.399368000000003</v>
      </c>
      <c r="E11">
        <v>110.16355900000001</v>
      </c>
      <c r="F11">
        <v>120.715271</v>
      </c>
      <c r="G11">
        <v>118.410149</v>
      </c>
      <c r="H11">
        <v>65.669150999999999</v>
      </c>
      <c r="I11">
        <v>78.942100999999994</v>
      </c>
      <c r="J11">
        <v>0</v>
      </c>
      <c r="K11">
        <v>64.785278000000005</v>
      </c>
      <c r="L11">
        <v>48.445137000000003</v>
      </c>
      <c r="M11">
        <v>45.328536999999997</v>
      </c>
      <c r="N11">
        <v>46.653229000000003</v>
      </c>
      <c r="O11">
        <v>46.187519000000002</v>
      </c>
      <c r="P11">
        <v>0</v>
      </c>
      <c r="Q11">
        <v>53.430774999999997</v>
      </c>
      <c r="R11">
        <v>52.278286000000001</v>
      </c>
      <c r="S11">
        <v>32.875202000000002</v>
      </c>
      <c r="T11">
        <v>38.470374999999997</v>
      </c>
      <c r="U11">
        <v>33.186416999999999</v>
      </c>
      <c r="V11">
        <v>0</v>
      </c>
      <c r="W11">
        <v>93.030547999999996</v>
      </c>
      <c r="X11">
        <v>98.662529000000006</v>
      </c>
      <c r="Y11">
        <v>49.911625000000001</v>
      </c>
      <c r="Z11">
        <v>68.203636000000003</v>
      </c>
      <c r="AA11">
        <v>0</v>
      </c>
      <c r="AB11">
        <v>48.087707999999999</v>
      </c>
      <c r="AC11">
        <v>34.113357999999998</v>
      </c>
      <c r="AD11">
        <v>31.837519</v>
      </c>
      <c r="AE11">
        <v>32.533005000000003</v>
      </c>
      <c r="AF11">
        <v>31.791487</v>
      </c>
      <c r="AG11">
        <v>0</v>
      </c>
      <c r="AH11">
        <v>40.351573999999999</v>
      </c>
      <c r="AI11">
        <v>36.090629999999997</v>
      </c>
      <c r="AJ11">
        <v>40.933928999999999</v>
      </c>
      <c r="AK11">
        <v>39.391930000000002</v>
      </c>
      <c r="AL11">
        <v>27.949766</v>
      </c>
      <c r="AM11">
        <v>31.362148000000001</v>
      </c>
      <c r="AN11">
        <v>36.963524</v>
      </c>
      <c r="AO11">
        <v>30.352947</v>
      </c>
    </row>
    <row r="12" spans="1:41">
      <c r="A12">
        <v>2044</v>
      </c>
      <c r="B12">
        <v>45.544719999999998</v>
      </c>
      <c r="C12">
        <v>52.063048999999999</v>
      </c>
      <c r="D12">
        <v>46.451934999999999</v>
      </c>
      <c r="E12">
        <v>110.160606</v>
      </c>
      <c r="F12">
        <v>120.70362900000001</v>
      </c>
      <c r="G12">
        <v>118.43328099999999</v>
      </c>
      <c r="H12">
        <v>65.736389000000003</v>
      </c>
      <c r="I12">
        <v>78.984855999999994</v>
      </c>
      <c r="J12">
        <v>0</v>
      </c>
      <c r="K12">
        <v>64.87294</v>
      </c>
      <c r="L12">
        <v>48.490653999999999</v>
      </c>
      <c r="M12">
        <v>45.376533999999999</v>
      </c>
      <c r="N12">
        <v>46.714320999999998</v>
      </c>
      <c r="O12">
        <v>46.236732000000003</v>
      </c>
      <c r="P12">
        <v>0</v>
      </c>
      <c r="Q12">
        <v>53.413342</v>
      </c>
      <c r="R12">
        <v>52.021469000000003</v>
      </c>
      <c r="S12">
        <v>32.894779</v>
      </c>
      <c r="T12">
        <v>38.493309000000004</v>
      </c>
      <c r="U12">
        <v>33.203418999999997</v>
      </c>
      <c r="V12">
        <v>0</v>
      </c>
      <c r="W12">
        <v>93.029976000000005</v>
      </c>
      <c r="X12">
        <v>98.655411000000001</v>
      </c>
      <c r="Y12">
        <v>49.812339999999999</v>
      </c>
      <c r="Z12">
        <v>68.226166000000006</v>
      </c>
      <c r="AA12">
        <v>0</v>
      </c>
      <c r="AB12">
        <v>48.142715000000003</v>
      </c>
      <c r="AC12">
        <v>34.135489999999997</v>
      </c>
      <c r="AD12">
        <v>31.851064999999998</v>
      </c>
      <c r="AE12">
        <v>32.578406999999999</v>
      </c>
      <c r="AF12">
        <v>31.804779</v>
      </c>
      <c r="AG12">
        <v>0</v>
      </c>
      <c r="AH12">
        <v>40.228512000000002</v>
      </c>
      <c r="AI12">
        <v>36.021683000000003</v>
      </c>
      <c r="AJ12">
        <v>40.813823999999997</v>
      </c>
      <c r="AK12">
        <v>39.216614</v>
      </c>
      <c r="AL12">
        <v>27.865057</v>
      </c>
      <c r="AM12">
        <v>31.261284</v>
      </c>
      <c r="AN12">
        <v>36.888897</v>
      </c>
      <c r="AO12">
        <v>30.266848</v>
      </c>
    </row>
    <row r="13" spans="1:41">
      <c r="A13">
        <v>2043</v>
      </c>
      <c r="B13">
        <v>45.600501999999999</v>
      </c>
      <c r="C13">
        <v>52.127688999999997</v>
      </c>
      <c r="D13">
        <v>46.505737000000003</v>
      </c>
      <c r="E13">
        <v>110.15521200000001</v>
      </c>
      <c r="F13">
        <v>120.69167299999999</v>
      </c>
      <c r="G13">
        <v>118.452843</v>
      </c>
      <c r="H13">
        <v>65.804687999999999</v>
      </c>
      <c r="I13">
        <v>79.026702999999998</v>
      </c>
      <c r="J13">
        <v>0</v>
      </c>
      <c r="K13">
        <v>64.954230999999993</v>
      </c>
      <c r="L13">
        <v>48.540230000000001</v>
      </c>
      <c r="M13">
        <v>45.425831000000002</v>
      </c>
      <c r="N13">
        <v>46.777000000000001</v>
      </c>
      <c r="O13">
        <v>46.28754</v>
      </c>
      <c r="P13">
        <v>0</v>
      </c>
      <c r="Q13">
        <v>53.394801999999999</v>
      </c>
      <c r="R13">
        <v>51.784939000000001</v>
      </c>
      <c r="S13">
        <v>32.913573999999997</v>
      </c>
      <c r="T13">
        <v>38.521808999999998</v>
      </c>
      <c r="U13">
        <v>33.219738</v>
      </c>
      <c r="V13">
        <v>0</v>
      </c>
      <c r="W13">
        <v>93.028473000000005</v>
      </c>
      <c r="X13">
        <v>98.642951999999994</v>
      </c>
      <c r="Y13">
        <v>49.724373</v>
      </c>
      <c r="Z13">
        <v>68.245688999999999</v>
      </c>
      <c r="AA13">
        <v>0</v>
      </c>
      <c r="AB13">
        <v>48.197032999999998</v>
      </c>
      <c r="AC13">
        <v>34.159382000000001</v>
      </c>
      <c r="AD13">
        <v>31.863997999999999</v>
      </c>
      <c r="AE13">
        <v>32.618389000000001</v>
      </c>
      <c r="AF13">
        <v>31.817549</v>
      </c>
      <c r="AG13">
        <v>0</v>
      </c>
      <c r="AH13">
        <v>40.106861000000002</v>
      </c>
      <c r="AI13">
        <v>35.962077999999998</v>
      </c>
      <c r="AJ13">
        <v>40.715224999999997</v>
      </c>
      <c r="AK13">
        <v>39.038699999999999</v>
      </c>
      <c r="AL13">
        <v>27.775333</v>
      </c>
      <c r="AM13">
        <v>31.156669999999998</v>
      </c>
      <c r="AN13">
        <v>36.827495999999996</v>
      </c>
      <c r="AO13">
        <v>30.176634</v>
      </c>
    </row>
    <row r="14" spans="1:41">
      <c r="A14">
        <v>2042</v>
      </c>
      <c r="B14">
        <v>45.664349000000001</v>
      </c>
      <c r="C14">
        <v>52.196967999999998</v>
      </c>
      <c r="D14">
        <v>46.565105000000003</v>
      </c>
      <c r="E14">
        <v>110.14954400000001</v>
      </c>
      <c r="F14">
        <v>120.68103000000001</v>
      </c>
      <c r="G14">
        <v>118.473778</v>
      </c>
      <c r="H14">
        <v>65.872742000000002</v>
      </c>
      <c r="I14">
        <v>79.067215000000004</v>
      </c>
      <c r="J14">
        <v>0</v>
      </c>
      <c r="K14">
        <v>65.040336999999994</v>
      </c>
      <c r="L14">
        <v>48.591487999999998</v>
      </c>
      <c r="M14">
        <v>45.481884000000001</v>
      </c>
      <c r="N14">
        <v>46.845756999999999</v>
      </c>
      <c r="O14">
        <v>46.344634999999997</v>
      </c>
      <c r="P14">
        <v>0</v>
      </c>
      <c r="Q14">
        <v>53.376598000000001</v>
      </c>
      <c r="R14">
        <v>51.577618000000001</v>
      </c>
      <c r="S14">
        <v>32.935600000000001</v>
      </c>
      <c r="T14">
        <v>38.551231000000001</v>
      </c>
      <c r="U14">
        <v>33.240932000000001</v>
      </c>
      <c r="V14">
        <v>0</v>
      </c>
      <c r="W14">
        <v>93.025749000000005</v>
      </c>
      <c r="X14">
        <v>98.629638999999997</v>
      </c>
      <c r="Y14">
        <v>49.630180000000003</v>
      </c>
      <c r="Z14">
        <v>68.261382999999995</v>
      </c>
      <c r="AA14">
        <v>0</v>
      </c>
      <c r="AB14">
        <v>48.253825999999997</v>
      </c>
      <c r="AC14">
        <v>34.186405000000001</v>
      </c>
      <c r="AD14">
        <v>31.879822000000001</v>
      </c>
      <c r="AE14">
        <v>32.661732000000001</v>
      </c>
      <c r="AF14">
        <v>31.833341999999998</v>
      </c>
      <c r="AG14">
        <v>0</v>
      </c>
      <c r="AH14">
        <v>39.989348999999997</v>
      </c>
      <c r="AI14">
        <v>35.911537000000003</v>
      </c>
      <c r="AJ14">
        <v>40.636898000000002</v>
      </c>
      <c r="AK14">
        <v>38.844467000000002</v>
      </c>
      <c r="AL14">
        <v>27.677546</v>
      </c>
      <c r="AM14">
        <v>31.042815999999998</v>
      </c>
      <c r="AN14">
        <v>36.779648000000002</v>
      </c>
      <c r="AO14">
        <v>30.078325</v>
      </c>
    </row>
    <row r="15" spans="1:41">
      <c r="A15">
        <v>2041</v>
      </c>
      <c r="B15">
        <v>45.726635000000002</v>
      </c>
      <c r="C15">
        <v>52.274582000000002</v>
      </c>
      <c r="D15">
        <v>46.625461999999999</v>
      </c>
      <c r="E15">
        <v>110.151611</v>
      </c>
      <c r="F15">
        <v>120.670937</v>
      </c>
      <c r="G15">
        <v>118.49395</v>
      </c>
      <c r="H15">
        <v>65.952399999999997</v>
      </c>
      <c r="I15">
        <v>79.122710999999995</v>
      </c>
      <c r="J15">
        <v>0</v>
      </c>
      <c r="K15">
        <v>65.126761999999999</v>
      </c>
      <c r="L15">
        <v>48.651935999999999</v>
      </c>
      <c r="M15">
        <v>45.540092000000001</v>
      </c>
      <c r="N15">
        <v>46.916564999999999</v>
      </c>
      <c r="O15">
        <v>46.404407999999997</v>
      </c>
      <c r="P15">
        <v>0</v>
      </c>
      <c r="Q15">
        <v>53.357886999999998</v>
      </c>
      <c r="R15">
        <v>51.375084000000001</v>
      </c>
      <c r="S15">
        <v>32.955719000000002</v>
      </c>
      <c r="T15">
        <v>38.585757999999998</v>
      </c>
      <c r="U15">
        <v>33.257980000000003</v>
      </c>
      <c r="V15">
        <v>0</v>
      </c>
      <c r="W15">
        <v>93.032844999999995</v>
      </c>
      <c r="X15">
        <v>98.614448999999993</v>
      </c>
      <c r="Y15">
        <v>49.535141000000003</v>
      </c>
      <c r="Z15">
        <v>68.287857000000002</v>
      </c>
      <c r="AA15">
        <v>0</v>
      </c>
      <c r="AB15">
        <v>48.314053000000001</v>
      </c>
      <c r="AC15">
        <v>34.206336999999998</v>
      </c>
      <c r="AD15">
        <v>31.894207000000002</v>
      </c>
      <c r="AE15">
        <v>32.696677999999999</v>
      </c>
      <c r="AF15">
        <v>31.847632999999998</v>
      </c>
      <c r="AG15">
        <v>0</v>
      </c>
      <c r="AH15">
        <v>39.875320000000002</v>
      </c>
      <c r="AI15">
        <v>35.866309999999999</v>
      </c>
      <c r="AJ15">
        <v>40.567554000000001</v>
      </c>
      <c r="AK15">
        <v>38.627685999999997</v>
      </c>
      <c r="AL15">
        <v>27.570454000000002</v>
      </c>
      <c r="AM15">
        <v>30.917082000000001</v>
      </c>
      <c r="AN15">
        <v>36.737552999999998</v>
      </c>
      <c r="AO15">
        <v>29.967200999999999</v>
      </c>
    </row>
    <row r="16" spans="1:41">
      <c r="A16">
        <v>2040</v>
      </c>
      <c r="B16">
        <v>45.786766</v>
      </c>
      <c r="C16">
        <v>52.346587999999997</v>
      </c>
      <c r="D16">
        <v>46.682586999999998</v>
      </c>
      <c r="E16">
        <v>110.16171300000001</v>
      </c>
      <c r="F16">
        <v>120.657768</v>
      </c>
      <c r="G16">
        <v>118.519249</v>
      </c>
      <c r="H16">
        <v>66.024139000000005</v>
      </c>
      <c r="I16">
        <v>79.163498000000004</v>
      </c>
      <c r="J16">
        <v>0</v>
      </c>
      <c r="K16">
        <v>65.220589000000004</v>
      </c>
      <c r="L16">
        <v>48.706524000000002</v>
      </c>
      <c r="M16">
        <v>45.595630999999997</v>
      </c>
      <c r="N16">
        <v>46.985377999999997</v>
      </c>
      <c r="O16">
        <v>46.460814999999997</v>
      </c>
      <c r="P16">
        <v>0</v>
      </c>
      <c r="Q16">
        <v>53.339179999999999</v>
      </c>
      <c r="R16">
        <v>51.161552</v>
      </c>
      <c r="S16">
        <v>32.977539</v>
      </c>
      <c r="T16">
        <v>38.616664999999998</v>
      </c>
      <c r="U16">
        <v>33.280067000000003</v>
      </c>
      <c r="V16">
        <v>0</v>
      </c>
      <c r="W16">
        <v>93.038894999999997</v>
      </c>
      <c r="X16">
        <v>98.606689000000003</v>
      </c>
      <c r="Y16">
        <v>49.432774000000002</v>
      </c>
      <c r="Z16">
        <v>68.303077999999999</v>
      </c>
      <c r="AA16">
        <v>0</v>
      </c>
      <c r="AB16">
        <v>48.371502</v>
      </c>
      <c r="AC16">
        <v>34.230620999999999</v>
      </c>
      <c r="AD16">
        <v>31.909835999999999</v>
      </c>
      <c r="AE16">
        <v>32.736030999999997</v>
      </c>
      <c r="AF16">
        <v>31.863143999999998</v>
      </c>
      <c r="AG16">
        <v>0</v>
      </c>
      <c r="AH16">
        <v>39.760478999999997</v>
      </c>
      <c r="AI16">
        <v>35.815669999999997</v>
      </c>
      <c r="AJ16">
        <v>40.483314999999997</v>
      </c>
      <c r="AK16">
        <v>38.385810999999997</v>
      </c>
      <c r="AL16">
        <v>27.452736000000002</v>
      </c>
      <c r="AM16">
        <v>30.778158000000001</v>
      </c>
      <c r="AN16">
        <v>36.685676999999998</v>
      </c>
      <c r="AO16">
        <v>29.844812000000001</v>
      </c>
    </row>
    <row r="17" spans="1:41">
      <c r="A17">
        <v>2039</v>
      </c>
      <c r="B17">
        <v>45.853873999999998</v>
      </c>
      <c r="C17">
        <v>52.415011999999997</v>
      </c>
      <c r="D17">
        <v>46.743378</v>
      </c>
      <c r="E17">
        <v>110.15574599999999</v>
      </c>
      <c r="F17">
        <v>120.640366</v>
      </c>
      <c r="G17">
        <v>118.55613700000001</v>
      </c>
      <c r="H17">
        <v>66.098557</v>
      </c>
      <c r="I17">
        <v>79.206337000000005</v>
      </c>
      <c r="J17">
        <v>0</v>
      </c>
      <c r="K17">
        <v>65.309830000000005</v>
      </c>
      <c r="L17">
        <v>48.754303</v>
      </c>
      <c r="M17">
        <v>45.650092999999998</v>
      </c>
      <c r="N17">
        <v>47.043140000000001</v>
      </c>
      <c r="O17">
        <v>46.517651000000001</v>
      </c>
      <c r="P17">
        <v>0</v>
      </c>
      <c r="Q17">
        <v>53.320701999999997</v>
      </c>
      <c r="R17">
        <v>50.887779000000002</v>
      </c>
      <c r="S17">
        <v>33.002163000000003</v>
      </c>
      <c r="T17">
        <v>38.662681999999997</v>
      </c>
      <c r="U17">
        <v>33.302700000000002</v>
      </c>
      <c r="V17">
        <v>0</v>
      </c>
      <c r="W17">
        <v>93.038985999999994</v>
      </c>
      <c r="X17">
        <v>98.622421000000003</v>
      </c>
      <c r="Y17">
        <v>49.318787</v>
      </c>
      <c r="Z17">
        <v>68.321335000000005</v>
      </c>
      <c r="AA17">
        <v>0</v>
      </c>
      <c r="AB17">
        <v>48.422843999999998</v>
      </c>
      <c r="AC17">
        <v>34.259048</v>
      </c>
      <c r="AD17">
        <v>31.926682</v>
      </c>
      <c r="AE17">
        <v>32.777790000000003</v>
      </c>
      <c r="AF17">
        <v>31.879961000000002</v>
      </c>
      <c r="AG17">
        <v>0</v>
      </c>
      <c r="AH17">
        <v>39.651665000000001</v>
      </c>
      <c r="AI17">
        <v>35.736598999999998</v>
      </c>
      <c r="AJ17">
        <v>40.363658999999998</v>
      </c>
      <c r="AK17">
        <v>38.122368000000002</v>
      </c>
      <c r="AL17">
        <v>27.322388</v>
      </c>
      <c r="AM17">
        <v>30.626141000000001</v>
      </c>
      <c r="AN17">
        <v>36.615310999999998</v>
      </c>
      <c r="AO17">
        <v>29.708765</v>
      </c>
    </row>
    <row r="18" spans="1:41">
      <c r="A18">
        <v>2038</v>
      </c>
      <c r="B18">
        <v>45.919724000000002</v>
      </c>
      <c r="C18">
        <v>52.507483999999998</v>
      </c>
      <c r="D18">
        <v>46.805317000000002</v>
      </c>
      <c r="E18">
        <v>110.155235</v>
      </c>
      <c r="F18">
        <v>120.629227</v>
      </c>
      <c r="G18">
        <v>118.599236</v>
      </c>
      <c r="H18">
        <v>66.187652999999997</v>
      </c>
      <c r="I18">
        <v>79.275146000000007</v>
      </c>
      <c r="J18">
        <v>0</v>
      </c>
      <c r="K18">
        <v>65.389824000000004</v>
      </c>
      <c r="L18">
        <v>48.821747000000002</v>
      </c>
      <c r="M18">
        <v>45.712795</v>
      </c>
      <c r="N18">
        <v>47.117657000000001</v>
      </c>
      <c r="O18">
        <v>46.580607999999998</v>
      </c>
      <c r="P18">
        <v>0</v>
      </c>
      <c r="Q18">
        <v>53.301116999999998</v>
      </c>
      <c r="R18">
        <v>50.609341000000001</v>
      </c>
      <c r="S18">
        <v>33.036205000000002</v>
      </c>
      <c r="T18">
        <v>38.691527999999998</v>
      </c>
      <c r="U18">
        <v>33.332577000000001</v>
      </c>
      <c r="V18">
        <v>0</v>
      </c>
      <c r="W18">
        <v>93.044792000000001</v>
      </c>
      <c r="X18">
        <v>98.630225999999993</v>
      </c>
      <c r="Y18">
        <v>49.215206000000002</v>
      </c>
      <c r="Z18">
        <v>68.351546999999997</v>
      </c>
      <c r="AA18">
        <v>0</v>
      </c>
      <c r="AB18">
        <v>48.476131000000002</v>
      </c>
      <c r="AC18">
        <v>34.285034000000003</v>
      </c>
      <c r="AD18">
        <v>31.950474</v>
      </c>
      <c r="AE18">
        <v>32.818314000000001</v>
      </c>
      <c r="AF18">
        <v>31.903884999999999</v>
      </c>
      <c r="AG18">
        <v>0</v>
      </c>
      <c r="AH18">
        <v>39.552101</v>
      </c>
      <c r="AI18">
        <v>35.672145999999998</v>
      </c>
      <c r="AJ18">
        <v>40.263226000000003</v>
      </c>
      <c r="AK18">
        <v>37.824115999999997</v>
      </c>
      <c r="AL18">
        <v>27.178953</v>
      </c>
      <c r="AM18">
        <v>30.457588000000001</v>
      </c>
      <c r="AN18">
        <v>36.561176000000003</v>
      </c>
      <c r="AO18">
        <v>29.557725999999999</v>
      </c>
    </row>
    <row r="19" spans="1:41">
      <c r="A19">
        <v>2037</v>
      </c>
      <c r="B19">
        <v>45.977187999999998</v>
      </c>
      <c r="C19">
        <v>52.577888000000002</v>
      </c>
      <c r="D19">
        <v>46.857734999999998</v>
      </c>
      <c r="E19">
        <v>110.150955</v>
      </c>
      <c r="F19">
        <v>120.6091</v>
      </c>
      <c r="G19">
        <v>118.640862</v>
      </c>
      <c r="H19">
        <v>66.257285999999993</v>
      </c>
      <c r="I19">
        <v>79.316460000000006</v>
      </c>
      <c r="J19">
        <v>0</v>
      </c>
      <c r="K19">
        <v>65.463913000000005</v>
      </c>
      <c r="L19">
        <v>48.865710999999997</v>
      </c>
      <c r="M19">
        <v>45.759312000000001</v>
      </c>
      <c r="N19">
        <v>47.174019000000001</v>
      </c>
      <c r="O19">
        <v>46.629703999999997</v>
      </c>
      <c r="P19">
        <v>0</v>
      </c>
      <c r="Q19">
        <v>53.283104000000002</v>
      </c>
      <c r="R19">
        <v>50.324268000000004</v>
      </c>
      <c r="S19">
        <v>33.052925000000002</v>
      </c>
      <c r="T19">
        <v>38.731529000000002</v>
      </c>
      <c r="U19">
        <v>33.347293999999998</v>
      </c>
      <c r="V19">
        <v>0</v>
      </c>
      <c r="W19">
        <v>93.061256</v>
      </c>
      <c r="X19">
        <v>98.658019999999993</v>
      </c>
      <c r="Y19">
        <v>49.103886000000003</v>
      </c>
      <c r="Z19">
        <v>68.371727000000007</v>
      </c>
      <c r="AA19">
        <v>0</v>
      </c>
      <c r="AB19">
        <v>48.523819000000003</v>
      </c>
      <c r="AC19">
        <v>34.303936</v>
      </c>
      <c r="AD19">
        <v>31.960155</v>
      </c>
      <c r="AE19">
        <v>32.851913000000003</v>
      </c>
      <c r="AF19">
        <v>31.913309000000002</v>
      </c>
      <c r="AG19">
        <v>0</v>
      </c>
      <c r="AH19">
        <v>39.457985000000001</v>
      </c>
      <c r="AI19">
        <v>35.580489999999998</v>
      </c>
      <c r="AJ19">
        <v>40.122059</v>
      </c>
      <c r="AK19">
        <v>37.495438</v>
      </c>
      <c r="AL19">
        <v>27.021507</v>
      </c>
      <c r="AM19">
        <v>30.27281</v>
      </c>
      <c r="AN19">
        <v>36.480240000000002</v>
      </c>
      <c r="AO19">
        <v>29.391327</v>
      </c>
    </row>
    <row r="20" spans="1:41">
      <c r="A20">
        <v>2036</v>
      </c>
      <c r="B20">
        <v>46.038218999999998</v>
      </c>
      <c r="C20">
        <v>52.646847000000001</v>
      </c>
      <c r="D20">
        <v>46.912036999999998</v>
      </c>
      <c r="E20">
        <v>110.15295399999999</v>
      </c>
      <c r="F20">
        <v>120.586426</v>
      </c>
      <c r="G20">
        <v>118.683212</v>
      </c>
      <c r="H20">
        <v>66.319327999999999</v>
      </c>
      <c r="I20">
        <v>79.345375000000004</v>
      </c>
      <c r="J20">
        <v>0</v>
      </c>
      <c r="K20">
        <v>65.531311000000002</v>
      </c>
      <c r="L20">
        <v>48.913455999999996</v>
      </c>
      <c r="M20">
        <v>45.810901999999999</v>
      </c>
      <c r="N20">
        <v>47.233871000000001</v>
      </c>
      <c r="O20">
        <v>46.681877</v>
      </c>
      <c r="P20">
        <v>0</v>
      </c>
      <c r="Q20">
        <v>53.263615000000001</v>
      </c>
      <c r="R20">
        <v>50.062164000000003</v>
      </c>
      <c r="S20">
        <v>33.086300000000001</v>
      </c>
      <c r="T20">
        <v>38.772945</v>
      </c>
      <c r="U20">
        <v>33.381706000000001</v>
      </c>
      <c r="V20">
        <v>0</v>
      </c>
      <c r="W20">
        <v>93.061546000000007</v>
      </c>
      <c r="X20">
        <v>98.680153000000004</v>
      </c>
      <c r="Y20">
        <v>48.999389999999998</v>
      </c>
      <c r="Z20">
        <v>68.384406999999996</v>
      </c>
      <c r="AA20">
        <v>0</v>
      </c>
      <c r="AB20">
        <v>48.562153000000002</v>
      </c>
      <c r="AC20">
        <v>34.319068999999999</v>
      </c>
      <c r="AD20">
        <v>31.985199000000001</v>
      </c>
      <c r="AE20">
        <v>32.895007999999997</v>
      </c>
      <c r="AF20">
        <v>31.938510999999998</v>
      </c>
      <c r="AG20">
        <v>0</v>
      </c>
      <c r="AH20">
        <v>39.371372000000001</v>
      </c>
      <c r="AI20">
        <v>35.509632000000003</v>
      </c>
      <c r="AJ20">
        <v>40.007632999999998</v>
      </c>
      <c r="AK20">
        <v>37.133698000000003</v>
      </c>
      <c r="AL20">
        <v>26.849837999999998</v>
      </c>
      <c r="AM20">
        <v>30.072607000000001</v>
      </c>
      <c r="AN20">
        <v>36.435017000000002</v>
      </c>
      <c r="AO20">
        <v>29.209783999999999</v>
      </c>
    </row>
    <row r="21" spans="1:41">
      <c r="A21">
        <v>2035</v>
      </c>
      <c r="B21">
        <v>46.111888999999998</v>
      </c>
      <c r="C21">
        <v>52.736977000000003</v>
      </c>
      <c r="D21">
        <v>46.978115000000003</v>
      </c>
      <c r="E21">
        <v>110.154381</v>
      </c>
      <c r="F21">
        <v>120.55928</v>
      </c>
      <c r="G21">
        <v>118.724228</v>
      </c>
      <c r="H21">
        <v>66.37912</v>
      </c>
      <c r="I21">
        <v>79.368904000000001</v>
      </c>
      <c r="J21">
        <v>0</v>
      </c>
      <c r="K21">
        <v>65.613418999999993</v>
      </c>
      <c r="L21">
        <v>48.957588000000001</v>
      </c>
      <c r="M21">
        <v>45.874695000000003</v>
      </c>
      <c r="N21">
        <v>47.291466</v>
      </c>
      <c r="O21">
        <v>46.744019000000002</v>
      </c>
      <c r="P21">
        <v>0</v>
      </c>
      <c r="Q21">
        <v>53.241382999999999</v>
      </c>
      <c r="R21">
        <v>49.838386999999997</v>
      </c>
      <c r="S21">
        <v>33.122115999999998</v>
      </c>
      <c r="T21">
        <v>38.810543000000003</v>
      </c>
      <c r="U21">
        <v>33.408821000000003</v>
      </c>
      <c r="V21">
        <v>0</v>
      </c>
      <c r="W21">
        <v>93.076767000000004</v>
      </c>
      <c r="X21">
        <v>98.715148999999997</v>
      </c>
      <c r="Y21">
        <v>48.910851000000001</v>
      </c>
      <c r="Z21">
        <v>68.394249000000002</v>
      </c>
      <c r="AA21">
        <v>0</v>
      </c>
      <c r="AB21">
        <v>48.602058</v>
      </c>
      <c r="AC21">
        <v>34.336357</v>
      </c>
      <c r="AD21">
        <v>32.011780000000002</v>
      </c>
      <c r="AE21">
        <v>32.911011000000002</v>
      </c>
      <c r="AF21">
        <v>31.965149</v>
      </c>
      <c r="AG21">
        <v>0</v>
      </c>
      <c r="AH21">
        <v>39.296847999999997</v>
      </c>
      <c r="AI21">
        <v>35.447819000000003</v>
      </c>
      <c r="AJ21">
        <v>39.925739</v>
      </c>
      <c r="AK21">
        <v>36.736674999999998</v>
      </c>
      <c r="AL21">
        <v>26.660868000000001</v>
      </c>
      <c r="AM21">
        <v>29.854928999999998</v>
      </c>
      <c r="AN21">
        <v>36.399791999999998</v>
      </c>
      <c r="AO21">
        <v>29.0107</v>
      </c>
    </row>
    <row r="22" spans="1:41">
      <c r="A22">
        <v>2034</v>
      </c>
      <c r="B22">
        <v>46.176754000000003</v>
      </c>
      <c r="C22">
        <v>52.845768</v>
      </c>
      <c r="D22">
        <v>47.044421999999997</v>
      </c>
      <c r="E22">
        <v>110.161148</v>
      </c>
      <c r="F22">
        <v>120.557152</v>
      </c>
      <c r="G22">
        <v>118.780693</v>
      </c>
      <c r="H22">
        <v>66.482742000000002</v>
      </c>
      <c r="I22">
        <v>79.469559000000004</v>
      </c>
      <c r="J22">
        <v>0</v>
      </c>
      <c r="K22">
        <v>65.687363000000005</v>
      </c>
      <c r="L22">
        <v>49.039794999999998</v>
      </c>
      <c r="M22">
        <v>45.95232</v>
      </c>
      <c r="N22">
        <v>47.384692999999999</v>
      </c>
      <c r="O22">
        <v>46.817013000000003</v>
      </c>
      <c r="P22">
        <v>0</v>
      </c>
      <c r="Q22">
        <v>53.218516999999999</v>
      </c>
      <c r="R22">
        <v>49.588878999999999</v>
      </c>
      <c r="S22">
        <v>33.157100999999997</v>
      </c>
      <c r="T22">
        <v>38.866112000000001</v>
      </c>
      <c r="U22">
        <v>33.440703999999997</v>
      </c>
      <c r="V22">
        <v>0</v>
      </c>
      <c r="W22">
        <v>93.097610000000003</v>
      </c>
      <c r="X22">
        <v>98.744956999999999</v>
      </c>
      <c r="Y22">
        <v>48.856216000000003</v>
      </c>
      <c r="Z22">
        <v>68.449592999999993</v>
      </c>
      <c r="AA22">
        <v>0</v>
      </c>
      <c r="AB22">
        <v>48.653519000000003</v>
      </c>
      <c r="AC22">
        <v>34.36533</v>
      </c>
      <c r="AD22">
        <v>32.035358000000002</v>
      </c>
      <c r="AE22">
        <v>32.946789000000003</v>
      </c>
      <c r="AF22">
        <v>31.988849999999999</v>
      </c>
      <c r="AG22">
        <v>0</v>
      </c>
      <c r="AH22">
        <v>39.224575000000002</v>
      </c>
      <c r="AI22">
        <v>35.395432</v>
      </c>
      <c r="AJ22">
        <v>39.842903</v>
      </c>
      <c r="AK22">
        <v>36.299149</v>
      </c>
      <c r="AL22">
        <v>26.453403000000002</v>
      </c>
      <c r="AM22">
        <v>29.61619</v>
      </c>
      <c r="AN22">
        <v>36.378605</v>
      </c>
      <c r="AO22">
        <v>28.79158</v>
      </c>
    </row>
    <row r="23" spans="1:41">
      <c r="A23">
        <v>2033</v>
      </c>
      <c r="B23">
        <v>46.229134000000002</v>
      </c>
      <c r="C23">
        <v>52.917167999999997</v>
      </c>
      <c r="D23">
        <v>47.088272000000003</v>
      </c>
      <c r="E23">
        <v>110.16377300000001</v>
      </c>
      <c r="F23">
        <v>120.53976400000001</v>
      </c>
      <c r="G23">
        <v>118.843666</v>
      </c>
      <c r="H23">
        <v>66.542831000000007</v>
      </c>
      <c r="I23">
        <v>79.498230000000007</v>
      </c>
      <c r="J23">
        <v>0</v>
      </c>
      <c r="K23">
        <v>65.754692000000006</v>
      </c>
      <c r="L23">
        <v>49.066924999999998</v>
      </c>
      <c r="M23">
        <v>45.990093000000002</v>
      </c>
      <c r="N23">
        <v>47.426285</v>
      </c>
      <c r="O23">
        <v>46.853625999999998</v>
      </c>
      <c r="P23">
        <v>0</v>
      </c>
      <c r="Q23">
        <v>53.199001000000003</v>
      </c>
      <c r="R23">
        <v>49.343533000000001</v>
      </c>
      <c r="S23">
        <v>33.185428999999999</v>
      </c>
      <c r="T23">
        <v>38.90596</v>
      </c>
      <c r="U23">
        <v>33.465426999999998</v>
      </c>
      <c r="V23">
        <v>0</v>
      </c>
      <c r="W23">
        <v>93.132262999999995</v>
      </c>
      <c r="X23">
        <v>98.822158999999999</v>
      </c>
      <c r="Y23">
        <v>48.775672999999998</v>
      </c>
      <c r="Z23">
        <v>68.479759000000001</v>
      </c>
      <c r="AA23">
        <v>0</v>
      </c>
      <c r="AB23">
        <v>48.689647999999998</v>
      </c>
      <c r="AC23">
        <v>34.387855999999999</v>
      </c>
      <c r="AD23">
        <v>32.053646000000001</v>
      </c>
      <c r="AE23">
        <v>32.987822999999999</v>
      </c>
      <c r="AF23">
        <v>32.006858999999999</v>
      </c>
      <c r="AG23">
        <v>0</v>
      </c>
      <c r="AH23">
        <v>39.154696999999999</v>
      </c>
      <c r="AI23">
        <v>35.313755</v>
      </c>
      <c r="AJ23">
        <v>39.688381</v>
      </c>
      <c r="AK23">
        <v>35.836643000000002</v>
      </c>
      <c r="AL23">
        <v>26.225529000000002</v>
      </c>
      <c r="AM23">
        <v>29.358751000000002</v>
      </c>
      <c r="AN23">
        <v>36.289185000000003</v>
      </c>
      <c r="AO23">
        <v>28.552923</v>
      </c>
    </row>
    <row r="24" spans="1:41">
      <c r="A24">
        <v>2032</v>
      </c>
      <c r="B24">
        <v>46.277225000000001</v>
      </c>
      <c r="C24">
        <v>52.988117000000003</v>
      </c>
      <c r="D24">
        <v>47.133087000000003</v>
      </c>
      <c r="E24">
        <v>110.1772</v>
      </c>
      <c r="F24">
        <v>120.54599</v>
      </c>
      <c r="G24">
        <v>118.926857</v>
      </c>
      <c r="H24">
        <v>66.607123999999999</v>
      </c>
      <c r="I24">
        <v>79.547279000000003</v>
      </c>
      <c r="J24">
        <v>0</v>
      </c>
      <c r="K24">
        <v>65.808395000000004</v>
      </c>
      <c r="L24">
        <v>49.118232999999996</v>
      </c>
      <c r="M24">
        <v>46.034953999999999</v>
      </c>
      <c r="N24">
        <v>47.488632000000003</v>
      </c>
      <c r="O24">
        <v>46.897697000000001</v>
      </c>
      <c r="P24">
        <v>0</v>
      </c>
      <c r="Q24">
        <v>53.183394999999997</v>
      </c>
      <c r="R24">
        <v>49.116050999999999</v>
      </c>
      <c r="S24">
        <v>33.221687000000003</v>
      </c>
      <c r="T24">
        <v>38.967106000000001</v>
      </c>
      <c r="U24">
        <v>33.498440000000002</v>
      </c>
      <c r="V24">
        <v>0</v>
      </c>
      <c r="W24">
        <v>93.187011999999996</v>
      </c>
      <c r="X24">
        <v>98.916320999999996</v>
      </c>
      <c r="Y24">
        <v>48.711070999999997</v>
      </c>
      <c r="Z24">
        <v>68.517280999999997</v>
      </c>
      <c r="AA24">
        <v>0</v>
      </c>
      <c r="AB24">
        <v>48.728816999999999</v>
      </c>
      <c r="AC24">
        <v>34.429020000000001</v>
      </c>
      <c r="AD24">
        <v>32.078986999999998</v>
      </c>
      <c r="AE24">
        <v>33.032288000000001</v>
      </c>
      <c r="AF24">
        <v>32.032027999999997</v>
      </c>
      <c r="AG24">
        <v>0</v>
      </c>
      <c r="AH24">
        <v>39.100074999999997</v>
      </c>
      <c r="AI24">
        <v>35.253815000000003</v>
      </c>
      <c r="AJ24">
        <v>39.570411999999997</v>
      </c>
      <c r="AK24">
        <v>35.352325</v>
      </c>
      <c r="AL24">
        <v>25.974972000000001</v>
      </c>
      <c r="AM24">
        <v>29.082840000000001</v>
      </c>
      <c r="AN24">
        <v>36.226151000000002</v>
      </c>
      <c r="AO24">
        <v>28.294619000000001</v>
      </c>
    </row>
    <row r="25" spans="1:41">
      <c r="A25">
        <v>2031</v>
      </c>
      <c r="B25">
        <v>46.339816999999996</v>
      </c>
      <c r="C25">
        <v>53.052418000000003</v>
      </c>
      <c r="D25">
        <v>47.186988999999997</v>
      </c>
      <c r="E25">
        <v>110.194389</v>
      </c>
      <c r="F25">
        <v>120.533592</v>
      </c>
      <c r="G25">
        <v>119.006653</v>
      </c>
      <c r="H25">
        <v>66.650054999999995</v>
      </c>
      <c r="I25">
        <v>79.558411000000007</v>
      </c>
      <c r="J25">
        <v>0</v>
      </c>
      <c r="K25">
        <v>65.874831999999998</v>
      </c>
      <c r="L25">
        <v>49.153641</v>
      </c>
      <c r="M25">
        <v>46.078460999999997</v>
      </c>
      <c r="N25">
        <v>47.539561999999997</v>
      </c>
      <c r="O25">
        <v>46.943367000000002</v>
      </c>
      <c r="P25">
        <v>0</v>
      </c>
      <c r="Q25">
        <v>53.163288000000001</v>
      </c>
      <c r="R25">
        <v>48.944358999999999</v>
      </c>
      <c r="S25">
        <v>33.249251999999998</v>
      </c>
      <c r="T25">
        <v>39.020496000000001</v>
      </c>
      <c r="U25">
        <v>33.522174999999997</v>
      </c>
      <c r="V25">
        <v>0</v>
      </c>
      <c r="W25">
        <v>93.308113000000006</v>
      </c>
      <c r="X25">
        <v>99.055297999999993</v>
      </c>
      <c r="Y25">
        <v>48.651966000000002</v>
      </c>
      <c r="Z25">
        <v>68.550644000000005</v>
      </c>
      <c r="AA25">
        <v>0</v>
      </c>
      <c r="AB25">
        <v>48.765984000000003</v>
      </c>
      <c r="AC25">
        <v>34.451011999999999</v>
      </c>
      <c r="AD25">
        <v>32.099792000000001</v>
      </c>
      <c r="AE25">
        <v>33.071339000000002</v>
      </c>
      <c r="AF25">
        <v>32.052813999999998</v>
      </c>
      <c r="AG25">
        <v>0</v>
      </c>
      <c r="AH25">
        <v>39.070346999999998</v>
      </c>
      <c r="AI25">
        <v>35.184066999999999</v>
      </c>
      <c r="AJ25">
        <v>39.458767000000002</v>
      </c>
      <c r="AK25">
        <v>34.847881000000001</v>
      </c>
      <c r="AL25">
        <v>25.697447</v>
      </c>
      <c r="AM25">
        <v>28.784511999999999</v>
      </c>
      <c r="AN25">
        <v>36.160690000000002</v>
      </c>
      <c r="AO25">
        <v>28.014557</v>
      </c>
    </row>
    <row r="26" spans="1:41">
      <c r="A26">
        <v>2030</v>
      </c>
      <c r="B26">
        <v>46.381999999999998</v>
      </c>
      <c r="C26">
        <v>53.148659000000002</v>
      </c>
      <c r="D26">
        <v>47.235832000000002</v>
      </c>
      <c r="E26">
        <v>110.23505400000001</v>
      </c>
      <c r="F26">
        <v>120.57305100000001</v>
      </c>
      <c r="G26">
        <v>119.111435</v>
      </c>
      <c r="H26">
        <v>66.727103999999997</v>
      </c>
      <c r="I26">
        <v>79.660538000000003</v>
      </c>
      <c r="J26">
        <v>0</v>
      </c>
      <c r="K26">
        <v>65.901161000000002</v>
      </c>
      <c r="L26">
        <v>49.253051999999997</v>
      </c>
      <c r="M26">
        <v>46.146366</v>
      </c>
      <c r="N26">
        <v>47.650908999999999</v>
      </c>
      <c r="O26">
        <v>47.004593</v>
      </c>
      <c r="P26">
        <v>0</v>
      </c>
      <c r="Q26">
        <v>53.140663000000004</v>
      </c>
      <c r="R26">
        <v>48.758029999999998</v>
      </c>
      <c r="S26">
        <v>33.274303000000003</v>
      </c>
      <c r="T26">
        <v>39.082649000000004</v>
      </c>
      <c r="U26">
        <v>33.544189000000003</v>
      </c>
      <c r="V26">
        <v>0</v>
      </c>
      <c r="W26">
        <v>93.490691999999996</v>
      </c>
      <c r="X26">
        <v>99.235022999999998</v>
      </c>
      <c r="Y26">
        <v>48.652186999999998</v>
      </c>
      <c r="Z26">
        <v>68.649299999999997</v>
      </c>
      <c r="AA26">
        <v>0</v>
      </c>
      <c r="AB26">
        <v>48.841782000000002</v>
      </c>
      <c r="AC26">
        <v>34.467044999999999</v>
      </c>
      <c r="AD26">
        <v>32.116740999999998</v>
      </c>
      <c r="AE26">
        <v>33.096722</v>
      </c>
      <c r="AF26">
        <v>32.069775</v>
      </c>
      <c r="AG26">
        <v>0</v>
      </c>
      <c r="AH26">
        <v>39.052441000000002</v>
      </c>
      <c r="AI26">
        <v>35.139995999999996</v>
      </c>
      <c r="AJ26">
        <v>39.367001000000002</v>
      </c>
      <c r="AK26">
        <v>34.330714999999998</v>
      </c>
      <c r="AL26">
        <v>25.394635999999998</v>
      </c>
      <c r="AM26">
        <v>28.466404000000001</v>
      </c>
      <c r="AN26">
        <v>36.099457000000001</v>
      </c>
      <c r="AO26">
        <v>27.713816000000001</v>
      </c>
    </row>
    <row r="27" spans="1:41">
      <c r="A27">
        <v>2029</v>
      </c>
      <c r="B27">
        <v>46.427345000000003</v>
      </c>
      <c r="C27">
        <v>53.169589999999999</v>
      </c>
      <c r="D27">
        <v>47.267868</v>
      </c>
      <c r="E27">
        <v>110.258957</v>
      </c>
      <c r="F27">
        <v>120.558105</v>
      </c>
      <c r="G27">
        <v>119.217209</v>
      </c>
      <c r="H27">
        <v>66.739525</v>
      </c>
      <c r="I27">
        <v>79.642707999999999</v>
      </c>
      <c r="J27">
        <v>0</v>
      </c>
      <c r="K27">
        <v>65.958022999999997</v>
      </c>
      <c r="L27">
        <v>49.246184999999997</v>
      </c>
      <c r="M27">
        <v>46.159278999999998</v>
      </c>
      <c r="N27">
        <v>47.664473999999998</v>
      </c>
      <c r="O27">
        <v>47.020443</v>
      </c>
      <c r="P27">
        <v>0</v>
      </c>
      <c r="Q27">
        <v>53.121341999999999</v>
      </c>
      <c r="R27">
        <v>48.602192000000002</v>
      </c>
      <c r="S27">
        <v>33.279564000000001</v>
      </c>
      <c r="T27">
        <v>39.141646999999999</v>
      </c>
      <c r="U27">
        <v>33.548819999999999</v>
      </c>
      <c r="V27">
        <v>0</v>
      </c>
      <c r="W27">
        <v>93.716849999999994</v>
      </c>
      <c r="X27">
        <v>99.556579999999997</v>
      </c>
      <c r="Y27">
        <v>48.598315999999997</v>
      </c>
      <c r="Z27">
        <v>68.681708999999998</v>
      </c>
      <c r="AA27">
        <v>0</v>
      </c>
      <c r="AB27">
        <v>48.905636000000001</v>
      </c>
      <c r="AC27">
        <v>34.477215000000001</v>
      </c>
      <c r="AD27">
        <v>32.118251999999998</v>
      </c>
      <c r="AE27">
        <v>33.124744</v>
      </c>
      <c r="AF27">
        <v>32.071297000000001</v>
      </c>
      <c r="AG27">
        <v>0</v>
      </c>
      <c r="AH27">
        <v>39.008662999999999</v>
      </c>
      <c r="AI27">
        <v>35.055889000000001</v>
      </c>
      <c r="AJ27">
        <v>39.187083999999999</v>
      </c>
      <c r="AK27">
        <v>33.794643000000001</v>
      </c>
      <c r="AL27">
        <v>25.062602999999999</v>
      </c>
      <c r="AM27">
        <v>28.123076999999999</v>
      </c>
      <c r="AN27">
        <v>35.951228999999998</v>
      </c>
      <c r="AO27">
        <v>27.387816999999998</v>
      </c>
    </row>
    <row r="28" spans="1:41">
      <c r="A28">
        <v>2028</v>
      </c>
      <c r="B28">
        <v>46.492728999999997</v>
      </c>
      <c r="C28">
        <v>53.245403000000003</v>
      </c>
      <c r="D28">
        <v>47.328609</v>
      </c>
      <c r="E28">
        <v>110.30410000000001</v>
      </c>
      <c r="F28">
        <v>120.567459</v>
      </c>
      <c r="G28">
        <v>119.334152</v>
      </c>
      <c r="H28">
        <v>66.770759999999996</v>
      </c>
      <c r="I28">
        <v>79.671974000000006</v>
      </c>
      <c r="J28">
        <v>0</v>
      </c>
      <c r="K28">
        <v>66.042563999999999</v>
      </c>
      <c r="L28">
        <v>49.283656999999998</v>
      </c>
      <c r="M28">
        <v>46.213982000000001</v>
      </c>
      <c r="N28">
        <v>47.724083</v>
      </c>
      <c r="O28">
        <v>47.074233999999997</v>
      </c>
      <c r="P28">
        <v>0</v>
      </c>
      <c r="Q28">
        <v>53.096645000000002</v>
      </c>
      <c r="R28">
        <v>48.519196000000001</v>
      </c>
      <c r="S28">
        <v>33.293453</v>
      </c>
      <c r="T28">
        <v>39.200294</v>
      </c>
      <c r="U28">
        <v>33.562564999999999</v>
      </c>
      <c r="V28">
        <v>0</v>
      </c>
      <c r="W28">
        <v>94.001389000000003</v>
      </c>
      <c r="X28">
        <v>99.763084000000006</v>
      </c>
      <c r="Y28">
        <v>48.586292</v>
      </c>
      <c r="Z28">
        <v>68.741553999999994</v>
      </c>
      <c r="AA28">
        <v>0</v>
      </c>
      <c r="AB28">
        <v>49.005198999999998</v>
      </c>
      <c r="AC28">
        <v>34.490237999999998</v>
      </c>
      <c r="AD28">
        <v>32.130611000000002</v>
      </c>
      <c r="AE28">
        <v>33.157229999999998</v>
      </c>
      <c r="AF28">
        <v>32.083663999999999</v>
      </c>
      <c r="AG28">
        <v>0</v>
      </c>
      <c r="AH28">
        <v>38.987118000000002</v>
      </c>
      <c r="AI28">
        <v>35.027724999999997</v>
      </c>
      <c r="AJ28">
        <v>39.131560999999998</v>
      </c>
      <c r="AK28">
        <v>33.24559</v>
      </c>
      <c r="AL28">
        <v>24.696311999999999</v>
      </c>
      <c r="AM28">
        <v>27.755447</v>
      </c>
      <c r="AN28">
        <v>35.924995000000003</v>
      </c>
      <c r="AO28">
        <v>27.037537</v>
      </c>
    </row>
    <row r="29" spans="1:41">
      <c r="A29">
        <v>2027</v>
      </c>
      <c r="B29">
        <v>46.557521999999999</v>
      </c>
      <c r="C29">
        <v>53.329661999999999</v>
      </c>
      <c r="D29">
        <v>47.398552000000002</v>
      </c>
      <c r="E29">
        <v>110.398529</v>
      </c>
      <c r="F29">
        <v>120.58828</v>
      </c>
      <c r="G29">
        <v>119.454308</v>
      </c>
      <c r="H29">
        <v>66.780631999999997</v>
      </c>
      <c r="I29">
        <v>79.667168000000004</v>
      </c>
      <c r="J29">
        <v>0</v>
      </c>
      <c r="K29">
        <v>66.129035999999999</v>
      </c>
      <c r="L29">
        <v>49.368178999999998</v>
      </c>
      <c r="M29">
        <v>46.302428999999997</v>
      </c>
      <c r="N29">
        <v>47.821854000000002</v>
      </c>
      <c r="O29">
        <v>47.149250000000002</v>
      </c>
      <c r="P29">
        <v>0</v>
      </c>
      <c r="Q29">
        <v>53.047482000000002</v>
      </c>
      <c r="R29">
        <v>48.419249999999998</v>
      </c>
      <c r="S29">
        <v>33.296996999999998</v>
      </c>
      <c r="T29">
        <v>39.243614000000001</v>
      </c>
      <c r="U29">
        <v>33.565994000000003</v>
      </c>
      <c r="V29">
        <v>0</v>
      </c>
      <c r="W29">
        <v>94.355391999999995</v>
      </c>
      <c r="X29">
        <v>100.032928</v>
      </c>
      <c r="Y29">
        <v>48.589343999999997</v>
      </c>
      <c r="Z29">
        <v>68.751510999999994</v>
      </c>
      <c r="AA29">
        <v>0</v>
      </c>
      <c r="AB29">
        <v>49.071804</v>
      </c>
      <c r="AC29">
        <v>34.498961999999999</v>
      </c>
      <c r="AD29">
        <v>32.132770999999998</v>
      </c>
      <c r="AE29">
        <v>33.179671999999997</v>
      </c>
      <c r="AF29">
        <v>32.08567</v>
      </c>
      <c r="AG29">
        <v>0</v>
      </c>
      <c r="AH29">
        <v>38.968319000000001</v>
      </c>
      <c r="AI29">
        <v>34.987330999999998</v>
      </c>
      <c r="AJ29">
        <v>39.067492999999999</v>
      </c>
      <c r="AK29">
        <v>32.685017000000002</v>
      </c>
      <c r="AL29">
        <v>24.296194</v>
      </c>
      <c r="AM29">
        <v>27.360711999999999</v>
      </c>
      <c r="AN29">
        <v>35.891773000000001</v>
      </c>
      <c r="AO29">
        <v>26.66161</v>
      </c>
    </row>
    <row r="30" spans="1:41">
      <c r="A30">
        <v>2026</v>
      </c>
      <c r="B30">
        <v>46.549140999999999</v>
      </c>
      <c r="C30">
        <v>53.386623</v>
      </c>
      <c r="D30">
        <v>47.385727000000003</v>
      </c>
      <c r="E30">
        <v>110.539978</v>
      </c>
      <c r="F30">
        <v>120.657539</v>
      </c>
      <c r="G30">
        <v>119.623695</v>
      </c>
      <c r="H30">
        <v>66.706917000000004</v>
      </c>
      <c r="I30">
        <v>79.558464000000001</v>
      </c>
      <c r="J30">
        <v>0</v>
      </c>
      <c r="K30">
        <v>66.175285000000002</v>
      </c>
      <c r="L30">
        <v>49.330573999999999</v>
      </c>
      <c r="M30">
        <v>46.277256000000001</v>
      </c>
      <c r="N30">
        <v>47.796740999999997</v>
      </c>
      <c r="O30">
        <v>47.123362999999998</v>
      </c>
      <c r="P30">
        <v>0</v>
      </c>
      <c r="Q30">
        <v>53.046658000000001</v>
      </c>
      <c r="R30">
        <v>48.288283999999997</v>
      </c>
      <c r="S30">
        <v>33.306679000000003</v>
      </c>
      <c r="T30">
        <v>39.340187</v>
      </c>
      <c r="U30">
        <v>33.571907000000003</v>
      </c>
      <c r="V30">
        <v>0</v>
      </c>
      <c r="W30">
        <v>94.834434999999999</v>
      </c>
      <c r="X30">
        <v>100.486519</v>
      </c>
      <c r="Y30">
        <v>48.779297</v>
      </c>
      <c r="Z30">
        <v>68.484520000000003</v>
      </c>
      <c r="AA30">
        <v>0</v>
      </c>
      <c r="AB30">
        <v>48.900967000000001</v>
      </c>
      <c r="AC30">
        <v>34.498711</v>
      </c>
      <c r="AD30">
        <v>32.123885999999999</v>
      </c>
      <c r="AE30">
        <v>33.203918000000002</v>
      </c>
      <c r="AF30">
        <v>32.076157000000002</v>
      </c>
      <c r="AG30">
        <v>0</v>
      </c>
      <c r="AH30">
        <v>38.980716999999999</v>
      </c>
      <c r="AI30">
        <v>34.850887</v>
      </c>
      <c r="AJ30">
        <v>38.930225</v>
      </c>
      <c r="AK30">
        <v>32.110537999999998</v>
      </c>
      <c r="AL30">
        <v>23.862494000000002</v>
      </c>
      <c r="AM30">
        <v>26.937756</v>
      </c>
      <c r="AN30">
        <v>35.759293</v>
      </c>
      <c r="AO30">
        <v>26.258686000000001</v>
      </c>
    </row>
    <row r="31" spans="1:41">
      <c r="A31">
        <v>2025</v>
      </c>
      <c r="B31">
        <v>45.904418999999997</v>
      </c>
      <c r="C31">
        <v>52.965958000000001</v>
      </c>
      <c r="D31">
        <v>46.746352999999999</v>
      </c>
      <c r="E31">
        <v>110.26052900000001</v>
      </c>
      <c r="F31">
        <v>120.16449</v>
      </c>
      <c r="G31">
        <v>119.37634300000001</v>
      </c>
      <c r="H31">
        <v>65.900154000000001</v>
      </c>
      <c r="I31">
        <v>78.743499999999997</v>
      </c>
      <c r="J31">
        <v>0</v>
      </c>
      <c r="K31">
        <v>65.483376000000007</v>
      </c>
      <c r="L31">
        <v>48.687514999999998</v>
      </c>
      <c r="M31">
        <v>45.714989000000003</v>
      </c>
      <c r="N31">
        <v>47.185074</v>
      </c>
      <c r="O31">
        <v>46.510002</v>
      </c>
      <c r="P31">
        <v>0</v>
      </c>
      <c r="Q31">
        <v>52.796734000000001</v>
      </c>
      <c r="R31">
        <v>47.544497999999997</v>
      </c>
      <c r="S31">
        <v>33.219242000000001</v>
      </c>
      <c r="T31">
        <v>39.309044</v>
      </c>
      <c r="U31">
        <v>33.476562000000001</v>
      </c>
      <c r="V31">
        <v>0</v>
      </c>
      <c r="W31">
        <v>95.668143999999998</v>
      </c>
      <c r="X31">
        <v>101.13318599999999</v>
      </c>
      <c r="Y31">
        <v>49.038077999999999</v>
      </c>
      <c r="Z31">
        <v>63.485649000000002</v>
      </c>
      <c r="AA31">
        <v>0</v>
      </c>
      <c r="AB31">
        <v>47.992401000000001</v>
      </c>
      <c r="AC31">
        <v>34.391376000000001</v>
      </c>
      <c r="AD31">
        <v>31.997173</v>
      </c>
      <c r="AE31">
        <v>33.143794999999997</v>
      </c>
      <c r="AF31">
        <v>31.944258000000001</v>
      </c>
      <c r="AG31">
        <v>0</v>
      </c>
      <c r="AH31">
        <v>38.998772000000002</v>
      </c>
      <c r="AI31">
        <v>34.370635999999998</v>
      </c>
      <c r="AJ31">
        <v>38.414771999999999</v>
      </c>
      <c r="AK31">
        <v>31.506605</v>
      </c>
      <c r="AL31">
        <v>23.384112999999999</v>
      </c>
      <c r="AM31">
        <v>26.474716000000001</v>
      </c>
      <c r="AN31">
        <v>35.371932999999999</v>
      </c>
      <c r="AO31">
        <v>25.819859999999998</v>
      </c>
    </row>
    <row r="32" spans="1:41">
      <c r="A32">
        <v>2024</v>
      </c>
      <c r="B32">
        <v>45.396872999999999</v>
      </c>
      <c r="C32">
        <v>52.547035000000001</v>
      </c>
      <c r="D32">
        <v>46.221184000000001</v>
      </c>
      <c r="E32">
        <v>110.022903</v>
      </c>
      <c r="F32">
        <v>119.973167</v>
      </c>
      <c r="G32">
        <v>119.28363</v>
      </c>
      <c r="H32">
        <v>65.258881000000002</v>
      </c>
      <c r="I32">
        <v>78.018790999999993</v>
      </c>
      <c r="J32">
        <v>0</v>
      </c>
      <c r="K32">
        <v>64.562302000000003</v>
      </c>
      <c r="L32">
        <v>48.090491999999998</v>
      </c>
      <c r="M32">
        <v>45.242503999999997</v>
      </c>
      <c r="N32">
        <v>46.680264000000001</v>
      </c>
      <c r="O32">
        <v>46.023895000000003</v>
      </c>
      <c r="P32">
        <v>0</v>
      </c>
      <c r="Q32">
        <v>52.610073</v>
      </c>
      <c r="R32">
        <v>46.974044999999997</v>
      </c>
      <c r="S32">
        <v>32.887383</v>
      </c>
      <c r="T32">
        <v>38.872695999999998</v>
      </c>
      <c r="U32">
        <v>33.102694999999997</v>
      </c>
      <c r="V32">
        <v>0</v>
      </c>
      <c r="W32">
        <v>96.143173000000004</v>
      </c>
      <c r="X32">
        <v>101.025757</v>
      </c>
      <c r="Y32">
        <v>48.747093</v>
      </c>
      <c r="Z32">
        <v>55.809593</v>
      </c>
      <c r="AA32">
        <v>0</v>
      </c>
      <c r="AB32">
        <v>46.906703999999998</v>
      </c>
      <c r="AC32">
        <v>33.918095000000001</v>
      </c>
      <c r="AD32">
        <v>31.681533999999999</v>
      </c>
      <c r="AE32">
        <v>32.679893</v>
      </c>
      <c r="AF32">
        <v>31.631080999999998</v>
      </c>
      <c r="AG32">
        <v>0</v>
      </c>
      <c r="AH32">
        <v>38.952423000000003</v>
      </c>
      <c r="AI32">
        <v>33.948895</v>
      </c>
      <c r="AJ32">
        <v>38.000155999999997</v>
      </c>
      <c r="AK32">
        <v>30.888403</v>
      </c>
      <c r="AL32">
        <v>22.879635</v>
      </c>
      <c r="AM32">
        <v>25.988057999999999</v>
      </c>
      <c r="AN32">
        <v>35.001995000000001</v>
      </c>
      <c r="AO32">
        <v>25.361504</v>
      </c>
    </row>
    <row r="33" spans="1:41">
      <c r="A33">
        <v>2023</v>
      </c>
      <c r="B33">
        <v>44.834556999999997</v>
      </c>
      <c r="C33">
        <v>52.092174999999997</v>
      </c>
      <c r="D33">
        <v>45.670467000000002</v>
      </c>
      <c r="E33">
        <v>109.872978</v>
      </c>
      <c r="F33">
        <v>119.91529800000001</v>
      </c>
      <c r="G33">
        <v>119.261551</v>
      </c>
      <c r="H33">
        <v>63.836418000000002</v>
      </c>
      <c r="I33">
        <v>76.857201000000003</v>
      </c>
      <c r="J33">
        <v>0</v>
      </c>
      <c r="K33">
        <v>63.589759999999998</v>
      </c>
      <c r="L33">
        <v>47.415855000000001</v>
      </c>
      <c r="M33">
        <v>44.692486000000002</v>
      </c>
      <c r="N33">
        <v>46.012107999999998</v>
      </c>
      <c r="O33">
        <v>45.501362</v>
      </c>
      <c r="P33">
        <v>0</v>
      </c>
      <c r="Q33">
        <v>52.431266999999998</v>
      </c>
      <c r="R33">
        <v>46.329559000000003</v>
      </c>
      <c r="S33">
        <v>32.607708000000002</v>
      </c>
      <c r="T33">
        <v>38.684437000000003</v>
      </c>
      <c r="U33">
        <v>32.825465999999999</v>
      </c>
      <c r="V33">
        <v>0</v>
      </c>
      <c r="W33">
        <v>97.268912999999998</v>
      </c>
      <c r="X33">
        <v>101.308868</v>
      </c>
      <c r="Y33">
        <v>48.637653</v>
      </c>
      <c r="Z33">
        <v>55.719273000000001</v>
      </c>
      <c r="AA33">
        <v>0</v>
      </c>
      <c r="AB33">
        <v>46.538032999999999</v>
      </c>
      <c r="AC33">
        <v>33.716830999999999</v>
      </c>
      <c r="AD33">
        <v>31.427596999999999</v>
      </c>
      <c r="AE33">
        <v>32.467956999999998</v>
      </c>
      <c r="AF33">
        <v>31.374596</v>
      </c>
      <c r="AG33">
        <v>0</v>
      </c>
      <c r="AH33">
        <v>38.809654000000002</v>
      </c>
      <c r="AI33">
        <v>33.675227999999997</v>
      </c>
      <c r="AJ33">
        <v>37.693686999999997</v>
      </c>
      <c r="AK33">
        <v>30.279817999999999</v>
      </c>
      <c r="AL33">
        <v>22.350864000000001</v>
      </c>
      <c r="AM33">
        <v>25.485527000000001</v>
      </c>
      <c r="AN33">
        <v>34.719746000000001</v>
      </c>
      <c r="AO33">
        <v>24.882097000000002</v>
      </c>
    </row>
    <row r="34" spans="1:41">
      <c r="A34">
        <v>2022</v>
      </c>
      <c r="B34">
        <v>44.206856000000002</v>
      </c>
      <c r="C34">
        <v>51.761265000000002</v>
      </c>
      <c r="D34">
        <v>45.043514000000002</v>
      </c>
      <c r="E34">
        <v>109.774055</v>
      </c>
      <c r="F34">
        <v>120.242271</v>
      </c>
      <c r="G34">
        <v>119.537041</v>
      </c>
      <c r="H34">
        <v>63.60445</v>
      </c>
      <c r="I34">
        <v>76.722694000000004</v>
      </c>
      <c r="J34">
        <v>0</v>
      </c>
      <c r="K34">
        <v>62.589328999999999</v>
      </c>
      <c r="L34">
        <v>46.785164000000002</v>
      </c>
      <c r="M34">
        <v>43.989040000000003</v>
      </c>
      <c r="N34">
        <v>45.354712999999997</v>
      </c>
      <c r="O34">
        <v>44.903205999999997</v>
      </c>
      <c r="P34">
        <v>0</v>
      </c>
      <c r="Q34">
        <v>52.347267000000002</v>
      </c>
      <c r="R34">
        <v>45.638382</v>
      </c>
      <c r="S34">
        <v>32.215733</v>
      </c>
      <c r="T34">
        <v>38.387920000000001</v>
      </c>
      <c r="U34">
        <v>32.440624</v>
      </c>
      <c r="V34">
        <v>0</v>
      </c>
      <c r="W34">
        <v>97.966483999999994</v>
      </c>
      <c r="X34">
        <v>101.578209</v>
      </c>
      <c r="Y34">
        <v>48.673076999999999</v>
      </c>
      <c r="Z34">
        <v>55.361336000000001</v>
      </c>
      <c r="AA34">
        <v>0</v>
      </c>
      <c r="AB34">
        <v>45.995403000000003</v>
      </c>
      <c r="AC34">
        <v>33.386707000000001</v>
      </c>
      <c r="AD34">
        <v>31.066334000000001</v>
      </c>
      <c r="AE34">
        <v>32.179554000000003</v>
      </c>
      <c r="AF34">
        <v>31.009266</v>
      </c>
      <c r="AG34">
        <v>0</v>
      </c>
      <c r="AH34">
        <v>38.842461</v>
      </c>
      <c r="AI34">
        <v>33.304336999999997</v>
      </c>
      <c r="AJ34">
        <v>37.27243</v>
      </c>
      <c r="AK34">
        <v>29.685500999999999</v>
      </c>
      <c r="AL34">
        <v>21.818249000000002</v>
      </c>
      <c r="AM34">
        <v>24.981627</v>
      </c>
      <c r="AN34">
        <v>34.363480000000003</v>
      </c>
      <c r="AO34">
        <v>24.397593000000001</v>
      </c>
    </row>
    <row r="35" spans="1:41">
      <c r="A35">
        <v>2021</v>
      </c>
      <c r="B35">
        <v>43.725628</v>
      </c>
      <c r="C35">
        <v>51.880276000000002</v>
      </c>
      <c r="D35">
        <v>44.545555</v>
      </c>
      <c r="E35">
        <v>109.936798</v>
      </c>
      <c r="F35">
        <v>120.751869</v>
      </c>
      <c r="G35">
        <v>119.87303199999999</v>
      </c>
      <c r="H35">
        <v>62.861052999999998</v>
      </c>
      <c r="I35">
        <v>76.394942999999998</v>
      </c>
      <c r="J35">
        <v>0</v>
      </c>
      <c r="K35">
        <v>62.071899000000002</v>
      </c>
      <c r="L35">
        <v>46.401386000000002</v>
      </c>
      <c r="M35">
        <v>43.492274999999999</v>
      </c>
      <c r="N35">
        <v>44.919338000000003</v>
      </c>
      <c r="O35">
        <v>44.358325999999998</v>
      </c>
      <c r="P35">
        <v>0</v>
      </c>
      <c r="Q35">
        <v>52.369132999999998</v>
      </c>
      <c r="R35">
        <v>45.133468999999998</v>
      </c>
      <c r="S35">
        <v>31.734869</v>
      </c>
      <c r="T35">
        <v>38.0471</v>
      </c>
      <c r="U35">
        <v>31.943642000000001</v>
      </c>
      <c r="V35">
        <v>0</v>
      </c>
      <c r="W35">
        <v>98.425858000000005</v>
      </c>
      <c r="X35">
        <v>101.903458</v>
      </c>
      <c r="Y35">
        <v>48.666736999999998</v>
      </c>
      <c r="Z35">
        <v>54.943477999999999</v>
      </c>
      <c r="AA35">
        <v>0</v>
      </c>
      <c r="AB35">
        <v>45.452750999999999</v>
      </c>
      <c r="AC35">
        <v>32.843581999999998</v>
      </c>
      <c r="AD35">
        <v>30.560005</v>
      </c>
      <c r="AE35">
        <v>31.605253000000001</v>
      </c>
      <c r="AF35">
        <v>30.504111999999999</v>
      </c>
      <c r="AG35">
        <v>0</v>
      </c>
      <c r="AH35">
        <v>38.799689999999998</v>
      </c>
      <c r="AI35">
        <v>32.790131000000002</v>
      </c>
      <c r="AJ35">
        <v>36.588160999999999</v>
      </c>
      <c r="AK35">
        <v>29.109739000000001</v>
      </c>
      <c r="AL35">
        <v>21.292076000000002</v>
      </c>
      <c r="AM35">
        <v>24.486086</v>
      </c>
      <c r="AN35">
        <v>33.802985999999997</v>
      </c>
      <c r="AO35">
        <v>23.927458000000001</v>
      </c>
    </row>
    <row r="36" spans="1:41">
      <c r="A36">
        <v>2020</v>
      </c>
      <c r="B36">
        <v>41.799618000000002</v>
      </c>
      <c r="C36">
        <v>50.328570999999997</v>
      </c>
      <c r="D36">
        <v>42.419071000000002</v>
      </c>
      <c r="E36">
        <v>109.580116</v>
      </c>
      <c r="F36">
        <v>120.13919799999999</v>
      </c>
      <c r="G36">
        <v>119.537842</v>
      </c>
      <c r="H36">
        <v>60.151657</v>
      </c>
      <c r="I36">
        <v>73.406424999999999</v>
      </c>
      <c r="J36">
        <v>0</v>
      </c>
      <c r="K36">
        <v>59.290179999999999</v>
      </c>
      <c r="L36">
        <v>43.681716999999999</v>
      </c>
      <c r="M36">
        <v>41.084128999999997</v>
      </c>
      <c r="N36">
        <v>42.180911999999999</v>
      </c>
      <c r="O36">
        <v>42.023262000000003</v>
      </c>
      <c r="P36">
        <v>0</v>
      </c>
      <c r="Q36">
        <v>52.413367999999998</v>
      </c>
      <c r="R36">
        <v>43.264011000000004</v>
      </c>
      <c r="S36">
        <v>30.781351000000001</v>
      </c>
      <c r="T36">
        <v>37.262664999999998</v>
      </c>
      <c r="U36">
        <v>30.990406</v>
      </c>
      <c r="V36">
        <v>0</v>
      </c>
      <c r="W36">
        <v>99.170578000000006</v>
      </c>
      <c r="X36">
        <v>102.266846</v>
      </c>
      <c r="Y36">
        <v>47.010894999999998</v>
      </c>
      <c r="Z36">
        <v>54.178719000000001</v>
      </c>
      <c r="AA36">
        <v>0</v>
      </c>
      <c r="AB36">
        <v>44.357875999999997</v>
      </c>
      <c r="AC36">
        <v>31.861865999999999</v>
      </c>
      <c r="AD36">
        <v>29.55686</v>
      </c>
      <c r="AE36">
        <v>30.622246000000001</v>
      </c>
      <c r="AF36">
        <v>29.502110999999999</v>
      </c>
      <c r="AG36">
        <v>0</v>
      </c>
      <c r="AH36">
        <v>37.807884000000001</v>
      </c>
      <c r="AI36">
        <v>31.765070000000001</v>
      </c>
      <c r="AJ36">
        <v>35.428043000000002</v>
      </c>
      <c r="AK36">
        <v>28.566016999999999</v>
      </c>
      <c r="AL36">
        <v>20.768613999999999</v>
      </c>
      <c r="AM36">
        <v>24.007415999999999</v>
      </c>
      <c r="AN36">
        <v>32.871009999999998</v>
      </c>
      <c r="AO36">
        <v>23.457035000000001</v>
      </c>
    </row>
    <row r="39" spans="1:41" ht="44.25">
      <c r="A39" s="39" t="s">
        <v>1335</v>
      </c>
      <c r="B39" s="70" t="s">
        <v>113</v>
      </c>
      <c r="C39" s="70" t="s">
        <v>114</v>
      </c>
      <c r="D39" s="70" t="s">
        <v>113</v>
      </c>
      <c r="E39" s="70" t="s">
        <v>111</v>
      </c>
      <c r="F39" s="70" t="s">
        <v>111</v>
      </c>
      <c r="G39" s="70" t="s">
        <v>111</v>
      </c>
      <c r="H39" s="70" t="s">
        <v>115</v>
      </c>
      <c r="I39" s="70" t="s">
        <v>115</v>
      </c>
      <c r="J39" s="70" t="s">
        <v>114</v>
      </c>
      <c r="K39" s="70" t="s">
        <v>113</v>
      </c>
      <c r="L39" s="70" t="s">
        <v>112</v>
      </c>
      <c r="M39" s="70" t="s">
        <v>112</v>
      </c>
      <c r="N39" s="70" t="s">
        <v>260</v>
      </c>
      <c r="O39" s="70" t="s">
        <v>260</v>
      </c>
      <c r="P39" s="70" t="s">
        <v>261</v>
      </c>
      <c r="Q39" s="70" t="s">
        <v>261</v>
      </c>
      <c r="R39" s="39"/>
      <c r="S39" s="70" t="s">
        <v>113</v>
      </c>
      <c r="T39" s="70" t="s">
        <v>114</v>
      </c>
      <c r="U39" s="70" t="s">
        <v>113</v>
      </c>
      <c r="V39" s="70" t="s">
        <v>111</v>
      </c>
      <c r="W39" s="70" t="s">
        <v>111</v>
      </c>
      <c r="X39" s="70" t="s">
        <v>111</v>
      </c>
      <c r="Y39" s="70" t="s">
        <v>115</v>
      </c>
      <c r="Z39" s="70" t="s">
        <v>115</v>
      </c>
      <c r="AA39" s="70" t="s">
        <v>114</v>
      </c>
      <c r="AB39" s="70" t="s">
        <v>113</v>
      </c>
      <c r="AC39" s="70" t="s">
        <v>112</v>
      </c>
      <c r="AD39" s="70" t="s">
        <v>112</v>
      </c>
      <c r="AE39" s="70" t="s">
        <v>260</v>
      </c>
      <c r="AF39" s="70" t="s">
        <v>260</v>
      </c>
      <c r="AG39" s="70" t="s">
        <v>261</v>
      </c>
      <c r="AH39" s="70" t="s">
        <v>261</v>
      </c>
      <c r="AI39" s="70"/>
      <c r="AJ39" s="69"/>
      <c r="AK39" s="69"/>
    </row>
    <row r="41" spans="1:41" s="69" customFormat="1" ht="37.25">
      <c r="B41" s="94" t="s">
        <v>501</v>
      </c>
      <c r="C41" s="94" t="s">
        <v>503</v>
      </c>
      <c r="D41" s="94" t="s">
        <v>508</v>
      </c>
      <c r="E41" s="94" t="s">
        <v>510</v>
      </c>
      <c r="F41" s="94" t="s">
        <v>512</v>
      </c>
      <c r="G41" s="94" t="s">
        <v>514</v>
      </c>
      <c r="H41" s="94" t="s">
        <v>516</v>
      </c>
      <c r="I41" s="94" t="s">
        <v>518</v>
      </c>
      <c r="J41" s="94" t="s">
        <v>520</v>
      </c>
      <c r="K41" s="94" t="s">
        <v>522</v>
      </c>
      <c r="L41" s="94" t="s">
        <v>524</v>
      </c>
      <c r="M41" s="94" t="s">
        <v>526</v>
      </c>
      <c r="N41" s="94" t="s">
        <v>528</v>
      </c>
      <c r="O41" s="94" t="s">
        <v>530</v>
      </c>
      <c r="P41" s="94" t="s">
        <v>532</v>
      </c>
      <c r="Q41" s="94" t="s">
        <v>534</v>
      </c>
      <c r="R41" t="s">
        <v>2216</v>
      </c>
      <c r="S41" s="94" t="s">
        <v>501</v>
      </c>
      <c r="T41" s="94" t="s">
        <v>503</v>
      </c>
      <c r="U41" s="94" t="s">
        <v>508</v>
      </c>
      <c r="V41" s="94" t="s">
        <v>510</v>
      </c>
      <c r="W41" s="94" t="s">
        <v>512</v>
      </c>
      <c r="X41" s="94" t="s">
        <v>514</v>
      </c>
      <c r="Y41" s="94" t="s">
        <v>516</v>
      </c>
      <c r="Z41" s="94" t="s">
        <v>518</v>
      </c>
      <c r="AA41" s="94" t="s">
        <v>520</v>
      </c>
      <c r="AB41" s="94" t="s">
        <v>522</v>
      </c>
      <c r="AC41" s="94" t="s">
        <v>524</v>
      </c>
      <c r="AD41" s="94" t="s">
        <v>526</v>
      </c>
      <c r="AE41" s="94" t="s">
        <v>528</v>
      </c>
      <c r="AF41" s="94" t="s">
        <v>530</v>
      </c>
      <c r="AG41" s="94" t="s">
        <v>532</v>
      </c>
      <c r="AH41" s="94" t="s">
        <v>534</v>
      </c>
      <c r="AI41" s="94" t="s">
        <v>2350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3DF0-F6D4-4A4F-9DE0-8A9B6047465E}">
  <dimension ref="A1:AI4402"/>
  <sheetViews>
    <sheetView workbookViewId="0"/>
  </sheetViews>
  <sheetFormatPr defaultRowHeight="14.75"/>
  <sheetData>
    <row r="1" spans="1:35" ht="15.5" thickBot="1">
      <c r="A1" s="74"/>
      <c r="B1" s="74"/>
      <c r="C1" s="90" t="s">
        <v>1360</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c r="AI1" s="74"/>
    </row>
    <row r="2" spans="1:35"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row>
    <row r="3" spans="1:35">
      <c r="A3" s="74"/>
      <c r="B3" s="74"/>
      <c r="C3" s="74"/>
      <c r="D3" s="100" t="s">
        <v>109</v>
      </c>
      <c r="E3" s="100" t="s">
        <v>1359</v>
      </c>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row>
    <row r="4" spans="1:35">
      <c r="A4" s="74"/>
      <c r="B4" s="74"/>
      <c r="C4" s="74"/>
      <c r="D4" s="100" t="s">
        <v>108</v>
      </c>
      <c r="E4" s="100" t="s">
        <v>1361</v>
      </c>
      <c r="F4" s="74"/>
      <c r="G4" s="74"/>
      <c r="H4" s="100" t="s">
        <v>1362</v>
      </c>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row>
    <row r="5" spans="1:35">
      <c r="A5" s="74"/>
      <c r="B5" s="74"/>
      <c r="C5" s="74"/>
      <c r="D5" s="100" t="s">
        <v>107</v>
      </c>
      <c r="E5" s="100" t="s">
        <v>1363</v>
      </c>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c r="A6" s="74"/>
      <c r="B6" s="74"/>
      <c r="C6" s="74"/>
      <c r="D6" s="100" t="s">
        <v>106</v>
      </c>
      <c r="E6" s="74"/>
      <c r="F6" s="100" t="s">
        <v>1364</v>
      </c>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row>
    <row r="8" spans="1:35">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row>
    <row r="9" spans="1:35">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row>
    <row r="10" spans="1:35" ht="16">
      <c r="A10" s="76" t="s">
        <v>2239</v>
      </c>
      <c r="B10" s="76"/>
      <c r="C10" s="92" t="s">
        <v>2240</v>
      </c>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88" t="s">
        <v>1365</v>
      </c>
    </row>
    <row r="11" spans="1:35">
      <c r="A11" s="74"/>
      <c r="B11" s="74"/>
      <c r="C11" s="90" t="s">
        <v>2241</v>
      </c>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88" t="s">
        <v>1366</v>
      </c>
    </row>
    <row r="12" spans="1:35">
      <c r="A12" s="74"/>
      <c r="B12" s="74"/>
      <c r="C12" s="90"/>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88" t="s">
        <v>1367</v>
      </c>
    </row>
    <row r="13" spans="1:35" ht="38" thickBot="1">
      <c r="A13" s="74"/>
      <c r="B13" s="74"/>
      <c r="C13" s="91" t="s">
        <v>2242</v>
      </c>
      <c r="D13" s="91">
        <v>2020</v>
      </c>
      <c r="E13" s="91">
        <v>2021</v>
      </c>
      <c r="F13" s="91">
        <v>2022</v>
      </c>
      <c r="G13" s="91">
        <v>2023</v>
      </c>
      <c r="H13" s="91">
        <v>2024</v>
      </c>
      <c r="I13" s="91">
        <v>2025</v>
      </c>
      <c r="J13" s="91">
        <v>2026</v>
      </c>
      <c r="K13" s="91">
        <v>2027</v>
      </c>
      <c r="L13" s="91">
        <v>2028</v>
      </c>
      <c r="M13" s="91">
        <v>2029</v>
      </c>
      <c r="N13" s="91">
        <v>2030</v>
      </c>
      <c r="O13" s="91">
        <v>2031</v>
      </c>
      <c r="P13" s="91">
        <v>2032</v>
      </c>
      <c r="Q13" s="91">
        <v>2033</v>
      </c>
      <c r="R13" s="91">
        <v>2034</v>
      </c>
      <c r="S13" s="91">
        <v>2035</v>
      </c>
      <c r="T13" s="91">
        <v>2036</v>
      </c>
      <c r="U13" s="91">
        <v>2037</v>
      </c>
      <c r="V13" s="91">
        <v>2038</v>
      </c>
      <c r="W13" s="91">
        <v>2039</v>
      </c>
      <c r="X13" s="91">
        <v>2040</v>
      </c>
      <c r="Y13" s="91">
        <v>2041</v>
      </c>
      <c r="Z13" s="91">
        <v>2042</v>
      </c>
      <c r="AA13" s="91">
        <v>2043</v>
      </c>
      <c r="AB13" s="91">
        <v>2044</v>
      </c>
      <c r="AC13" s="91">
        <v>2045</v>
      </c>
      <c r="AD13" s="91">
        <v>2046</v>
      </c>
      <c r="AE13" s="91">
        <v>2047</v>
      </c>
      <c r="AF13" s="91">
        <v>2048</v>
      </c>
      <c r="AG13" s="91">
        <v>2049</v>
      </c>
      <c r="AH13" s="91">
        <v>2050</v>
      </c>
      <c r="AI13" s="99" t="s">
        <v>1368</v>
      </c>
    </row>
    <row r="14" spans="1:35" ht="38" thickTop="1">
      <c r="A14" s="74"/>
      <c r="B14" s="74"/>
      <c r="C14" s="93" t="s">
        <v>2243</v>
      </c>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row>
    <row r="15" spans="1:35" ht="29.5">
      <c r="A15" s="76" t="s">
        <v>2244</v>
      </c>
      <c r="B15" s="71" t="s">
        <v>113</v>
      </c>
      <c r="C15" s="94" t="s">
        <v>2245</v>
      </c>
      <c r="D15" s="96">
        <v>2321.6689449999999</v>
      </c>
      <c r="E15" s="96">
        <v>2476.2653810000002</v>
      </c>
      <c r="F15" s="96">
        <v>2522.2485350000002</v>
      </c>
      <c r="G15" s="96">
        <v>2572.4670409999999</v>
      </c>
      <c r="H15" s="96">
        <v>2612.9167480000001</v>
      </c>
      <c r="I15" s="96">
        <v>2646.234375</v>
      </c>
      <c r="J15" s="96">
        <v>2672.4536130000001</v>
      </c>
      <c r="K15" s="96">
        <v>2693.0961910000001</v>
      </c>
      <c r="L15" s="96">
        <v>2710.4360350000002</v>
      </c>
      <c r="M15" s="96">
        <v>2721.8793949999999</v>
      </c>
      <c r="N15" s="96">
        <v>2731.741943</v>
      </c>
      <c r="O15" s="96">
        <v>2738.6279300000001</v>
      </c>
      <c r="P15" s="96">
        <v>2743.4904790000001</v>
      </c>
      <c r="Q15" s="96">
        <v>2749.2524410000001</v>
      </c>
      <c r="R15" s="96">
        <v>2754.373047</v>
      </c>
      <c r="S15" s="96">
        <v>2758.0893550000001</v>
      </c>
      <c r="T15" s="96">
        <v>2759.0581050000001</v>
      </c>
      <c r="U15" s="96">
        <v>2757.6782229999999</v>
      </c>
      <c r="V15" s="96">
        <v>2754.9760740000002</v>
      </c>
      <c r="W15" s="96">
        <v>2752.6596679999998</v>
      </c>
      <c r="X15" s="96">
        <v>2750.0102539999998</v>
      </c>
      <c r="Y15" s="96">
        <v>2745.9316410000001</v>
      </c>
      <c r="Z15" s="96">
        <v>2743.0988769999999</v>
      </c>
      <c r="AA15" s="96">
        <v>2741.2153320000002</v>
      </c>
      <c r="AB15" s="96">
        <v>2739.2612300000001</v>
      </c>
      <c r="AC15" s="96">
        <v>2735.8903810000002</v>
      </c>
      <c r="AD15" s="96">
        <v>2732.1188959999999</v>
      </c>
      <c r="AE15" s="96">
        <v>2728.2062989999999</v>
      </c>
      <c r="AF15" s="96">
        <v>2724.7458499999998</v>
      </c>
      <c r="AG15" s="96">
        <v>2721.8945309999999</v>
      </c>
      <c r="AH15" s="96">
        <v>2718.499268</v>
      </c>
      <c r="AI15" s="95">
        <v>5.274E-3</v>
      </c>
    </row>
    <row r="16" spans="1:35" ht="29.5">
      <c r="A16" s="76" t="s">
        <v>2246</v>
      </c>
      <c r="B16" s="71" t="s">
        <v>114</v>
      </c>
      <c r="C16" s="94" t="s">
        <v>2247</v>
      </c>
      <c r="D16" s="96">
        <v>11.653719000000001</v>
      </c>
      <c r="E16" s="96">
        <v>12.919135000000001</v>
      </c>
      <c r="F16" s="96">
        <v>14.104953999999999</v>
      </c>
      <c r="G16" s="96">
        <v>15.158246999999999</v>
      </c>
      <c r="H16" s="96">
        <v>16.066117999999999</v>
      </c>
      <c r="I16" s="96">
        <v>16.924118</v>
      </c>
      <c r="J16" s="96">
        <v>17.663778000000001</v>
      </c>
      <c r="K16" s="96">
        <v>18.329445</v>
      </c>
      <c r="L16" s="96">
        <v>18.96998</v>
      </c>
      <c r="M16" s="96">
        <v>19.561979000000001</v>
      </c>
      <c r="N16" s="96">
        <v>20.164946</v>
      </c>
      <c r="O16" s="96">
        <v>20.727739</v>
      </c>
      <c r="P16" s="96">
        <v>21.280998</v>
      </c>
      <c r="Q16" s="96">
        <v>21.826184999999999</v>
      </c>
      <c r="R16" s="96">
        <v>22.359745</v>
      </c>
      <c r="S16" s="96">
        <v>22.858457999999999</v>
      </c>
      <c r="T16" s="96">
        <v>23.313877000000002</v>
      </c>
      <c r="U16" s="96">
        <v>23.727715</v>
      </c>
      <c r="V16" s="96">
        <v>24.132839000000001</v>
      </c>
      <c r="W16" s="96">
        <v>24.539864999999999</v>
      </c>
      <c r="X16" s="96">
        <v>24.933358999999999</v>
      </c>
      <c r="Y16" s="96">
        <v>25.291004000000001</v>
      </c>
      <c r="Z16" s="96">
        <v>25.632217000000001</v>
      </c>
      <c r="AA16" s="96">
        <v>25.934593</v>
      </c>
      <c r="AB16" s="96">
        <v>26.221278999999999</v>
      </c>
      <c r="AC16" s="96">
        <v>26.45956</v>
      </c>
      <c r="AD16" s="96">
        <v>26.688203999999999</v>
      </c>
      <c r="AE16" s="96">
        <v>26.882891000000001</v>
      </c>
      <c r="AF16" s="96">
        <v>27.100317</v>
      </c>
      <c r="AG16" s="96">
        <v>27.280342000000001</v>
      </c>
      <c r="AH16" s="96">
        <v>27.447765</v>
      </c>
      <c r="AI16" s="95">
        <v>2.8967E-2</v>
      </c>
    </row>
    <row r="18" spans="1:35" ht="37.25">
      <c r="A18" s="74"/>
      <c r="C18" s="93" t="s">
        <v>2248</v>
      </c>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row>
    <row r="19" spans="1:35" ht="37.25">
      <c r="A19" s="76" t="s">
        <v>2249</v>
      </c>
      <c r="B19" s="71" t="s">
        <v>113</v>
      </c>
      <c r="C19" s="94" t="s">
        <v>2250</v>
      </c>
      <c r="D19" s="96">
        <v>220.94378699999999</v>
      </c>
      <c r="E19" s="96">
        <v>233.105469</v>
      </c>
      <c r="F19" s="96">
        <v>233.31025700000001</v>
      </c>
      <c r="G19" s="96">
        <v>233.162781</v>
      </c>
      <c r="H19" s="96">
        <v>231.34520000000001</v>
      </c>
      <c r="I19" s="96">
        <v>228.23843400000001</v>
      </c>
      <c r="J19" s="96">
        <v>224.315552</v>
      </c>
      <c r="K19" s="96">
        <v>219.79216</v>
      </c>
      <c r="L19" s="96">
        <v>215.164886</v>
      </c>
      <c r="M19" s="96">
        <v>210.444962</v>
      </c>
      <c r="N19" s="96">
        <v>206.03331</v>
      </c>
      <c r="O19" s="96">
        <v>201.82545500000001</v>
      </c>
      <c r="P19" s="96">
        <v>197.96040300000001</v>
      </c>
      <c r="Q19" s="96">
        <v>194.65696700000001</v>
      </c>
      <c r="R19" s="96">
        <v>191.913544</v>
      </c>
      <c r="S19" s="96">
        <v>189.570953</v>
      </c>
      <c r="T19" s="96">
        <v>187.50126599999999</v>
      </c>
      <c r="U19" s="96">
        <v>185.773788</v>
      </c>
      <c r="V19" s="96">
        <v>184.30081200000001</v>
      </c>
      <c r="W19" s="96">
        <v>183.20837399999999</v>
      </c>
      <c r="X19" s="96">
        <v>182.42588799999999</v>
      </c>
      <c r="Y19" s="96">
        <v>181.698013</v>
      </c>
      <c r="Z19" s="96">
        <v>181.18533300000001</v>
      </c>
      <c r="AA19" s="96">
        <v>180.83737199999999</v>
      </c>
      <c r="AB19" s="96">
        <v>180.56605500000001</v>
      </c>
      <c r="AC19" s="96">
        <v>180.32801799999999</v>
      </c>
      <c r="AD19" s="96">
        <v>180.12904399999999</v>
      </c>
      <c r="AE19" s="96">
        <v>179.992783</v>
      </c>
      <c r="AF19" s="96">
        <v>179.95388800000001</v>
      </c>
      <c r="AG19" s="96">
        <v>180.01942399999999</v>
      </c>
      <c r="AH19" s="96">
        <v>180.10964999999999</v>
      </c>
      <c r="AI19" s="95">
        <v>-6.7879999999999998E-3</v>
      </c>
    </row>
    <row r="20" spans="1:35" ht="44.25">
      <c r="A20" s="76" t="s">
        <v>2251</v>
      </c>
      <c r="B20" s="71" t="s">
        <v>111</v>
      </c>
      <c r="C20" s="94" t="s">
        <v>2252</v>
      </c>
      <c r="D20" s="96">
        <v>2.3843260000000002</v>
      </c>
      <c r="E20" s="96">
        <v>2.4622950000000001</v>
      </c>
      <c r="F20" s="96">
        <v>2.4194019999999998</v>
      </c>
      <c r="G20" s="96">
        <v>2.368382</v>
      </c>
      <c r="H20" s="96">
        <v>2.3000099999999999</v>
      </c>
      <c r="I20" s="96">
        <v>2.2181950000000001</v>
      </c>
      <c r="J20" s="96">
        <v>2.1233970000000002</v>
      </c>
      <c r="K20" s="96">
        <v>2.0162879999999999</v>
      </c>
      <c r="L20" s="96">
        <v>1.8981809999999999</v>
      </c>
      <c r="M20" s="96">
        <v>1.7699659999999999</v>
      </c>
      <c r="N20" s="96">
        <v>1.633175</v>
      </c>
      <c r="O20" s="96">
        <v>1.496578</v>
      </c>
      <c r="P20" s="96">
        <v>1.363985</v>
      </c>
      <c r="Q20" s="96">
        <v>1.244691</v>
      </c>
      <c r="R20" s="96">
        <v>1.13941</v>
      </c>
      <c r="S20" s="96">
        <v>1.053933</v>
      </c>
      <c r="T20" s="96">
        <v>0.98435899999999998</v>
      </c>
      <c r="U20" s="96">
        <v>0.93097600000000003</v>
      </c>
      <c r="V20" s="96">
        <v>0.89205999999999996</v>
      </c>
      <c r="W20" s="96">
        <v>0.86667400000000006</v>
      </c>
      <c r="X20" s="96">
        <v>0.85240899999999997</v>
      </c>
      <c r="Y20" s="96">
        <v>0.847298</v>
      </c>
      <c r="Z20" s="96">
        <v>0.84841500000000003</v>
      </c>
      <c r="AA20" s="96">
        <v>0.85332699999999995</v>
      </c>
      <c r="AB20" s="96">
        <v>0.85964300000000005</v>
      </c>
      <c r="AC20" s="96">
        <v>0.86592800000000003</v>
      </c>
      <c r="AD20" s="96">
        <v>0.87221899999999997</v>
      </c>
      <c r="AE20" s="96">
        <v>0.87810699999999997</v>
      </c>
      <c r="AF20" s="96">
        <v>0.88363599999999998</v>
      </c>
      <c r="AG20" s="96">
        <v>0.88849</v>
      </c>
      <c r="AH20" s="96">
        <v>0.89244599999999996</v>
      </c>
      <c r="AI20" s="95">
        <v>-3.2225999999999998E-2</v>
      </c>
    </row>
    <row r="21" spans="1:35" ht="44.25">
      <c r="A21" s="76" t="s">
        <v>2253</v>
      </c>
      <c r="B21" s="71" t="s">
        <v>111</v>
      </c>
      <c r="C21" s="94" t="s">
        <v>2254</v>
      </c>
      <c r="D21" s="96">
        <v>2.6915149999999999</v>
      </c>
      <c r="E21" s="96">
        <v>3.5692179999999998</v>
      </c>
      <c r="F21" s="96">
        <v>4.3354229999999996</v>
      </c>
      <c r="G21" s="96">
        <v>5.076219</v>
      </c>
      <c r="H21" s="96">
        <v>5.8095819999999998</v>
      </c>
      <c r="I21" s="96">
        <v>6.567374</v>
      </c>
      <c r="J21" s="96">
        <v>7.3468400000000003</v>
      </c>
      <c r="K21" s="96">
        <v>8.1693580000000008</v>
      </c>
      <c r="L21" s="96">
        <v>9.0894770000000005</v>
      </c>
      <c r="M21" s="96">
        <v>10.110393999999999</v>
      </c>
      <c r="N21" s="96">
        <v>11.282014999999999</v>
      </c>
      <c r="O21" s="96">
        <v>12.584535000000001</v>
      </c>
      <c r="P21" s="96">
        <v>14.039118</v>
      </c>
      <c r="Q21" s="96">
        <v>15.651396</v>
      </c>
      <c r="R21" s="96">
        <v>17.404357999999998</v>
      </c>
      <c r="S21" s="96">
        <v>19.276968</v>
      </c>
      <c r="T21" s="96">
        <v>21.246787999999999</v>
      </c>
      <c r="U21" s="96">
        <v>23.318331000000001</v>
      </c>
      <c r="V21" s="96">
        <v>25.497606000000001</v>
      </c>
      <c r="W21" s="96">
        <v>27.766258000000001</v>
      </c>
      <c r="X21" s="96">
        <v>30.135252000000001</v>
      </c>
      <c r="Y21" s="96">
        <v>32.569777999999999</v>
      </c>
      <c r="Z21" s="96">
        <v>35.090851000000001</v>
      </c>
      <c r="AA21" s="96">
        <v>37.677959000000001</v>
      </c>
      <c r="AB21" s="96">
        <v>40.314765999999999</v>
      </c>
      <c r="AC21" s="96">
        <v>42.987808000000001</v>
      </c>
      <c r="AD21" s="96">
        <v>45.729004000000003</v>
      </c>
      <c r="AE21" s="96">
        <v>48.505263999999997</v>
      </c>
      <c r="AF21" s="96">
        <v>51.328785000000003</v>
      </c>
      <c r="AG21" s="96">
        <v>54.16872</v>
      </c>
      <c r="AH21" s="96">
        <v>57.014373999999997</v>
      </c>
      <c r="AI21" s="95">
        <v>0.10713200000000001</v>
      </c>
    </row>
    <row r="22" spans="1:35" ht="44.25">
      <c r="A22" s="76" t="s">
        <v>2255</v>
      </c>
      <c r="B22" s="71" t="s">
        <v>111</v>
      </c>
      <c r="C22" s="94" t="s">
        <v>2256</v>
      </c>
      <c r="D22" s="96">
        <v>5.6208</v>
      </c>
      <c r="E22" s="96">
        <v>7.0828980000000001</v>
      </c>
      <c r="F22" s="96">
        <v>8.4164279999999998</v>
      </c>
      <c r="G22" s="96">
        <v>9.8921050000000008</v>
      </c>
      <c r="H22" s="96">
        <v>11.487024</v>
      </c>
      <c r="I22" s="96">
        <v>13.127744</v>
      </c>
      <c r="J22" s="96">
        <v>14.858757000000001</v>
      </c>
      <c r="K22" s="96">
        <v>16.696079000000001</v>
      </c>
      <c r="L22" s="96">
        <v>18.750353</v>
      </c>
      <c r="M22" s="96">
        <v>21.053249000000001</v>
      </c>
      <c r="N22" s="96">
        <v>23.742239000000001</v>
      </c>
      <c r="O22" s="96">
        <v>26.861084000000002</v>
      </c>
      <c r="P22" s="96">
        <v>30.439819</v>
      </c>
      <c r="Q22" s="96">
        <v>34.562241</v>
      </c>
      <c r="R22" s="96">
        <v>39.237461000000003</v>
      </c>
      <c r="S22" s="96">
        <v>44.462727000000001</v>
      </c>
      <c r="T22" s="96">
        <v>50.223064000000001</v>
      </c>
      <c r="U22" s="96">
        <v>56.537543999999997</v>
      </c>
      <c r="V22" s="96">
        <v>63.443759999999997</v>
      </c>
      <c r="W22" s="96">
        <v>70.889015000000001</v>
      </c>
      <c r="X22" s="96">
        <v>78.853286999999995</v>
      </c>
      <c r="Y22" s="96">
        <v>87.113258000000002</v>
      </c>
      <c r="Z22" s="96">
        <v>95.676063999999997</v>
      </c>
      <c r="AA22" s="96">
        <v>104.498955</v>
      </c>
      <c r="AB22" s="96">
        <v>113.51474</v>
      </c>
      <c r="AC22" s="96">
        <v>122.643044</v>
      </c>
      <c r="AD22" s="96">
        <v>131.97015400000001</v>
      </c>
      <c r="AE22" s="96">
        <v>141.515289</v>
      </c>
      <c r="AF22" s="96">
        <v>151.266571</v>
      </c>
      <c r="AG22" s="96">
        <v>161.191452</v>
      </c>
      <c r="AH22" s="96">
        <v>171.20547500000001</v>
      </c>
      <c r="AI22" s="95">
        <v>0.120617</v>
      </c>
    </row>
    <row r="23" spans="1:35" ht="44.25">
      <c r="A23" s="76" t="s">
        <v>2257</v>
      </c>
      <c r="B23" s="71" t="s">
        <v>115</v>
      </c>
      <c r="C23" s="94" t="s">
        <v>2258</v>
      </c>
      <c r="D23" s="96">
        <v>4.5962149999999999</v>
      </c>
      <c r="E23" s="96">
        <v>5.1734970000000002</v>
      </c>
      <c r="F23" s="96">
        <v>5.5656569999999999</v>
      </c>
      <c r="G23" s="96">
        <v>6.0046910000000002</v>
      </c>
      <c r="H23" s="96">
        <v>6.4726460000000001</v>
      </c>
      <c r="I23" s="96">
        <v>7.0075079999999996</v>
      </c>
      <c r="J23" s="96">
        <v>7.6055619999999999</v>
      </c>
      <c r="K23" s="96">
        <v>8.2963979999999999</v>
      </c>
      <c r="L23" s="96">
        <v>9.1390820000000001</v>
      </c>
      <c r="M23" s="96">
        <v>9.9847269999999995</v>
      </c>
      <c r="N23" s="96">
        <v>10.870480000000001</v>
      </c>
      <c r="O23" s="96">
        <v>11.732200000000001</v>
      </c>
      <c r="P23" s="96">
        <v>12.599648</v>
      </c>
      <c r="Q23" s="96">
        <v>13.461850999999999</v>
      </c>
      <c r="R23" s="96">
        <v>14.316746</v>
      </c>
      <c r="S23" s="96">
        <v>15.146426999999999</v>
      </c>
      <c r="T23" s="96">
        <v>15.943802</v>
      </c>
      <c r="U23" s="96">
        <v>16.707156999999999</v>
      </c>
      <c r="V23" s="96">
        <v>17.436831999999999</v>
      </c>
      <c r="W23" s="96">
        <v>18.119343000000001</v>
      </c>
      <c r="X23" s="96">
        <v>18.778611999999999</v>
      </c>
      <c r="Y23" s="96">
        <v>19.380358000000001</v>
      </c>
      <c r="Z23" s="96">
        <v>19.937777000000001</v>
      </c>
      <c r="AA23" s="96">
        <v>20.457488999999999</v>
      </c>
      <c r="AB23" s="96">
        <v>20.924681</v>
      </c>
      <c r="AC23" s="96">
        <v>21.337076</v>
      </c>
      <c r="AD23" s="96">
        <v>21.736588999999999</v>
      </c>
      <c r="AE23" s="96">
        <v>22.119432</v>
      </c>
      <c r="AF23" s="96">
        <v>22.51219</v>
      </c>
      <c r="AG23" s="96">
        <v>22.922508000000001</v>
      </c>
      <c r="AH23" s="96">
        <v>23.364333999999999</v>
      </c>
      <c r="AI23" s="95">
        <v>5.5695000000000001E-2</v>
      </c>
    </row>
    <row r="24" spans="1:35" ht="44.25">
      <c r="A24" s="76" t="s">
        <v>2259</v>
      </c>
      <c r="B24" s="71" t="s">
        <v>115</v>
      </c>
      <c r="C24" s="94" t="s">
        <v>2260</v>
      </c>
      <c r="D24" s="96">
        <v>2.6432380000000002</v>
      </c>
      <c r="E24" s="96">
        <v>3.1669860000000001</v>
      </c>
      <c r="F24" s="96">
        <v>3.5248020000000002</v>
      </c>
      <c r="G24" s="96">
        <v>3.842822</v>
      </c>
      <c r="H24" s="96">
        <v>4.0999540000000003</v>
      </c>
      <c r="I24" s="96">
        <v>4.5987109999999998</v>
      </c>
      <c r="J24" s="96">
        <v>6.2339270000000004</v>
      </c>
      <c r="K24" s="96">
        <v>8.1133790000000001</v>
      </c>
      <c r="L24" s="96">
        <v>9.9614949999999993</v>
      </c>
      <c r="M24" s="96">
        <v>11.734093</v>
      </c>
      <c r="N24" s="96">
        <v>13.483145</v>
      </c>
      <c r="O24" s="96">
        <v>15.208315000000001</v>
      </c>
      <c r="P24" s="96">
        <v>16.926693</v>
      </c>
      <c r="Q24" s="96">
        <v>18.639885</v>
      </c>
      <c r="R24" s="96">
        <v>20.326467999999998</v>
      </c>
      <c r="S24" s="96">
        <v>21.972296</v>
      </c>
      <c r="T24" s="96">
        <v>23.546061999999999</v>
      </c>
      <c r="U24" s="96">
        <v>25.037714000000001</v>
      </c>
      <c r="V24" s="96">
        <v>26.443655</v>
      </c>
      <c r="W24" s="96">
        <v>27.764513000000001</v>
      </c>
      <c r="X24" s="96">
        <v>28.988226000000001</v>
      </c>
      <c r="Y24" s="96">
        <v>30.088923999999999</v>
      </c>
      <c r="Z24" s="96">
        <v>31.112348999999998</v>
      </c>
      <c r="AA24" s="96">
        <v>32.064819</v>
      </c>
      <c r="AB24" s="96">
        <v>32.927428999999997</v>
      </c>
      <c r="AC24" s="96">
        <v>33.689781000000004</v>
      </c>
      <c r="AD24" s="96">
        <v>34.374473999999999</v>
      </c>
      <c r="AE24" s="96">
        <v>34.977192000000002</v>
      </c>
      <c r="AF24" s="96">
        <v>35.513694999999998</v>
      </c>
      <c r="AG24" s="96">
        <v>35.991467</v>
      </c>
      <c r="AH24" s="96">
        <v>36.401176</v>
      </c>
      <c r="AI24" s="95">
        <v>9.1355000000000006E-2</v>
      </c>
    </row>
    <row r="25" spans="1:35" ht="37.25">
      <c r="A25" s="76" t="s">
        <v>2261</v>
      </c>
      <c r="B25" s="71" t="s">
        <v>114</v>
      </c>
      <c r="C25" s="94" t="s">
        <v>2262</v>
      </c>
      <c r="D25" s="96">
        <v>0</v>
      </c>
      <c r="E25" s="96">
        <v>0</v>
      </c>
      <c r="F25" s="96">
        <v>0</v>
      </c>
      <c r="G25" s="96">
        <v>0</v>
      </c>
      <c r="H25" s="96">
        <v>0</v>
      </c>
      <c r="I25" s="96">
        <v>0</v>
      </c>
      <c r="J25" s="96">
        <v>0</v>
      </c>
      <c r="K25" s="96">
        <v>0</v>
      </c>
      <c r="L25" s="96">
        <v>0</v>
      </c>
      <c r="M25" s="96">
        <v>0</v>
      </c>
      <c r="N25" s="96">
        <v>0</v>
      </c>
      <c r="O25" s="96">
        <v>0</v>
      </c>
      <c r="P25" s="96">
        <v>0</v>
      </c>
      <c r="Q25" s="96">
        <v>0</v>
      </c>
      <c r="R25" s="96">
        <v>0</v>
      </c>
      <c r="S25" s="96">
        <v>0</v>
      </c>
      <c r="T25" s="96">
        <v>0</v>
      </c>
      <c r="U25" s="96">
        <v>0</v>
      </c>
      <c r="V25" s="96">
        <v>0</v>
      </c>
      <c r="W25" s="96">
        <v>0</v>
      </c>
      <c r="X25" s="96">
        <v>0</v>
      </c>
      <c r="Y25" s="96">
        <v>0</v>
      </c>
      <c r="Z25" s="96">
        <v>0</v>
      </c>
      <c r="AA25" s="96">
        <v>0</v>
      </c>
      <c r="AB25" s="96">
        <v>0</v>
      </c>
      <c r="AC25" s="96">
        <v>0</v>
      </c>
      <c r="AD25" s="96">
        <v>0</v>
      </c>
      <c r="AE25" s="96">
        <v>0</v>
      </c>
      <c r="AF25" s="96">
        <v>0</v>
      </c>
      <c r="AG25" s="96">
        <v>0</v>
      </c>
      <c r="AH25" s="96">
        <v>0</v>
      </c>
      <c r="AI25" s="95" t="s">
        <v>2263</v>
      </c>
    </row>
    <row r="26" spans="1:35" ht="37.25">
      <c r="A26" s="76" t="s">
        <v>2264</v>
      </c>
      <c r="B26" s="71" t="s">
        <v>113</v>
      </c>
      <c r="C26" s="94" t="s">
        <v>2265</v>
      </c>
      <c r="D26" s="96">
        <v>52.301955999999997</v>
      </c>
      <c r="E26" s="96">
        <v>58.624580000000002</v>
      </c>
      <c r="F26" s="96">
        <v>62.812095999999997</v>
      </c>
      <c r="G26" s="96">
        <v>67.104195000000004</v>
      </c>
      <c r="H26" s="96">
        <v>71.223251000000005</v>
      </c>
      <c r="I26" s="96">
        <v>75.241341000000006</v>
      </c>
      <c r="J26" s="96">
        <v>79.870270000000005</v>
      </c>
      <c r="K26" s="96">
        <v>84.695144999999997</v>
      </c>
      <c r="L26" s="96">
        <v>89.696808000000004</v>
      </c>
      <c r="M26" s="96">
        <v>94.706635000000006</v>
      </c>
      <c r="N26" s="96">
        <v>100.00747699999999</v>
      </c>
      <c r="O26" s="96">
        <v>105.46772</v>
      </c>
      <c r="P26" s="96">
        <v>111.145714</v>
      </c>
      <c r="Q26" s="96">
        <v>117.11515799999999</v>
      </c>
      <c r="R26" s="96">
        <v>123.267387</v>
      </c>
      <c r="S26" s="96">
        <v>129.54702800000001</v>
      </c>
      <c r="T26" s="96">
        <v>135.84887699999999</v>
      </c>
      <c r="U26" s="96">
        <v>142.177277</v>
      </c>
      <c r="V26" s="96">
        <v>148.55609100000001</v>
      </c>
      <c r="W26" s="96">
        <v>154.984589</v>
      </c>
      <c r="X26" s="96">
        <v>161.46257</v>
      </c>
      <c r="Y26" s="96">
        <v>167.92112700000001</v>
      </c>
      <c r="Z26" s="96">
        <v>174.49670399999999</v>
      </c>
      <c r="AA26" s="96">
        <v>181.161911</v>
      </c>
      <c r="AB26" s="96">
        <v>187.85665900000001</v>
      </c>
      <c r="AC26" s="96">
        <v>194.518677</v>
      </c>
      <c r="AD26" s="96">
        <v>201.284164</v>
      </c>
      <c r="AE26" s="96">
        <v>208.11457799999999</v>
      </c>
      <c r="AF26" s="96">
        <v>215.07908599999999</v>
      </c>
      <c r="AG26" s="96">
        <v>222.14692700000001</v>
      </c>
      <c r="AH26" s="96">
        <v>229.252014</v>
      </c>
      <c r="AI26" s="95">
        <v>5.0493000000000003E-2</v>
      </c>
    </row>
    <row r="27" spans="1:35" ht="44.25">
      <c r="A27" s="76" t="s">
        <v>2266</v>
      </c>
      <c r="B27" s="71" t="s">
        <v>112</v>
      </c>
      <c r="C27" s="94" t="s">
        <v>2267</v>
      </c>
      <c r="D27" s="96">
        <v>0.32976800000000001</v>
      </c>
      <c r="E27" s="96">
        <v>0.31661600000000001</v>
      </c>
      <c r="F27" s="96">
        <v>0.30368699999999998</v>
      </c>
      <c r="G27" s="96">
        <v>0.29261599999999999</v>
      </c>
      <c r="H27" s="96">
        <v>0.28093200000000002</v>
      </c>
      <c r="I27" s="96">
        <v>0.270262</v>
      </c>
      <c r="J27" s="96">
        <v>0.26036199999999998</v>
      </c>
      <c r="K27" s="96">
        <v>0.25090200000000001</v>
      </c>
      <c r="L27" s="96">
        <v>0.24257300000000001</v>
      </c>
      <c r="M27" s="96">
        <v>0.23480100000000001</v>
      </c>
      <c r="N27" s="96">
        <v>0.22855800000000001</v>
      </c>
      <c r="O27" s="96">
        <v>0.223413</v>
      </c>
      <c r="P27" s="96">
        <v>0.21914400000000001</v>
      </c>
      <c r="Q27" s="96">
        <v>0.21588199999999999</v>
      </c>
      <c r="R27" s="96">
        <v>0.21382899999999999</v>
      </c>
      <c r="S27" s="96">
        <v>0.212171</v>
      </c>
      <c r="T27" s="96">
        <v>0.21083199999999999</v>
      </c>
      <c r="U27" s="96">
        <v>0.20954500000000001</v>
      </c>
      <c r="V27" s="96">
        <v>0.20890700000000001</v>
      </c>
      <c r="W27" s="96">
        <v>0.20813799999999999</v>
      </c>
      <c r="X27" s="96">
        <v>0.20765500000000001</v>
      </c>
      <c r="Y27" s="96">
        <v>0.20732200000000001</v>
      </c>
      <c r="Z27" s="96">
        <v>0.20699000000000001</v>
      </c>
      <c r="AA27" s="96">
        <v>0.207594</v>
      </c>
      <c r="AB27" s="96">
        <v>0.20836099999999999</v>
      </c>
      <c r="AC27" s="96">
        <v>0.20919299999999999</v>
      </c>
      <c r="AD27" s="96">
        <v>0.20993700000000001</v>
      </c>
      <c r="AE27" s="96">
        <v>0.210621</v>
      </c>
      <c r="AF27" s="96">
        <v>0.21126600000000001</v>
      </c>
      <c r="AG27" s="96">
        <v>0.211783</v>
      </c>
      <c r="AH27" s="96">
        <v>0.212146</v>
      </c>
      <c r="AI27" s="95">
        <v>-1.4596E-2</v>
      </c>
    </row>
    <row r="28" spans="1:35" ht="44.25">
      <c r="A28" s="76" t="s">
        <v>2268</v>
      </c>
      <c r="B28" s="71" t="s">
        <v>112</v>
      </c>
      <c r="C28" s="94" t="s">
        <v>2269</v>
      </c>
      <c r="D28" s="96">
        <v>0.80171499999999996</v>
      </c>
      <c r="E28" s="96">
        <v>0.798539</v>
      </c>
      <c r="F28" s="96">
        <v>0.797462</v>
      </c>
      <c r="G28" s="96">
        <v>0.79705099999999995</v>
      </c>
      <c r="H28" s="96">
        <v>0.79238399999999998</v>
      </c>
      <c r="I28" s="96">
        <v>0.78822800000000004</v>
      </c>
      <c r="J28" s="96">
        <v>0.779497</v>
      </c>
      <c r="K28" s="96">
        <v>0.76863899999999996</v>
      </c>
      <c r="L28" s="96">
        <v>0.75770899999999997</v>
      </c>
      <c r="M28" s="96">
        <v>0.746641</v>
      </c>
      <c r="N28" s="96">
        <v>0.73666399999999999</v>
      </c>
      <c r="O28" s="96">
        <v>0.72809900000000005</v>
      </c>
      <c r="P28" s="96">
        <v>0.72053100000000003</v>
      </c>
      <c r="Q28" s="96">
        <v>0.71474199999999999</v>
      </c>
      <c r="R28" s="96">
        <v>0.71172100000000005</v>
      </c>
      <c r="S28" s="96">
        <v>0.70893200000000001</v>
      </c>
      <c r="T28" s="96">
        <v>0.70623899999999995</v>
      </c>
      <c r="U28" s="96">
        <v>0.70371600000000001</v>
      </c>
      <c r="V28" s="96">
        <v>0.70215799999999995</v>
      </c>
      <c r="W28" s="96">
        <v>0.70035599999999998</v>
      </c>
      <c r="X28" s="96">
        <v>0.69868699999999995</v>
      </c>
      <c r="Y28" s="96">
        <v>0.69745299999999999</v>
      </c>
      <c r="Z28" s="96">
        <v>0.69637499999999997</v>
      </c>
      <c r="AA28" s="96">
        <v>0.69680900000000001</v>
      </c>
      <c r="AB28" s="96">
        <v>0.69731900000000002</v>
      </c>
      <c r="AC28" s="96">
        <v>0.69892799999999999</v>
      </c>
      <c r="AD28" s="96">
        <v>0.70036900000000002</v>
      </c>
      <c r="AE28" s="96">
        <v>0.70160699999999998</v>
      </c>
      <c r="AF28" s="96">
        <v>0.70272500000000004</v>
      </c>
      <c r="AG28" s="96">
        <v>0.70324699999999996</v>
      </c>
      <c r="AH28" s="96">
        <v>0.70318000000000003</v>
      </c>
      <c r="AI28" s="95">
        <v>-4.3620000000000004E-3</v>
      </c>
    </row>
    <row r="29" spans="1:35" ht="29.5">
      <c r="A29" s="76" t="s">
        <v>2270</v>
      </c>
      <c r="B29" s="71" t="s">
        <v>260</v>
      </c>
      <c r="C29" s="94" t="s">
        <v>2271</v>
      </c>
      <c r="D29" s="96">
        <v>0.196051</v>
      </c>
      <c r="E29" s="96">
        <v>0.196322</v>
      </c>
      <c r="F29" s="96">
        <v>0.19813700000000001</v>
      </c>
      <c r="G29" s="96">
        <v>0.20103299999999999</v>
      </c>
      <c r="H29" s="96">
        <v>0.202852</v>
      </c>
      <c r="I29" s="96">
        <v>0.20541799999999999</v>
      </c>
      <c r="J29" s="96">
        <v>0.20837900000000001</v>
      </c>
      <c r="K29" s="96">
        <v>0.211557</v>
      </c>
      <c r="L29" s="96">
        <v>0.21523900000000001</v>
      </c>
      <c r="M29" s="96">
        <v>0.219307</v>
      </c>
      <c r="N29" s="96">
        <v>0.22369900000000001</v>
      </c>
      <c r="O29" s="96">
        <v>0.22842799999999999</v>
      </c>
      <c r="P29" s="96">
        <v>0.23328699999999999</v>
      </c>
      <c r="Q29" s="96">
        <v>0.23839399999999999</v>
      </c>
      <c r="R29" s="96">
        <v>0.24420900000000001</v>
      </c>
      <c r="S29" s="96">
        <v>0.249885</v>
      </c>
      <c r="T29" s="96">
        <v>0.25556499999999999</v>
      </c>
      <c r="U29" s="96">
        <v>0.26131199999999999</v>
      </c>
      <c r="V29" s="96">
        <v>0.26727000000000001</v>
      </c>
      <c r="W29" s="96">
        <v>0.27330399999999999</v>
      </c>
      <c r="X29" s="96">
        <v>0.279528</v>
      </c>
      <c r="Y29" s="96">
        <v>0.28586699999999998</v>
      </c>
      <c r="Z29" s="96">
        <v>0.29244500000000001</v>
      </c>
      <c r="AA29" s="96">
        <v>0.29933199999999999</v>
      </c>
      <c r="AB29" s="96">
        <v>0.30696099999999998</v>
      </c>
      <c r="AC29" s="96">
        <v>0.315025</v>
      </c>
      <c r="AD29" s="96">
        <v>0.32340000000000002</v>
      </c>
      <c r="AE29" s="96">
        <v>0.33201199999999997</v>
      </c>
      <c r="AF29" s="96">
        <v>0.341055</v>
      </c>
      <c r="AG29" s="96">
        <v>0.350354</v>
      </c>
      <c r="AH29" s="96">
        <v>0.359848</v>
      </c>
      <c r="AI29" s="95">
        <v>2.0449999999999999E-2</v>
      </c>
    </row>
    <row r="30" spans="1:35" ht="29.5">
      <c r="A30" s="76" t="s">
        <v>2272</v>
      </c>
      <c r="B30" s="71" t="s">
        <v>260</v>
      </c>
      <c r="C30" s="94" t="s">
        <v>2273</v>
      </c>
      <c r="D30" s="96">
        <v>0.75268299999999999</v>
      </c>
      <c r="E30" s="96">
        <v>0.71282999999999996</v>
      </c>
      <c r="F30" s="96">
        <v>0.67690799999999995</v>
      </c>
      <c r="G30" s="96">
        <v>0.64308699999999996</v>
      </c>
      <c r="H30" s="96">
        <v>0.60575800000000002</v>
      </c>
      <c r="I30" s="96">
        <v>0.57128500000000004</v>
      </c>
      <c r="J30" s="96">
        <v>0.53844700000000001</v>
      </c>
      <c r="K30" s="96">
        <v>0.50739299999999998</v>
      </c>
      <c r="L30" s="96">
        <v>0.47881299999999999</v>
      </c>
      <c r="M30" s="96">
        <v>0.452816</v>
      </c>
      <c r="N30" s="96">
        <v>0.42900500000000003</v>
      </c>
      <c r="O30" s="96">
        <v>0.40773199999999998</v>
      </c>
      <c r="P30" s="96">
        <v>0.38866299999999998</v>
      </c>
      <c r="Q30" s="96">
        <v>0.371832</v>
      </c>
      <c r="R30" s="96">
        <v>0.35966900000000002</v>
      </c>
      <c r="S30" s="96">
        <v>0.34825299999999998</v>
      </c>
      <c r="T30" s="96">
        <v>0.33881099999999997</v>
      </c>
      <c r="U30" s="96">
        <v>0.33114300000000002</v>
      </c>
      <c r="V30" s="96">
        <v>0.32517499999999999</v>
      </c>
      <c r="W30" s="96">
        <v>0.320017</v>
      </c>
      <c r="X30" s="96">
        <v>0.31595200000000001</v>
      </c>
      <c r="Y30" s="96">
        <v>0.31234499999999998</v>
      </c>
      <c r="Z30" s="96">
        <v>0.30834800000000001</v>
      </c>
      <c r="AA30" s="96">
        <v>0.308083</v>
      </c>
      <c r="AB30" s="96">
        <v>0.30826900000000002</v>
      </c>
      <c r="AC30" s="96">
        <v>0.30903599999999998</v>
      </c>
      <c r="AD30" s="96">
        <v>0.30966199999999999</v>
      </c>
      <c r="AE30" s="96">
        <v>0.31018000000000001</v>
      </c>
      <c r="AF30" s="96">
        <v>0.31064700000000001</v>
      </c>
      <c r="AG30" s="96">
        <v>0.31087399999999998</v>
      </c>
      <c r="AH30" s="96">
        <v>0.31085800000000002</v>
      </c>
      <c r="AI30" s="95">
        <v>-2.9047E-2</v>
      </c>
    </row>
    <row r="31" spans="1:35" ht="29.5">
      <c r="A31" s="76" t="s">
        <v>2274</v>
      </c>
      <c r="B31" s="71" t="s">
        <v>261</v>
      </c>
      <c r="C31" s="94" t="s">
        <v>2275</v>
      </c>
      <c r="D31" s="96">
        <v>0</v>
      </c>
      <c r="E31" s="96">
        <v>0</v>
      </c>
      <c r="F31" s="96">
        <v>0</v>
      </c>
      <c r="G31" s="96">
        <v>0</v>
      </c>
      <c r="H31" s="96">
        <v>0</v>
      </c>
      <c r="I31" s="96">
        <v>0</v>
      </c>
      <c r="J31" s="96">
        <v>0</v>
      </c>
      <c r="K31" s="96">
        <v>0</v>
      </c>
      <c r="L31" s="96">
        <v>0</v>
      </c>
      <c r="M31" s="96">
        <v>0</v>
      </c>
      <c r="N31" s="96">
        <v>0</v>
      </c>
      <c r="O31" s="96">
        <v>0</v>
      </c>
      <c r="P31" s="96">
        <v>0</v>
      </c>
      <c r="Q31" s="96">
        <v>0</v>
      </c>
      <c r="R31" s="96">
        <v>0</v>
      </c>
      <c r="S31" s="96">
        <v>0</v>
      </c>
      <c r="T31" s="96">
        <v>0</v>
      </c>
      <c r="U31" s="96">
        <v>0</v>
      </c>
      <c r="V31" s="96">
        <v>0</v>
      </c>
      <c r="W31" s="96">
        <v>0</v>
      </c>
      <c r="X31" s="96">
        <v>0</v>
      </c>
      <c r="Y31" s="96">
        <v>0</v>
      </c>
      <c r="Z31" s="96">
        <v>0</v>
      </c>
      <c r="AA31" s="96">
        <v>0</v>
      </c>
      <c r="AB31" s="96">
        <v>0</v>
      </c>
      <c r="AC31" s="96">
        <v>0</v>
      </c>
      <c r="AD31" s="96">
        <v>0</v>
      </c>
      <c r="AE31" s="96">
        <v>0</v>
      </c>
      <c r="AF31" s="96">
        <v>0</v>
      </c>
      <c r="AG31" s="96">
        <v>0</v>
      </c>
      <c r="AH31" s="96">
        <v>0</v>
      </c>
      <c r="AI31" s="95" t="s">
        <v>2263</v>
      </c>
    </row>
    <row r="32" spans="1:35" ht="29.5">
      <c r="A32" s="76" t="s">
        <v>2276</v>
      </c>
      <c r="B32" s="71" t="s">
        <v>261</v>
      </c>
      <c r="C32" s="94" t="s">
        <v>2277</v>
      </c>
      <c r="D32" s="96">
        <v>9.3510999999999997E-2</v>
      </c>
      <c r="E32" s="96">
        <v>9.8537E-2</v>
      </c>
      <c r="F32" s="96">
        <v>9.9324999999999997E-2</v>
      </c>
      <c r="G32" s="96">
        <v>0.100176</v>
      </c>
      <c r="H32" s="96">
        <v>0.100991</v>
      </c>
      <c r="I32" s="96">
        <v>0.10222000000000001</v>
      </c>
      <c r="J32" s="96">
        <v>0.103782</v>
      </c>
      <c r="K32" s="96">
        <v>0.105892</v>
      </c>
      <c r="L32" s="96">
        <v>0.10860599999999999</v>
      </c>
      <c r="M32" s="96">
        <v>0.111814</v>
      </c>
      <c r="N32" s="96">
        <v>0.115691</v>
      </c>
      <c r="O32" s="96">
        <v>0.11998200000000001</v>
      </c>
      <c r="P32" s="96">
        <v>0.12424300000000001</v>
      </c>
      <c r="Q32" s="96">
        <v>0.129077</v>
      </c>
      <c r="R32" s="96">
        <v>0.13431999999999999</v>
      </c>
      <c r="S32" s="96">
        <v>0.140733</v>
      </c>
      <c r="T32" s="96">
        <v>0.14815</v>
      </c>
      <c r="U32" s="96">
        <v>0.156726</v>
      </c>
      <c r="V32" s="96">
        <v>0.16585800000000001</v>
      </c>
      <c r="W32" s="96">
        <v>0.175648</v>
      </c>
      <c r="X32" s="96">
        <v>0.185889</v>
      </c>
      <c r="Y32" s="96">
        <v>0.19654199999999999</v>
      </c>
      <c r="Z32" s="96">
        <v>0.20791200000000001</v>
      </c>
      <c r="AA32" s="96">
        <v>0.21959799999999999</v>
      </c>
      <c r="AB32" s="96">
        <v>0.231351</v>
      </c>
      <c r="AC32" s="96">
        <v>0.24298900000000001</v>
      </c>
      <c r="AD32" s="96">
        <v>0.25451299999999999</v>
      </c>
      <c r="AE32" s="96">
        <v>0.26589400000000002</v>
      </c>
      <c r="AF32" s="96">
        <v>0.27711999999999998</v>
      </c>
      <c r="AG32" s="96">
        <v>0.288105</v>
      </c>
      <c r="AH32" s="96">
        <v>0.29875600000000002</v>
      </c>
      <c r="AI32" s="95">
        <v>3.9477999999999999E-2</v>
      </c>
    </row>
    <row r="34" spans="1:35" ht="49.5">
      <c r="A34" s="74"/>
      <c r="B34" s="74"/>
      <c r="C34" s="93" t="s">
        <v>2278</v>
      </c>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row>
    <row r="35" spans="1:35" ht="37.25">
      <c r="A35" s="76" t="s">
        <v>2279</v>
      </c>
      <c r="B35" s="76"/>
      <c r="C35" s="94" t="s">
        <v>2280</v>
      </c>
      <c r="D35" s="96">
        <v>2626.6779790000001</v>
      </c>
      <c r="E35" s="96">
        <v>2804.492432</v>
      </c>
      <c r="F35" s="96">
        <v>2858.8129880000001</v>
      </c>
      <c r="G35" s="96">
        <v>2917.110107</v>
      </c>
      <c r="H35" s="96">
        <v>2963.703857</v>
      </c>
      <c r="I35" s="96">
        <v>3002.0947270000001</v>
      </c>
      <c r="J35" s="96">
        <v>3034.3623050000001</v>
      </c>
      <c r="K35" s="96">
        <v>3061.0493160000001</v>
      </c>
      <c r="L35" s="96">
        <v>3084.9096679999998</v>
      </c>
      <c r="M35" s="96">
        <v>3103.0109859999998</v>
      </c>
      <c r="N35" s="96">
        <v>3120.6926269999999</v>
      </c>
      <c r="O35" s="96">
        <v>3136.2395019999999</v>
      </c>
      <c r="P35" s="96">
        <v>3150.9326169999999</v>
      </c>
      <c r="Q35" s="96">
        <v>3168.0808109999998</v>
      </c>
      <c r="R35" s="96">
        <v>3186.001953</v>
      </c>
      <c r="S35" s="96">
        <v>3203.6376949999999</v>
      </c>
      <c r="T35" s="96">
        <v>3219.326172</v>
      </c>
      <c r="U35" s="96">
        <v>3233.5512699999999</v>
      </c>
      <c r="V35" s="96">
        <v>3247.3491210000002</v>
      </c>
      <c r="W35" s="96">
        <v>3262.475586</v>
      </c>
      <c r="X35" s="96">
        <v>3278.1274410000001</v>
      </c>
      <c r="Y35" s="96">
        <v>3292.5410160000001</v>
      </c>
      <c r="Z35" s="96">
        <v>3308.7910160000001</v>
      </c>
      <c r="AA35" s="96">
        <v>3326.4328609999998</v>
      </c>
      <c r="AB35" s="96">
        <v>3344.1987300000001</v>
      </c>
      <c r="AC35" s="96">
        <v>3360.4956050000001</v>
      </c>
      <c r="AD35" s="96">
        <v>3376.7004390000002</v>
      </c>
      <c r="AE35" s="96">
        <v>3393.0124510000001</v>
      </c>
      <c r="AF35" s="96">
        <v>3410.226807</v>
      </c>
      <c r="AG35" s="96">
        <v>3428.3679200000001</v>
      </c>
      <c r="AH35" s="96">
        <v>3446.0715329999998</v>
      </c>
      <c r="AI35" s="95">
        <v>9.0919999999999994E-3</v>
      </c>
    </row>
    <row r="36" spans="1:35" ht="61.75">
      <c r="A36" s="76" t="s">
        <v>2281</v>
      </c>
      <c r="B36" s="76"/>
      <c r="C36" s="94" t="s">
        <v>2282</v>
      </c>
      <c r="D36" s="96">
        <v>11.752235000000001</v>
      </c>
      <c r="E36" s="96">
        <v>12.371751</v>
      </c>
      <c r="F36" s="96">
        <v>12.416418999999999</v>
      </c>
      <c r="G36" s="96">
        <v>12.492723</v>
      </c>
      <c r="H36" s="96">
        <v>12.561781999999999</v>
      </c>
      <c r="I36" s="96">
        <v>12.620739</v>
      </c>
      <c r="J36" s="96">
        <v>12.667642000000001</v>
      </c>
      <c r="K36" s="96">
        <v>12.699286000000001</v>
      </c>
      <c r="L36" s="96">
        <v>12.730366999999999</v>
      </c>
      <c r="M36" s="96">
        <v>12.752134</v>
      </c>
      <c r="N36" s="96">
        <v>12.767118</v>
      </c>
      <c r="O36" s="96">
        <v>12.766845</v>
      </c>
      <c r="P36" s="96">
        <v>12.755013</v>
      </c>
      <c r="Q36" s="96">
        <v>12.753024999999999</v>
      </c>
      <c r="R36" s="96">
        <v>12.753672999999999</v>
      </c>
      <c r="S36" s="96">
        <v>12.753947</v>
      </c>
      <c r="T36" s="96">
        <v>12.754689000000001</v>
      </c>
      <c r="U36" s="96">
        <v>12.753583000000001</v>
      </c>
      <c r="V36" s="96">
        <v>12.752378</v>
      </c>
      <c r="W36" s="96">
        <v>12.755045000000001</v>
      </c>
      <c r="X36" s="96">
        <v>12.755939</v>
      </c>
      <c r="Y36" s="96">
        <v>12.759231</v>
      </c>
      <c r="Z36" s="96">
        <v>12.766589</v>
      </c>
      <c r="AA36" s="96">
        <v>12.777604</v>
      </c>
      <c r="AB36" s="96">
        <v>12.789778</v>
      </c>
      <c r="AC36" s="96">
        <v>12.799441</v>
      </c>
      <c r="AD36" s="96">
        <v>12.810297</v>
      </c>
      <c r="AE36" s="96">
        <v>12.823852</v>
      </c>
      <c r="AF36" s="96">
        <v>12.840415999999999</v>
      </c>
      <c r="AG36" s="96">
        <v>12.859961999999999</v>
      </c>
      <c r="AH36" s="96">
        <v>12.87923</v>
      </c>
      <c r="AI36" s="95">
        <v>3.0569999999999998E-3</v>
      </c>
    </row>
    <row r="37" spans="1:35" ht="37.25">
      <c r="A37" s="76" t="s">
        <v>2283</v>
      </c>
      <c r="B37" s="76"/>
      <c r="C37" s="94" t="s">
        <v>2284</v>
      </c>
      <c r="D37" s="96">
        <v>223.50453200000001</v>
      </c>
      <c r="E37" s="96">
        <v>226.68516500000001</v>
      </c>
      <c r="F37" s="96">
        <v>230.24456799999999</v>
      </c>
      <c r="G37" s="96">
        <v>233.504761</v>
      </c>
      <c r="H37" s="96">
        <v>235.930206</v>
      </c>
      <c r="I37" s="96">
        <v>237.86996500000001</v>
      </c>
      <c r="J37" s="96">
        <v>239.536484</v>
      </c>
      <c r="K37" s="96">
        <v>241.04106100000001</v>
      </c>
      <c r="L37" s="96">
        <v>242.326843</v>
      </c>
      <c r="M37" s="96">
        <v>243.332672</v>
      </c>
      <c r="N37" s="96">
        <v>244.43202199999999</v>
      </c>
      <c r="O37" s="96">
        <v>245.65501399999999</v>
      </c>
      <c r="P37" s="96">
        <v>247.034851</v>
      </c>
      <c r="Q37" s="96">
        <v>248.41798399999999</v>
      </c>
      <c r="R37" s="96">
        <v>249.81054700000001</v>
      </c>
      <c r="S37" s="96">
        <v>251.187927</v>
      </c>
      <c r="T37" s="96">
        <v>252.403336</v>
      </c>
      <c r="U37" s="96">
        <v>253.54061899999999</v>
      </c>
      <c r="V37" s="96">
        <v>254.64656099999999</v>
      </c>
      <c r="W37" s="96">
        <v>255.779236</v>
      </c>
      <c r="X37" s="96">
        <v>256.98834199999999</v>
      </c>
      <c r="Y37" s="96">
        <v>258.05169699999999</v>
      </c>
      <c r="Z37" s="96">
        <v>259.17581200000001</v>
      </c>
      <c r="AA37" s="96">
        <v>260.33306900000002</v>
      </c>
      <c r="AB37" s="96">
        <v>261.474335</v>
      </c>
      <c r="AC37" s="96">
        <v>262.55017099999998</v>
      </c>
      <c r="AD37" s="96">
        <v>263.59268200000002</v>
      </c>
      <c r="AE37" s="96">
        <v>264.58605999999997</v>
      </c>
      <c r="AF37" s="96">
        <v>265.58538800000002</v>
      </c>
      <c r="AG37" s="96">
        <v>266.592377</v>
      </c>
      <c r="AH37" s="96">
        <v>267.56814600000001</v>
      </c>
      <c r="AI37" s="95">
        <v>6.0159999999999996E-3</v>
      </c>
    </row>
    <row r="39" spans="1:35" ht="25">
      <c r="A39" s="74"/>
      <c r="B39" s="74"/>
      <c r="C39" s="93" t="s">
        <v>2285</v>
      </c>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row>
    <row r="40" spans="1:35" ht="61.75">
      <c r="A40" s="76" t="s">
        <v>2286</v>
      </c>
      <c r="B40" s="76"/>
      <c r="C40" s="94" t="s">
        <v>2287</v>
      </c>
      <c r="D40" s="97">
        <v>8.1115899999999996</v>
      </c>
      <c r="E40" s="97">
        <v>9.4299759999999999</v>
      </c>
      <c r="F40" s="97">
        <v>10.042482</v>
      </c>
      <c r="G40" s="97">
        <v>10.298002</v>
      </c>
      <c r="H40" s="97">
        <v>10.338252000000001</v>
      </c>
      <c r="I40" s="97">
        <v>10.506835000000001</v>
      </c>
      <c r="J40" s="97">
        <v>10.567594</v>
      </c>
      <c r="K40" s="97">
        <v>10.653772999999999</v>
      </c>
      <c r="L40" s="97">
        <v>10.984636</v>
      </c>
      <c r="M40" s="97">
        <v>11.150805</v>
      </c>
      <c r="N40" s="97">
        <v>11.711320000000001</v>
      </c>
      <c r="O40" s="97">
        <v>11.745362</v>
      </c>
      <c r="P40" s="97">
        <v>12.017154</v>
      </c>
      <c r="Q40" s="97">
        <v>12.113353</v>
      </c>
      <c r="R40" s="97">
        <v>12.267044</v>
      </c>
      <c r="S40" s="97">
        <v>12.377525</v>
      </c>
      <c r="T40" s="97">
        <v>12.506309999999999</v>
      </c>
      <c r="U40" s="97">
        <v>12.641845999999999</v>
      </c>
      <c r="V40" s="97">
        <v>12.81367</v>
      </c>
      <c r="W40" s="97">
        <v>12.825042</v>
      </c>
      <c r="X40" s="97">
        <v>13.048916</v>
      </c>
      <c r="Y40" s="97">
        <v>13.170731999999999</v>
      </c>
      <c r="Z40" s="97">
        <v>13.247019</v>
      </c>
      <c r="AA40" s="97">
        <v>13.322464999999999</v>
      </c>
      <c r="AB40" s="97">
        <v>13.351174</v>
      </c>
      <c r="AC40" s="97">
        <v>13.311038</v>
      </c>
      <c r="AD40" s="97">
        <v>13.488668000000001</v>
      </c>
      <c r="AE40" s="97">
        <v>13.522188999999999</v>
      </c>
      <c r="AF40" s="97">
        <v>13.596265000000001</v>
      </c>
      <c r="AG40" s="97">
        <v>13.580093</v>
      </c>
      <c r="AH40" s="97">
        <v>13.601267999999999</v>
      </c>
      <c r="AI40" s="95">
        <v>1.7378000000000001E-2</v>
      </c>
    </row>
    <row r="41" spans="1:35" ht="37.25">
      <c r="A41" s="76" t="s">
        <v>2288</v>
      </c>
      <c r="B41" s="76"/>
      <c r="C41" s="94" t="s">
        <v>2289</v>
      </c>
      <c r="D41" s="97">
        <v>23.882563000000001</v>
      </c>
      <c r="E41" s="97">
        <v>24.336769</v>
      </c>
      <c r="F41" s="97">
        <v>24.811533000000001</v>
      </c>
      <c r="G41" s="97">
        <v>25.290780999999999</v>
      </c>
      <c r="H41" s="97">
        <v>25.771509000000002</v>
      </c>
      <c r="I41" s="97">
        <v>26.251214999999998</v>
      </c>
      <c r="J41" s="97">
        <v>26.726845000000001</v>
      </c>
      <c r="K41" s="97">
        <v>27.177135</v>
      </c>
      <c r="L41" s="97">
        <v>27.605076</v>
      </c>
      <c r="M41" s="97">
        <v>28.008537</v>
      </c>
      <c r="N41" s="97">
        <v>28.390557999999999</v>
      </c>
      <c r="O41" s="97">
        <v>28.749071000000001</v>
      </c>
      <c r="P41" s="97">
        <v>29.088630999999999</v>
      </c>
      <c r="Q41" s="97">
        <v>29.404775999999998</v>
      </c>
      <c r="R41" s="97">
        <v>29.699622999999999</v>
      </c>
      <c r="S41" s="97">
        <v>29.974169</v>
      </c>
      <c r="T41" s="97">
        <v>30.229558999999998</v>
      </c>
      <c r="U41" s="97">
        <v>30.467116999999998</v>
      </c>
      <c r="V41" s="97">
        <v>30.688665</v>
      </c>
      <c r="W41" s="97">
        <v>30.892735999999999</v>
      </c>
      <c r="X41" s="97">
        <v>31.079414</v>
      </c>
      <c r="Y41" s="97">
        <v>31.253056999999998</v>
      </c>
      <c r="Z41" s="97">
        <v>31.412903</v>
      </c>
      <c r="AA41" s="97">
        <v>31.559822</v>
      </c>
      <c r="AB41" s="97">
        <v>31.694935000000001</v>
      </c>
      <c r="AC41" s="97">
        <v>31.822247999999998</v>
      </c>
      <c r="AD41" s="97">
        <v>31.942958999999998</v>
      </c>
      <c r="AE41" s="97">
        <v>32.056525999999998</v>
      </c>
      <c r="AF41" s="97">
        <v>32.164397999999998</v>
      </c>
      <c r="AG41" s="97">
        <v>32.265816000000001</v>
      </c>
      <c r="AH41" s="97">
        <v>32.361846999999997</v>
      </c>
      <c r="AI41" s="95">
        <v>1.0179000000000001E-2</v>
      </c>
    </row>
    <row r="42" spans="1:35" ht="61.75">
      <c r="A42" s="76" t="s">
        <v>2290</v>
      </c>
      <c r="B42" s="76"/>
      <c r="C42" s="94" t="s">
        <v>2291</v>
      </c>
      <c r="D42" s="97">
        <v>5.5618379999999998</v>
      </c>
      <c r="E42" s="97">
        <v>6.3390050000000002</v>
      </c>
      <c r="F42" s="97">
        <v>6.6166689999999999</v>
      </c>
      <c r="G42" s="97">
        <v>6.6505320000000001</v>
      </c>
      <c r="H42" s="97">
        <v>6.5468120000000001</v>
      </c>
      <c r="I42" s="97">
        <v>6.52942</v>
      </c>
      <c r="J42" s="97">
        <v>6.4505049999999997</v>
      </c>
      <c r="K42" s="97">
        <v>6.3983080000000001</v>
      </c>
      <c r="L42" s="97">
        <v>6.4981989999999996</v>
      </c>
      <c r="M42" s="97">
        <v>6.5045669999999998</v>
      </c>
      <c r="N42" s="97">
        <v>6.7427200000000003</v>
      </c>
      <c r="O42" s="97">
        <v>6.6807350000000003</v>
      </c>
      <c r="P42" s="97">
        <v>6.7584030000000004</v>
      </c>
      <c r="Q42" s="97">
        <v>6.741606</v>
      </c>
      <c r="R42" s="97">
        <v>6.761355</v>
      </c>
      <c r="S42" s="97">
        <v>6.7612759999999996</v>
      </c>
      <c r="T42" s="97">
        <v>6.7756160000000003</v>
      </c>
      <c r="U42" s="97">
        <v>6.7970360000000003</v>
      </c>
      <c r="V42" s="97">
        <v>6.841024</v>
      </c>
      <c r="W42" s="97">
        <v>6.802918</v>
      </c>
      <c r="X42" s="97">
        <v>6.8808040000000004</v>
      </c>
      <c r="Y42" s="97">
        <v>6.9071280000000002</v>
      </c>
      <c r="Z42" s="97">
        <v>6.9123830000000002</v>
      </c>
      <c r="AA42" s="97">
        <v>6.9197839999999999</v>
      </c>
      <c r="AB42" s="97">
        <v>6.9057029999999999</v>
      </c>
      <c r="AC42" s="97">
        <v>6.857812</v>
      </c>
      <c r="AD42" s="97">
        <v>6.9235800000000003</v>
      </c>
      <c r="AE42" s="97">
        <v>6.9165760000000001</v>
      </c>
      <c r="AF42" s="97">
        <v>6.9316190000000004</v>
      </c>
      <c r="AG42" s="97">
        <v>6.9021480000000004</v>
      </c>
      <c r="AH42" s="97">
        <v>6.8929689999999999</v>
      </c>
      <c r="AI42" s="95">
        <v>7.1780000000000004E-3</v>
      </c>
    </row>
    <row r="43" spans="1:35" ht="25">
      <c r="A43" s="76" t="s">
        <v>2292</v>
      </c>
      <c r="B43" s="76"/>
      <c r="C43" s="94" t="s">
        <v>2293</v>
      </c>
      <c r="D43" s="98">
        <v>0.82886300000000002</v>
      </c>
      <c r="E43" s="98">
        <v>0.83381799999999995</v>
      </c>
      <c r="F43" s="98">
        <v>0.83999800000000002</v>
      </c>
      <c r="G43" s="98">
        <v>0.84497699999999998</v>
      </c>
      <c r="H43" s="98">
        <v>0.84711800000000004</v>
      </c>
      <c r="I43" s="98">
        <v>0.84787000000000001</v>
      </c>
      <c r="J43" s="98">
        <v>0.84763599999999995</v>
      </c>
      <c r="K43" s="98">
        <v>0.84686799999999995</v>
      </c>
      <c r="L43" s="98">
        <v>0.84556799999999999</v>
      </c>
      <c r="M43" s="98">
        <v>0.84350800000000004</v>
      </c>
      <c r="N43" s="98">
        <v>0.84187599999999996</v>
      </c>
      <c r="O43" s="98">
        <v>0.84075599999999995</v>
      </c>
      <c r="P43" s="98">
        <v>0.84033100000000005</v>
      </c>
      <c r="Q43" s="98">
        <v>0.83989400000000003</v>
      </c>
      <c r="R43" s="98">
        <v>0.83947700000000003</v>
      </c>
      <c r="S43" s="98">
        <v>0.83911199999999997</v>
      </c>
      <c r="T43" s="98">
        <v>0.83829299999999995</v>
      </c>
      <c r="U43" s="98">
        <v>0.83731800000000001</v>
      </c>
      <c r="V43" s="98">
        <v>0.83634600000000003</v>
      </c>
      <c r="W43" s="98">
        <v>0.83557000000000003</v>
      </c>
      <c r="X43" s="98">
        <v>0.83514999999999995</v>
      </c>
      <c r="Y43" s="98">
        <v>0.83435999999999999</v>
      </c>
      <c r="Z43" s="98">
        <v>0.833866</v>
      </c>
      <c r="AA43" s="98">
        <v>0.83357099999999995</v>
      </c>
      <c r="AB43" s="98">
        <v>0.83331</v>
      </c>
      <c r="AC43" s="98">
        <v>0.83291899999999996</v>
      </c>
      <c r="AD43" s="98">
        <v>0.83248999999999995</v>
      </c>
      <c r="AE43" s="98">
        <v>0.83196899999999996</v>
      </c>
      <c r="AF43" s="98">
        <v>0.83152199999999998</v>
      </c>
      <c r="AG43" s="98">
        <v>0.83114100000000002</v>
      </c>
      <c r="AH43" s="98">
        <v>0.83069199999999999</v>
      </c>
      <c r="AI43" s="95">
        <v>7.2999999999999999E-5</v>
      </c>
    </row>
    <row r="44" spans="1:35" ht="15.5" thickBo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row>
    <row r="45" spans="1:35">
      <c r="A45" s="74"/>
      <c r="B45" s="74"/>
      <c r="C45" s="180" t="s">
        <v>2294</v>
      </c>
      <c r="D45" s="181"/>
      <c r="E45" s="181"/>
      <c r="F45" s="181"/>
      <c r="G45" s="181"/>
      <c r="H45" s="181"/>
      <c r="I45" s="181"/>
      <c r="J45" s="181"/>
      <c r="K45" s="181"/>
      <c r="L45" s="181"/>
      <c r="M45" s="181"/>
      <c r="N45" s="181"/>
      <c r="O45" s="181"/>
      <c r="P45" s="181"/>
      <c r="Q45" s="181"/>
      <c r="R45" s="181"/>
      <c r="S45" s="181"/>
      <c r="T45" s="181"/>
      <c r="U45" s="181"/>
      <c r="V45" s="181"/>
      <c r="W45" s="181"/>
      <c r="X45" s="181"/>
      <c r="Y45" s="181"/>
      <c r="Z45" s="181"/>
      <c r="AA45" s="181"/>
      <c r="AB45" s="181"/>
      <c r="AC45" s="181"/>
      <c r="AD45" s="181"/>
      <c r="AE45" s="181"/>
      <c r="AF45" s="181"/>
      <c r="AG45" s="181"/>
      <c r="AH45" s="181"/>
      <c r="AI45" s="101"/>
    </row>
    <row r="46" spans="1:35">
      <c r="A46" s="74"/>
      <c r="B46" s="74"/>
      <c r="C46" s="86" t="s">
        <v>2295</v>
      </c>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row>
    <row r="47" spans="1:35">
      <c r="A47" s="74"/>
      <c r="B47" s="74"/>
      <c r="C47" s="86" t="s">
        <v>2296</v>
      </c>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row>
    <row r="48" spans="1:35">
      <c r="A48" s="74"/>
      <c r="B48" s="74"/>
      <c r="C48" s="86" t="s">
        <v>2297</v>
      </c>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row>
    <row r="49" spans="3:3">
      <c r="C49" s="86" t="s">
        <v>2298</v>
      </c>
    </row>
    <row r="50" spans="3:3">
      <c r="C50" s="86" t="s">
        <v>2299</v>
      </c>
    </row>
    <row r="53" spans="3:3">
      <c r="C53" s="74"/>
    </row>
    <row r="54" spans="3:3">
      <c r="C54" s="74"/>
    </row>
    <row r="115" spans="3:3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row>
    <row r="116" spans="3:35">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c r="AI116" s="179"/>
    </row>
    <row r="257" spans="3:3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row>
    <row r="258" spans="3:35">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c r="AI258" s="179"/>
    </row>
    <row r="339" spans="3:3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row>
    <row r="340" spans="3:35">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c r="AI340" s="179"/>
    </row>
    <row r="451" spans="3:3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row>
    <row r="452" spans="3:35">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c r="AI452" s="179"/>
    </row>
    <row r="556" spans="3:3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row>
    <row r="557" spans="3:35">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c r="AI557" s="179"/>
    </row>
    <row r="637" spans="3:3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row>
    <row r="638" spans="3:35">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c r="AI638" s="179"/>
    </row>
    <row r="709" spans="3:3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row>
    <row r="710" spans="3:35">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c r="AI710" s="179"/>
    </row>
    <row r="885" spans="3:3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row>
    <row r="886" spans="3:35">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c r="AI886" s="179"/>
    </row>
    <row r="968" spans="3:35">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c r="AI968" s="74"/>
    </row>
    <row r="969" spans="3:35">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c r="AI969" s="179"/>
    </row>
    <row r="1070" spans="3:35">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c r="AI1070" s="74"/>
    </row>
    <row r="1071" spans="3:35">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c r="AI1071" s="179"/>
    </row>
    <row r="1169" spans="3:35">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c r="AI1169" s="179"/>
    </row>
    <row r="1268" spans="3:35">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c r="AI1268" s="74"/>
    </row>
    <row r="1269" spans="3:35">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c r="AI1269" s="179"/>
    </row>
    <row r="1494" spans="3:35">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c r="AI1494" s="74"/>
    </row>
    <row r="1495" spans="3:35">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c r="AI1495" s="179"/>
    </row>
    <row r="1713" spans="3:35">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c r="AI1713" s="179"/>
    </row>
    <row r="1728" spans="3:35">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c r="AI1728" s="74"/>
    </row>
    <row r="1989" spans="3:35">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c r="AI1989" s="74"/>
    </row>
    <row r="1990" spans="3:35">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c r="AI1990" s="179"/>
    </row>
    <row r="2324" spans="3:35">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c r="AI2324" s="74"/>
    </row>
    <row r="2325" spans="3:35">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c r="AI2325" s="179"/>
    </row>
    <row r="2644" spans="3:35">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c r="AI2644" s="74"/>
    </row>
    <row r="2645" spans="3:35">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c r="AI2645" s="179"/>
    </row>
    <row r="2970" spans="3:35">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c r="AI2970" s="74"/>
    </row>
    <row r="2971" spans="3:35">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c r="AI2971" s="179"/>
    </row>
    <row r="3292" spans="3:35">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c r="AI3292" s="74"/>
    </row>
    <row r="3293" spans="3:35">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c r="AI3293" s="179"/>
    </row>
    <row r="3401" spans="3:35">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c r="AI3401" s="74"/>
    </row>
    <row r="3402" spans="3:35">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c r="AI3402" s="179"/>
    </row>
    <row r="3526" spans="3:35">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c r="AI3526" s="74"/>
    </row>
    <row r="3527" spans="3:35">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c r="AI3527" s="179"/>
    </row>
    <row r="3651" spans="3:35">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c r="AI3651" s="74"/>
    </row>
    <row r="3652" spans="3:35">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c r="AI3652" s="179"/>
    </row>
    <row r="3777" spans="3:35">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c r="AI3777" s="179"/>
    </row>
    <row r="3901" spans="3:35">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c r="AI3901" s="74"/>
    </row>
    <row r="3902" spans="3:35">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c r="AI3902" s="179"/>
    </row>
    <row r="4026" spans="3:35">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c r="AI4026" s="74"/>
    </row>
    <row r="4027" spans="3:35">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c r="AI4027" s="179"/>
    </row>
    <row r="4151" spans="3:35">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c r="AI4151" s="74"/>
    </row>
    <row r="4152" spans="3:35">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c r="AI4152" s="179"/>
    </row>
    <row r="4276" spans="3:35">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c r="AI4276" s="74"/>
    </row>
    <row r="4277" spans="3:35">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c r="AI4277" s="179"/>
    </row>
    <row r="4401" spans="3:35">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c r="AI4401" s="74"/>
    </row>
    <row r="4402" spans="3:35">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c r="AI4402" s="179"/>
    </row>
  </sheetData>
  <mergeCells count="29">
    <mergeCell ref="C45:AH45"/>
    <mergeCell ref="C4027:AI4027"/>
    <mergeCell ref="C4152:AI4152"/>
    <mergeCell ref="C4277:AI4277"/>
    <mergeCell ref="C4402:AI4402"/>
    <mergeCell ref="C3293:AI3293"/>
    <mergeCell ref="C3402:AI3402"/>
    <mergeCell ref="C3527:AI3527"/>
    <mergeCell ref="C3652:AI3652"/>
    <mergeCell ref="C3777:AI3777"/>
    <mergeCell ref="C3902:AI3902"/>
    <mergeCell ref="C2971:AI2971"/>
    <mergeCell ref="C710:AI710"/>
    <mergeCell ref="C886:AI886"/>
    <mergeCell ref="C969:AI969"/>
    <mergeCell ref="C1071:AI1071"/>
    <mergeCell ref="C2325:AI2325"/>
    <mergeCell ref="C2645:AI2645"/>
    <mergeCell ref="C638:AI638"/>
    <mergeCell ref="C116:AI116"/>
    <mergeCell ref="C258:AI258"/>
    <mergeCell ref="C340:AI340"/>
    <mergeCell ref="C452:AI452"/>
    <mergeCell ref="C557:AI557"/>
    <mergeCell ref="C1169:AI1169"/>
    <mergeCell ref="C1269:AI1269"/>
    <mergeCell ref="C1495:AI1495"/>
    <mergeCell ref="C1713:AI1713"/>
    <mergeCell ref="C1990:AI199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topLeftCell="A46"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ht="14.75">
      <c r="B10" t="s">
        <v>498</v>
      </c>
    </row>
    <row r="11" spans="2:38" ht="14.75">
      <c r="B11" t="s">
        <v>1527</v>
      </c>
    </row>
    <row r="12" spans="2:38" ht="14.75">
      <c r="B12" t="s">
        <v>1528</v>
      </c>
    </row>
    <row r="13" spans="2:38" ht="14.75">
      <c r="B13" t="s">
        <v>306</v>
      </c>
    </row>
    <row r="14" spans="2:38" ht="14.75">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ht="14.75">
      <c r="B15" t="s">
        <v>499</v>
      </c>
    </row>
    <row r="16" spans="2:38" ht="14.75">
      <c r="B16" t="s">
        <v>500</v>
      </c>
    </row>
    <row r="17" spans="2:38" ht="14.75">
      <c r="B17" t="s">
        <v>501</v>
      </c>
      <c r="C17" t="s">
        <v>502</v>
      </c>
      <c r="D17" t="s">
        <v>1529</v>
      </c>
      <c r="E17" t="s">
        <v>497</v>
      </c>
      <c r="G17">
        <v>266.04293799999999</v>
      </c>
      <c r="H17">
        <v>275.51583900000003</v>
      </c>
      <c r="I17">
        <v>282.05480999999997</v>
      </c>
      <c r="J17">
        <v>285.51669299999998</v>
      </c>
      <c r="K17">
        <v>283.65231299999999</v>
      </c>
      <c r="L17">
        <v>276.29013099999997</v>
      </c>
      <c r="M17">
        <v>269.74523900000003</v>
      </c>
      <c r="N17">
        <v>260.56286599999999</v>
      </c>
      <c r="O17">
        <v>254.01409899999999</v>
      </c>
      <c r="P17">
        <v>248.44679300000001</v>
      </c>
      <c r="Q17">
        <v>243.31944300000001</v>
      </c>
      <c r="R17">
        <v>238.57614100000001</v>
      </c>
      <c r="S17">
        <v>234.35855100000001</v>
      </c>
      <c r="T17">
        <v>230.982147</v>
      </c>
      <c r="U17">
        <v>228.36850000000001</v>
      </c>
      <c r="V17">
        <v>225.70408599999999</v>
      </c>
      <c r="W17">
        <v>222.43322800000001</v>
      </c>
      <c r="X17">
        <v>219.04324299999999</v>
      </c>
      <c r="Y17">
        <v>216.34716800000001</v>
      </c>
      <c r="Z17">
        <v>213.97091699999999</v>
      </c>
      <c r="AA17">
        <v>211.56842</v>
      </c>
      <c r="AB17">
        <v>209.27383399999999</v>
      </c>
      <c r="AC17">
        <v>207.21073899999999</v>
      </c>
      <c r="AD17">
        <v>205.16433699999999</v>
      </c>
      <c r="AE17">
        <v>204.08395400000001</v>
      </c>
      <c r="AF17">
        <v>204.001328</v>
      </c>
      <c r="AG17">
        <v>203.48718299999999</v>
      </c>
      <c r="AH17">
        <v>202.48127700000001</v>
      </c>
      <c r="AI17">
        <v>201.97934000000001</v>
      </c>
      <c r="AJ17">
        <v>201.22551000000001</v>
      </c>
      <c r="AK17">
        <v>200.127411</v>
      </c>
      <c r="AL17" s="40">
        <v>-8.9999999999999993E-3</v>
      </c>
    </row>
    <row r="18" spans="2:38" ht="14.75">
      <c r="B18" t="s">
        <v>503</v>
      </c>
      <c r="C18" t="s">
        <v>504</v>
      </c>
      <c r="D18" t="s">
        <v>1530</v>
      </c>
      <c r="E18" t="s">
        <v>497</v>
      </c>
      <c r="G18">
        <v>4.0372690000000002</v>
      </c>
      <c r="H18">
        <v>3.798054</v>
      </c>
      <c r="I18">
        <v>3.554351</v>
      </c>
      <c r="J18">
        <v>3.3078409999999998</v>
      </c>
      <c r="K18">
        <v>3.018173</v>
      </c>
      <c r="L18">
        <v>2.7080190000000002</v>
      </c>
      <c r="M18">
        <v>2.3973460000000002</v>
      </c>
      <c r="N18">
        <v>2.088044</v>
      </c>
      <c r="O18">
        <v>1.803526</v>
      </c>
      <c r="P18">
        <v>1.553221</v>
      </c>
      <c r="Q18">
        <v>1.3035190000000001</v>
      </c>
      <c r="R18">
        <v>1.070462</v>
      </c>
      <c r="S18">
        <v>0.90246099999999996</v>
      </c>
      <c r="T18">
        <v>0.75546100000000005</v>
      </c>
      <c r="U18">
        <v>0.60598600000000002</v>
      </c>
      <c r="V18">
        <v>0</v>
      </c>
      <c r="W18">
        <v>0</v>
      </c>
      <c r="X18">
        <v>0</v>
      </c>
      <c r="Y18">
        <v>0</v>
      </c>
      <c r="Z18">
        <v>0</v>
      </c>
      <c r="AA18">
        <v>0</v>
      </c>
      <c r="AB18">
        <v>0</v>
      </c>
      <c r="AC18">
        <v>0</v>
      </c>
      <c r="AD18">
        <v>0</v>
      </c>
      <c r="AE18">
        <v>0</v>
      </c>
      <c r="AF18">
        <v>0</v>
      </c>
      <c r="AG18">
        <v>0</v>
      </c>
      <c r="AH18">
        <v>0</v>
      </c>
      <c r="AI18">
        <v>0</v>
      </c>
      <c r="AJ18">
        <v>0</v>
      </c>
      <c r="AK18">
        <v>0</v>
      </c>
      <c r="AL18" t="s">
        <v>117</v>
      </c>
    </row>
    <row r="19" spans="2:38" ht="14.75">
      <c r="B19" t="s">
        <v>505</v>
      </c>
      <c r="C19" t="s">
        <v>506</v>
      </c>
      <c r="D19" t="s">
        <v>1531</v>
      </c>
      <c r="E19" t="s">
        <v>497</v>
      </c>
      <c r="G19">
        <v>270.08019999999999</v>
      </c>
      <c r="H19">
        <v>279.31390399999998</v>
      </c>
      <c r="I19">
        <v>285.60916099999997</v>
      </c>
      <c r="J19">
        <v>288.824524</v>
      </c>
      <c r="K19">
        <v>286.67047100000002</v>
      </c>
      <c r="L19">
        <v>278.99813799999998</v>
      </c>
      <c r="M19">
        <v>272.14257800000001</v>
      </c>
      <c r="N19">
        <v>262.65090900000001</v>
      </c>
      <c r="O19">
        <v>255.81762699999999</v>
      </c>
      <c r="P19">
        <v>250.00001499999999</v>
      </c>
      <c r="Q19">
        <v>244.62295499999999</v>
      </c>
      <c r="R19">
        <v>239.64660599999999</v>
      </c>
      <c r="S19">
        <v>235.26101700000001</v>
      </c>
      <c r="T19">
        <v>231.73760999999999</v>
      </c>
      <c r="U19">
        <v>228.97448700000001</v>
      </c>
      <c r="V19">
        <v>225.70408599999999</v>
      </c>
      <c r="W19">
        <v>222.43322800000001</v>
      </c>
      <c r="X19">
        <v>219.04324299999999</v>
      </c>
      <c r="Y19">
        <v>216.34716800000001</v>
      </c>
      <c r="Z19">
        <v>213.97091699999999</v>
      </c>
      <c r="AA19">
        <v>211.56842</v>
      </c>
      <c r="AB19">
        <v>209.27383399999999</v>
      </c>
      <c r="AC19">
        <v>207.21073899999999</v>
      </c>
      <c r="AD19">
        <v>205.16433699999999</v>
      </c>
      <c r="AE19">
        <v>204.08395400000001</v>
      </c>
      <c r="AF19">
        <v>204.001328</v>
      </c>
      <c r="AG19">
        <v>203.48718299999999</v>
      </c>
      <c r="AH19">
        <v>202.48127700000001</v>
      </c>
      <c r="AI19">
        <v>201.97934000000001</v>
      </c>
      <c r="AJ19">
        <v>201.22551000000001</v>
      </c>
      <c r="AK19">
        <v>200.127411</v>
      </c>
      <c r="AL19" s="40">
        <v>-0.01</v>
      </c>
    </row>
    <row r="20" spans="2:38" ht="14.75">
      <c r="B20" t="s">
        <v>507</v>
      </c>
    </row>
    <row r="21" spans="2:38" ht="14.75">
      <c r="B21" t="s">
        <v>508</v>
      </c>
      <c r="C21" t="s">
        <v>509</v>
      </c>
      <c r="D21" t="s">
        <v>1532</v>
      </c>
      <c r="E21" t="s">
        <v>497</v>
      </c>
      <c r="G21">
        <v>16.824717</v>
      </c>
      <c r="H21">
        <v>16.428925</v>
      </c>
      <c r="I21">
        <v>15.786384999999999</v>
      </c>
      <c r="J21">
        <v>15.278214999999999</v>
      </c>
      <c r="K21">
        <v>14.739841999999999</v>
      </c>
      <c r="L21">
        <v>14.085493</v>
      </c>
      <c r="M21">
        <v>13.456492000000001</v>
      </c>
      <c r="N21">
        <v>12.774839999999999</v>
      </c>
      <c r="O21">
        <v>12.248725</v>
      </c>
      <c r="P21">
        <v>11.810433</v>
      </c>
      <c r="Q21">
        <v>11.423549</v>
      </c>
      <c r="R21">
        <v>11.045934000000001</v>
      </c>
      <c r="S21">
        <v>10.749665</v>
      </c>
      <c r="T21">
        <v>10.373255</v>
      </c>
      <c r="U21">
        <v>10.143806</v>
      </c>
      <c r="V21">
        <v>9.9449729999999992</v>
      </c>
      <c r="W21">
        <v>9.6777519999999999</v>
      </c>
      <c r="X21">
        <v>9.5169890000000006</v>
      </c>
      <c r="Y21">
        <v>9.4411690000000004</v>
      </c>
      <c r="Z21">
        <v>9.3658590000000004</v>
      </c>
      <c r="AA21">
        <v>9.2925430000000002</v>
      </c>
      <c r="AB21">
        <v>9.2607730000000004</v>
      </c>
      <c r="AC21">
        <v>9.2455689999999997</v>
      </c>
      <c r="AD21">
        <v>9.2332169999999998</v>
      </c>
      <c r="AE21">
        <v>9.2301800000000007</v>
      </c>
      <c r="AF21">
        <v>9.2732200000000002</v>
      </c>
      <c r="AG21">
        <v>9.289733</v>
      </c>
      <c r="AH21">
        <v>9.2771640000000009</v>
      </c>
      <c r="AI21">
        <v>9.2894699999999997</v>
      </c>
      <c r="AJ21">
        <v>9.2864170000000001</v>
      </c>
      <c r="AK21">
        <v>9.2633159999999997</v>
      </c>
      <c r="AL21" s="40">
        <v>-0.02</v>
      </c>
    </row>
    <row r="22" spans="2:38" ht="14.75">
      <c r="B22" t="s">
        <v>510</v>
      </c>
      <c r="C22" t="s">
        <v>511</v>
      </c>
      <c r="D22" t="s">
        <v>1533</v>
      </c>
      <c r="E22" t="s">
        <v>497</v>
      </c>
      <c r="G22">
        <v>0.21343400000000001</v>
      </c>
      <c r="H22">
        <v>0.22009100000000001</v>
      </c>
      <c r="I22">
        <v>0.22963900000000001</v>
      </c>
      <c r="J22">
        <v>0.239645</v>
      </c>
      <c r="K22">
        <v>0.24879200000000001</v>
      </c>
      <c r="L22">
        <v>0.25890600000000003</v>
      </c>
      <c r="M22">
        <v>0.26761400000000002</v>
      </c>
      <c r="N22">
        <v>0.27083000000000002</v>
      </c>
      <c r="O22">
        <v>0.28067599999999998</v>
      </c>
      <c r="P22">
        <v>0.29726399999999997</v>
      </c>
      <c r="Q22">
        <v>0.31245699999999998</v>
      </c>
      <c r="R22">
        <v>0.33072099999999999</v>
      </c>
      <c r="S22">
        <v>0.34447</v>
      </c>
      <c r="T22">
        <v>0.35886000000000001</v>
      </c>
      <c r="U22">
        <v>0.37493599999999999</v>
      </c>
      <c r="V22">
        <v>0.391179</v>
      </c>
      <c r="W22">
        <v>0.40581800000000001</v>
      </c>
      <c r="X22">
        <v>0.42033799999999999</v>
      </c>
      <c r="Y22">
        <v>0.43201099999999998</v>
      </c>
      <c r="Z22">
        <v>0.44525300000000001</v>
      </c>
      <c r="AA22">
        <v>0.456395</v>
      </c>
      <c r="AB22">
        <v>0.46748499999999998</v>
      </c>
      <c r="AC22">
        <v>0.47775800000000002</v>
      </c>
      <c r="AD22">
        <v>0.487649</v>
      </c>
      <c r="AE22">
        <v>0.49678499999999998</v>
      </c>
      <c r="AF22">
        <v>0.50584899999999999</v>
      </c>
      <c r="AG22">
        <v>0.51346700000000001</v>
      </c>
      <c r="AH22">
        <v>0.51967099999999999</v>
      </c>
      <c r="AI22">
        <v>0.52529999999999999</v>
      </c>
      <c r="AJ22">
        <v>0.52976999999999996</v>
      </c>
      <c r="AK22">
        <v>0.53315100000000004</v>
      </c>
      <c r="AL22" s="40">
        <v>3.1E-2</v>
      </c>
    </row>
    <row r="23" spans="2:38" ht="14.75">
      <c r="B23" t="s">
        <v>512</v>
      </c>
      <c r="C23" t="s">
        <v>513</v>
      </c>
      <c r="D23" t="s">
        <v>1534</v>
      </c>
      <c r="E23" t="s">
        <v>497</v>
      </c>
      <c r="G23">
        <v>0.16311300000000001</v>
      </c>
      <c r="H23">
        <v>0.19504099999999999</v>
      </c>
      <c r="I23">
        <v>0.23716899999999999</v>
      </c>
      <c r="J23">
        <v>0.28342200000000001</v>
      </c>
      <c r="K23">
        <v>0.34452300000000002</v>
      </c>
      <c r="L23">
        <v>0.42311799999999999</v>
      </c>
      <c r="M23">
        <v>0.51851599999999998</v>
      </c>
      <c r="N23">
        <v>0.63256100000000004</v>
      </c>
      <c r="O23">
        <v>0.77789299999999995</v>
      </c>
      <c r="P23">
        <v>0.95433800000000002</v>
      </c>
      <c r="Q23">
        <v>1.1620950000000001</v>
      </c>
      <c r="R23">
        <v>1.396747</v>
      </c>
      <c r="S23">
        <v>1.6568940000000001</v>
      </c>
      <c r="T23">
        <v>1.940931</v>
      </c>
      <c r="U23">
        <v>2.2398129999999998</v>
      </c>
      <c r="V23">
        <v>2.5406279999999999</v>
      </c>
      <c r="W23">
        <v>2.8334220000000001</v>
      </c>
      <c r="X23">
        <v>3.120768</v>
      </c>
      <c r="Y23">
        <v>3.4125290000000001</v>
      </c>
      <c r="Z23">
        <v>3.6984569999999999</v>
      </c>
      <c r="AA23">
        <v>3.975473</v>
      </c>
      <c r="AB23">
        <v>4.2447739999999996</v>
      </c>
      <c r="AC23">
        <v>4.5059469999999999</v>
      </c>
      <c r="AD23">
        <v>4.7598989999999999</v>
      </c>
      <c r="AE23">
        <v>5.0100129999999998</v>
      </c>
      <c r="AF23">
        <v>5.276427</v>
      </c>
      <c r="AG23">
        <v>5.5259169999999997</v>
      </c>
      <c r="AH23">
        <v>5.7571000000000003</v>
      </c>
      <c r="AI23">
        <v>5.9975860000000001</v>
      </c>
      <c r="AJ23">
        <v>6.2255229999999999</v>
      </c>
      <c r="AK23">
        <v>6.4379960000000001</v>
      </c>
      <c r="AL23" s="40">
        <v>0.13</v>
      </c>
    </row>
    <row r="24" spans="2:38" ht="14.75">
      <c r="B24" t="s">
        <v>514</v>
      </c>
      <c r="C24" t="s">
        <v>515</v>
      </c>
      <c r="D24" t="s">
        <v>1535</v>
      </c>
      <c r="E24" t="s">
        <v>497</v>
      </c>
      <c r="G24">
        <v>0.25364199999999998</v>
      </c>
      <c r="H24">
        <v>0.23638999999999999</v>
      </c>
      <c r="I24">
        <v>0.25339800000000001</v>
      </c>
      <c r="J24">
        <v>0.28724699999999997</v>
      </c>
      <c r="K24">
        <v>0.32705000000000001</v>
      </c>
      <c r="L24">
        <v>0.374693</v>
      </c>
      <c r="M24">
        <v>0.42972399999999999</v>
      </c>
      <c r="N24">
        <v>0.48863600000000001</v>
      </c>
      <c r="O24">
        <v>0.55857299999999999</v>
      </c>
      <c r="P24">
        <v>0.63768400000000003</v>
      </c>
      <c r="Q24">
        <v>0.72521599999999997</v>
      </c>
      <c r="R24">
        <v>0.82240999999999997</v>
      </c>
      <c r="S24">
        <v>0.92767100000000002</v>
      </c>
      <c r="T24">
        <v>1.0299689999999999</v>
      </c>
      <c r="U24">
        <v>1.1279699999999999</v>
      </c>
      <c r="V24">
        <v>1.2227460000000001</v>
      </c>
      <c r="W24">
        <v>1.309439</v>
      </c>
      <c r="X24">
        <v>1.388828</v>
      </c>
      <c r="Y24">
        <v>1.46485</v>
      </c>
      <c r="Z24">
        <v>1.5322389999999999</v>
      </c>
      <c r="AA24">
        <v>1.591248</v>
      </c>
      <c r="AB24">
        <v>1.64158</v>
      </c>
      <c r="AC24">
        <v>1.6900679999999999</v>
      </c>
      <c r="AD24">
        <v>1.730164</v>
      </c>
      <c r="AE24">
        <v>1.769943</v>
      </c>
      <c r="AF24">
        <v>1.809931</v>
      </c>
      <c r="AG24">
        <v>1.8431200000000001</v>
      </c>
      <c r="AH24">
        <v>1.8696699999999999</v>
      </c>
      <c r="AI24">
        <v>1.8949180000000001</v>
      </c>
      <c r="AJ24">
        <v>1.915035</v>
      </c>
      <c r="AK24">
        <v>1.929875</v>
      </c>
      <c r="AL24" s="40">
        <v>7.0000000000000007E-2</v>
      </c>
    </row>
    <row r="25" spans="2:38" ht="14.75">
      <c r="B25" t="s">
        <v>516</v>
      </c>
      <c r="C25" t="s">
        <v>517</v>
      </c>
      <c r="D25" t="s">
        <v>1536</v>
      </c>
      <c r="E25" t="s">
        <v>497</v>
      </c>
      <c r="G25">
        <v>1.1737660000000001</v>
      </c>
      <c r="H25">
        <v>0.92382699999999995</v>
      </c>
      <c r="I25">
        <v>0.89068099999999994</v>
      </c>
      <c r="J25">
        <v>0.92862299999999998</v>
      </c>
      <c r="K25">
        <v>0.95470699999999997</v>
      </c>
      <c r="L25">
        <v>0.97295900000000002</v>
      </c>
      <c r="M25">
        <v>0.98239299999999996</v>
      </c>
      <c r="N25">
        <v>0.99116400000000004</v>
      </c>
      <c r="O25">
        <v>1.002653</v>
      </c>
      <c r="P25">
        <v>1.0154829999999999</v>
      </c>
      <c r="Q25">
        <v>1.0304009999999999</v>
      </c>
      <c r="R25">
        <v>1.046397</v>
      </c>
      <c r="S25">
        <v>1.0645279999999999</v>
      </c>
      <c r="T25">
        <v>1.0806709999999999</v>
      </c>
      <c r="U25">
        <v>1.0999380000000001</v>
      </c>
      <c r="V25">
        <v>1.124158</v>
      </c>
      <c r="W25">
        <v>1.1517489999999999</v>
      </c>
      <c r="X25">
        <v>1.1772499999999999</v>
      </c>
      <c r="Y25">
        <v>1.2025170000000001</v>
      </c>
      <c r="Z25">
        <v>1.225854</v>
      </c>
      <c r="AA25">
        <v>1.247533</v>
      </c>
      <c r="AB25">
        <v>1.2683979999999999</v>
      </c>
      <c r="AC25">
        <v>1.2826880000000001</v>
      </c>
      <c r="AD25">
        <v>1.295728</v>
      </c>
      <c r="AE25">
        <v>1.3085389999999999</v>
      </c>
      <c r="AF25">
        <v>1.328862</v>
      </c>
      <c r="AG25">
        <v>1.3460209999999999</v>
      </c>
      <c r="AH25">
        <v>1.3599060000000001</v>
      </c>
      <c r="AI25">
        <v>1.372773</v>
      </c>
      <c r="AJ25">
        <v>1.383014</v>
      </c>
      <c r="AK25">
        <v>1.390828</v>
      </c>
      <c r="AL25" s="40">
        <v>6.0000000000000001E-3</v>
      </c>
    </row>
    <row r="26" spans="2:38" ht="14.75">
      <c r="B26" t="s">
        <v>518</v>
      </c>
      <c r="C26" t="s">
        <v>519</v>
      </c>
      <c r="D26" t="s">
        <v>1537</v>
      </c>
      <c r="E26" t="s">
        <v>497</v>
      </c>
      <c r="G26">
        <v>0.49187599999999998</v>
      </c>
      <c r="H26">
        <v>0.368724</v>
      </c>
      <c r="I26">
        <v>0.35311799999999999</v>
      </c>
      <c r="J26">
        <v>0.374276</v>
      </c>
      <c r="K26">
        <v>0.393895</v>
      </c>
      <c r="L26">
        <v>0.412323</v>
      </c>
      <c r="M26">
        <v>0.42860900000000002</v>
      </c>
      <c r="N26">
        <v>0.44658500000000001</v>
      </c>
      <c r="O26">
        <v>0.468663</v>
      </c>
      <c r="P26">
        <v>0.49656899999999998</v>
      </c>
      <c r="Q26">
        <v>0.52922899999999995</v>
      </c>
      <c r="R26">
        <v>0.56581599999999999</v>
      </c>
      <c r="S26">
        <v>0.60592199999999996</v>
      </c>
      <c r="T26">
        <v>0.64700100000000005</v>
      </c>
      <c r="U26">
        <v>0.69130800000000003</v>
      </c>
      <c r="V26">
        <v>0.73540700000000003</v>
      </c>
      <c r="W26">
        <v>0.778756</v>
      </c>
      <c r="X26">
        <v>0.81982200000000005</v>
      </c>
      <c r="Y26">
        <v>0.85988699999999996</v>
      </c>
      <c r="Z26">
        <v>0.89810800000000002</v>
      </c>
      <c r="AA26">
        <v>0.93437999999999999</v>
      </c>
      <c r="AB26">
        <v>0.96873900000000002</v>
      </c>
      <c r="AC26">
        <v>0.99803900000000001</v>
      </c>
      <c r="AD26">
        <v>1.0260899999999999</v>
      </c>
      <c r="AE26">
        <v>1.0486089999999999</v>
      </c>
      <c r="AF26">
        <v>1.0739209999999999</v>
      </c>
      <c r="AG26">
        <v>1.0957939999999999</v>
      </c>
      <c r="AH26">
        <v>1.114212</v>
      </c>
      <c r="AI26">
        <v>1.130959</v>
      </c>
      <c r="AJ26">
        <v>1.144744</v>
      </c>
      <c r="AK26">
        <v>1.1557729999999999</v>
      </c>
      <c r="AL26" s="40">
        <v>2.9000000000000001E-2</v>
      </c>
    </row>
    <row r="27" spans="2:38" ht="14.75">
      <c r="B27" t="s">
        <v>520</v>
      </c>
      <c r="C27" t="s">
        <v>521</v>
      </c>
      <c r="D27" t="s">
        <v>1538</v>
      </c>
      <c r="E27" t="s">
        <v>497</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ht="14.75">
      <c r="B28" t="s">
        <v>522</v>
      </c>
      <c r="C28" t="s">
        <v>523</v>
      </c>
      <c r="D28" t="s">
        <v>1539</v>
      </c>
      <c r="E28" t="s">
        <v>497</v>
      </c>
      <c r="G28">
        <v>9.6464169999999996</v>
      </c>
      <c r="H28">
        <v>9.8726880000000001</v>
      </c>
      <c r="I28">
        <v>10.364641000000001</v>
      </c>
      <c r="J28">
        <v>10.725007</v>
      </c>
      <c r="K28">
        <v>10.951641</v>
      </c>
      <c r="L28">
        <v>11.117129</v>
      </c>
      <c r="M28">
        <v>11.216549000000001</v>
      </c>
      <c r="N28">
        <v>11.254185</v>
      </c>
      <c r="O28">
        <v>11.373856</v>
      </c>
      <c r="P28">
        <v>11.552637000000001</v>
      </c>
      <c r="Q28">
        <v>11.777984999999999</v>
      </c>
      <c r="R28">
        <v>12.064572</v>
      </c>
      <c r="S28">
        <v>12.390324</v>
      </c>
      <c r="T28">
        <v>12.761570000000001</v>
      </c>
      <c r="U28">
        <v>13.187943000000001</v>
      </c>
      <c r="V28">
        <v>13.607046</v>
      </c>
      <c r="W28">
        <v>13.990292</v>
      </c>
      <c r="X28">
        <v>14.325338</v>
      </c>
      <c r="Y28">
        <v>14.647097</v>
      </c>
      <c r="Z28">
        <v>14.942348000000001</v>
      </c>
      <c r="AA28">
        <v>15.192990999999999</v>
      </c>
      <c r="AB28">
        <v>15.425228000000001</v>
      </c>
      <c r="AC28">
        <v>15.628985999999999</v>
      </c>
      <c r="AD28">
        <v>15.80743</v>
      </c>
      <c r="AE28">
        <v>15.991851</v>
      </c>
      <c r="AF28">
        <v>16.203384</v>
      </c>
      <c r="AG28">
        <v>16.374382000000001</v>
      </c>
      <c r="AH28">
        <v>16.503359</v>
      </c>
      <c r="AI28">
        <v>16.639965</v>
      </c>
      <c r="AJ28">
        <v>16.746078000000001</v>
      </c>
      <c r="AK28">
        <v>16.818162999999998</v>
      </c>
      <c r="AL28" s="40">
        <v>1.9E-2</v>
      </c>
    </row>
    <row r="29" spans="2:38" ht="14.75">
      <c r="B29" t="s">
        <v>524</v>
      </c>
      <c r="C29" t="s">
        <v>525</v>
      </c>
      <c r="D29" t="s">
        <v>1540</v>
      </c>
      <c r="E29" t="s">
        <v>497</v>
      </c>
      <c r="G29">
        <v>0.57320099999999996</v>
      </c>
      <c r="H29">
        <v>0.52768199999999998</v>
      </c>
      <c r="I29">
        <v>0.48758299999999999</v>
      </c>
      <c r="J29">
        <v>0.44994299999999998</v>
      </c>
      <c r="K29">
        <v>0.411659</v>
      </c>
      <c r="L29">
        <v>0.37596000000000002</v>
      </c>
      <c r="M29">
        <v>0.34268300000000002</v>
      </c>
      <c r="N29">
        <v>0.31206299999999998</v>
      </c>
      <c r="O29">
        <v>0.28345399999999998</v>
      </c>
      <c r="P29">
        <v>0.25844600000000001</v>
      </c>
      <c r="Q29">
        <v>0.23469899999999999</v>
      </c>
      <c r="R29">
        <v>0.21387100000000001</v>
      </c>
      <c r="S29">
        <v>0.19483300000000001</v>
      </c>
      <c r="T29">
        <v>0.17882400000000001</v>
      </c>
      <c r="U29">
        <v>0.167489</v>
      </c>
      <c r="V29">
        <v>0.15907499999999999</v>
      </c>
      <c r="W29">
        <v>0.151894</v>
      </c>
      <c r="X29">
        <v>0.144787</v>
      </c>
      <c r="Y29">
        <v>0.139821</v>
      </c>
      <c r="Z29">
        <v>0.134968</v>
      </c>
      <c r="AA29">
        <v>0.13126199999999999</v>
      </c>
      <c r="AB29">
        <v>0.12842899999999999</v>
      </c>
      <c r="AC29">
        <v>0.12603600000000001</v>
      </c>
      <c r="AD29">
        <v>0.12542200000000001</v>
      </c>
      <c r="AE29">
        <v>0.12534999999999999</v>
      </c>
      <c r="AF29">
        <v>0.12563099999999999</v>
      </c>
      <c r="AG29">
        <v>0.125776</v>
      </c>
      <c r="AH29">
        <v>0.12576799999999999</v>
      </c>
      <c r="AI29">
        <v>0.12581700000000001</v>
      </c>
      <c r="AJ29">
        <v>0.12577099999999999</v>
      </c>
      <c r="AK29">
        <v>0.125634</v>
      </c>
      <c r="AL29" s="40">
        <v>-4.9000000000000002E-2</v>
      </c>
    </row>
    <row r="30" spans="2:38" ht="14.75">
      <c r="B30" t="s">
        <v>526</v>
      </c>
      <c r="C30" t="s">
        <v>527</v>
      </c>
      <c r="D30" t="s">
        <v>1541</v>
      </c>
      <c r="E30" t="s">
        <v>497</v>
      </c>
      <c r="G30">
        <v>1.7056640000000001</v>
      </c>
      <c r="H30">
        <v>1.6263920000000001</v>
      </c>
      <c r="I30">
        <v>1.565825</v>
      </c>
      <c r="J30">
        <v>1.5128490000000001</v>
      </c>
      <c r="K30">
        <v>1.458601</v>
      </c>
      <c r="L30">
        <v>1.4083429999999999</v>
      </c>
      <c r="M30">
        <v>1.3502000000000001</v>
      </c>
      <c r="N30">
        <v>1.290621</v>
      </c>
      <c r="O30">
        <v>1.2315229999999999</v>
      </c>
      <c r="P30">
        <v>1.175667</v>
      </c>
      <c r="Q30">
        <v>1.1215710000000001</v>
      </c>
      <c r="R30">
        <v>1.072198</v>
      </c>
      <c r="S30">
        <v>1.0271840000000001</v>
      </c>
      <c r="T30">
        <v>0.98930200000000001</v>
      </c>
      <c r="U30">
        <v>0.96426000000000001</v>
      </c>
      <c r="V30">
        <v>0.94679899999999995</v>
      </c>
      <c r="W30">
        <v>0.931921</v>
      </c>
      <c r="X30">
        <v>0.91812700000000003</v>
      </c>
      <c r="Y30">
        <v>0.90812099999999996</v>
      </c>
      <c r="Z30">
        <v>0.89908100000000002</v>
      </c>
      <c r="AA30">
        <v>0.89120699999999997</v>
      </c>
      <c r="AB30">
        <v>0.88480899999999996</v>
      </c>
      <c r="AC30">
        <v>0.87912299999999999</v>
      </c>
      <c r="AD30">
        <v>0.87758599999999998</v>
      </c>
      <c r="AE30">
        <v>0.87695000000000001</v>
      </c>
      <c r="AF30">
        <v>0.87861699999999998</v>
      </c>
      <c r="AG30">
        <v>0.87936400000000003</v>
      </c>
      <c r="AH30">
        <v>0.87909700000000002</v>
      </c>
      <c r="AI30">
        <v>0.879332</v>
      </c>
      <c r="AJ30">
        <v>0.87889600000000001</v>
      </c>
      <c r="AK30">
        <v>0.87781900000000002</v>
      </c>
      <c r="AL30" s="40">
        <v>-2.1999999999999999E-2</v>
      </c>
    </row>
    <row r="31" spans="2:38" ht="14.75">
      <c r="B31" t="s">
        <v>528</v>
      </c>
      <c r="C31" t="s">
        <v>529</v>
      </c>
      <c r="D31" t="s">
        <v>1542</v>
      </c>
      <c r="E31" t="s">
        <v>497</v>
      </c>
      <c r="G31">
        <v>0.15487699999999999</v>
      </c>
      <c r="H31">
        <v>0.14984600000000001</v>
      </c>
      <c r="I31">
        <v>0.14715700000000001</v>
      </c>
      <c r="J31">
        <v>0.145592</v>
      </c>
      <c r="K31">
        <v>0.142764</v>
      </c>
      <c r="L31">
        <v>0.140352</v>
      </c>
      <c r="M31">
        <v>0.137992</v>
      </c>
      <c r="N31">
        <v>0.13567799999999999</v>
      </c>
      <c r="O31">
        <v>0.133746</v>
      </c>
      <c r="P31">
        <v>0.13204399999999999</v>
      </c>
      <c r="Q31">
        <v>0.13033500000000001</v>
      </c>
      <c r="R31">
        <v>0.128688</v>
      </c>
      <c r="S31">
        <v>0.127136</v>
      </c>
      <c r="T31">
        <v>0.125833</v>
      </c>
      <c r="U31">
        <v>0.12396600000000001</v>
      </c>
      <c r="V31">
        <v>0.1234</v>
      </c>
      <c r="W31">
        <v>0.122983</v>
      </c>
      <c r="X31">
        <v>0.122659</v>
      </c>
      <c r="Y31">
        <v>0.12242</v>
      </c>
      <c r="Z31">
        <v>0.122253</v>
      </c>
      <c r="AA31">
        <v>0.122061</v>
      </c>
      <c r="AB31">
        <v>0.12192</v>
      </c>
      <c r="AC31">
        <v>0.121877</v>
      </c>
      <c r="AD31">
        <v>0.120633</v>
      </c>
      <c r="AE31">
        <v>0.120583</v>
      </c>
      <c r="AF31">
        <v>0.12091</v>
      </c>
      <c r="AG31">
        <v>0.121096</v>
      </c>
      <c r="AH31">
        <v>0.121125</v>
      </c>
      <c r="AI31">
        <v>0.121188</v>
      </c>
      <c r="AJ31">
        <v>0.12116200000000001</v>
      </c>
      <c r="AK31">
        <v>0.12105</v>
      </c>
      <c r="AL31" s="40">
        <v>-8.0000000000000002E-3</v>
      </c>
    </row>
    <row r="32" spans="2:38" ht="14.75">
      <c r="B32" t="s">
        <v>530</v>
      </c>
      <c r="C32" t="s">
        <v>531</v>
      </c>
      <c r="D32" t="s">
        <v>1543</v>
      </c>
      <c r="E32" t="s">
        <v>497</v>
      </c>
      <c r="G32">
        <v>0.323436</v>
      </c>
      <c r="H32">
        <v>0.314639</v>
      </c>
      <c r="I32">
        <v>0.31084899999999999</v>
      </c>
      <c r="J32">
        <v>0.30918099999999998</v>
      </c>
      <c r="K32">
        <v>0.30514999999999998</v>
      </c>
      <c r="L32">
        <v>0.30172700000000002</v>
      </c>
      <c r="M32">
        <v>0.29778399999999999</v>
      </c>
      <c r="N32">
        <v>0.29363299999999998</v>
      </c>
      <c r="O32">
        <v>0.29008400000000001</v>
      </c>
      <c r="P32">
        <v>0.28678700000000001</v>
      </c>
      <c r="Q32">
        <v>0.28339399999999998</v>
      </c>
      <c r="R32">
        <v>0.28004600000000002</v>
      </c>
      <c r="S32">
        <v>0.27687800000000001</v>
      </c>
      <c r="T32">
        <v>0.27425699999999997</v>
      </c>
      <c r="U32">
        <v>0.27054699999999998</v>
      </c>
      <c r="V32">
        <v>0.26948899999999998</v>
      </c>
      <c r="W32">
        <v>0.26872299999999999</v>
      </c>
      <c r="X32">
        <v>0.26818700000000001</v>
      </c>
      <c r="Y32">
        <v>0.26780799999999999</v>
      </c>
      <c r="Z32">
        <v>0.267569</v>
      </c>
      <c r="AA32">
        <v>0.26724700000000001</v>
      </c>
      <c r="AB32">
        <v>0.26699899999999999</v>
      </c>
      <c r="AC32">
        <v>0.26694800000000002</v>
      </c>
      <c r="AD32">
        <v>0.26451599999999997</v>
      </c>
      <c r="AE32">
        <v>0.26440200000000003</v>
      </c>
      <c r="AF32">
        <v>0.26509500000000003</v>
      </c>
      <c r="AG32">
        <v>0.26548699999999997</v>
      </c>
      <c r="AH32">
        <v>0.26553599999999999</v>
      </c>
      <c r="AI32">
        <v>0.26567600000000002</v>
      </c>
      <c r="AJ32">
        <v>0.265623</v>
      </c>
      <c r="AK32">
        <v>0.26538499999999998</v>
      </c>
      <c r="AL32" s="40">
        <v>-7.0000000000000001E-3</v>
      </c>
    </row>
    <row r="33" spans="2:38" ht="14.75">
      <c r="B33" t="s">
        <v>532</v>
      </c>
      <c r="C33" t="s">
        <v>533</v>
      </c>
      <c r="D33" t="s">
        <v>1544</v>
      </c>
      <c r="E33" t="s">
        <v>497</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ht="14.75">
      <c r="B34" t="s">
        <v>534</v>
      </c>
      <c r="C34" t="s">
        <v>535</v>
      </c>
      <c r="D34" t="s">
        <v>1545</v>
      </c>
      <c r="E34" t="s">
        <v>497</v>
      </c>
      <c r="G34">
        <v>2.7807999999999999E-2</v>
      </c>
      <c r="H34">
        <v>3.2219999999999999E-2</v>
      </c>
      <c r="I34">
        <v>3.7948999999999997E-2</v>
      </c>
      <c r="J34">
        <v>4.4318999999999997E-2</v>
      </c>
      <c r="K34">
        <v>5.1315E-2</v>
      </c>
      <c r="L34">
        <v>5.9201999999999998E-2</v>
      </c>
      <c r="M34">
        <v>6.7494999999999999E-2</v>
      </c>
      <c r="N34">
        <v>7.6573000000000002E-2</v>
      </c>
      <c r="O34">
        <v>8.6845000000000006E-2</v>
      </c>
      <c r="P34">
        <v>9.8201999999999998E-2</v>
      </c>
      <c r="Q34">
        <v>0.11074000000000001</v>
      </c>
      <c r="R34">
        <v>0.124249</v>
      </c>
      <c r="S34">
        <v>0.138626</v>
      </c>
      <c r="T34">
        <v>0.15367900000000001</v>
      </c>
      <c r="U34">
        <v>0.169298</v>
      </c>
      <c r="V34">
        <v>0.18498200000000001</v>
      </c>
      <c r="W34">
        <v>0.200264</v>
      </c>
      <c r="X34">
        <v>0.215059</v>
      </c>
      <c r="Y34">
        <v>0.22950899999999999</v>
      </c>
      <c r="Z34">
        <v>0.243313</v>
      </c>
      <c r="AA34">
        <v>0.25631300000000001</v>
      </c>
      <c r="AB34">
        <v>0.26807999999999998</v>
      </c>
      <c r="AC34">
        <v>0.27897300000000003</v>
      </c>
      <c r="AD34">
        <v>0.28924499999999997</v>
      </c>
      <c r="AE34">
        <v>0.29854199999999997</v>
      </c>
      <c r="AF34">
        <v>0.307425</v>
      </c>
      <c r="AG34">
        <v>0.315195</v>
      </c>
      <c r="AH34">
        <v>0.32185799999999998</v>
      </c>
      <c r="AI34">
        <v>0.32785999999999998</v>
      </c>
      <c r="AJ34">
        <v>0.33287699999999998</v>
      </c>
      <c r="AK34">
        <v>0.33695199999999997</v>
      </c>
      <c r="AL34" s="40">
        <v>8.6999999999999994E-2</v>
      </c>
    </row>
    <row r="35" spans="2:38" ht="14.75">
      <c r="B35" t="s">
        <v>536</v>
      </c>
      <c r="C35" t="s">
        <v>537</v>
      </c>
      <c r="D35" t="s">
        <v>1546</v>
      </c>
      <c r="E35" t="s">
        <v>497</v>
      </c>
      <c r="G35">
        <v>31.551949</v>
      </c>
      <c r="H35">
        <v>30.896460000000001</v>
      </c>
      <c r="I35">
        <v>30.664391999999999</v>
      </c>
      <c r="J35">
        <v>30.578320999999999</v>
      </c>
      <c r="K35">
        <v>30.329941000000002</v>
      </c>
      <c r="L35">
        <v>29.930204</v>
      </c>
      <c r="M35">
        <v>29.496054000000001</v>
      </c>
      <c r="N35">
        <v>28.967366999999999</v>
      </c>
      <c r="O35">
        <v>28.736688999999998</v>
      </c>
      <c r="P35">
        <v>28.715553</v>
      </c>
      <c r="Q35">
        <v>28.841671000000002</v>
      </c>
      <c r="R35">
        <v>29.091647999999999</v>
      </c>
      <c r="S35">
        <v>29.504131000000001</v>
      </c>
      <c r="T35">
        <v>29.914154</v>
      </c>
      <c r="U35">
        <v>30.561274999999998</v>
      </c>
      <c r="V35">
        <v>31.249881999999999</v>
      </c>
      <c r="W35">
        <v>31.823008999999999</v>
      </c>
      <c r="X35">
        <v>32.438155999999999</v>
      </c>
      <c r="Y35">
        <v>33.127735000000001</v>
      </c>
      <c r="Z35">
        <v>33.775303000000001</v>
      </c>
      <c r="AA35">
        <v>34.358654000000001</v>
      </c>
      <c r="AB35">
        <v>34.947212</v>
      </c>
      <c r="AC35">
        <v>35.502006999999999</v>
      </c>
      <c r="AD35">
        <v>36.017581999999997</v>
      </c>
      <c r="AE35">
        <v>36.541744000000001</v>
      </c>
      <c r="AF35">
        <v>37.169269999999997</v>
      </c>
      <c r="AG35">
        <v>37.695357999999999</v>
      </c>
      <c r="AH35">
        <v>38.114463999999998</v>
      </c>
      <c r="AI35">
        <v>38.570847000000001</v>
      </c>
      <c r="AJ35">
        <v>38.954909999999998</v>
      </c>
      <c r="AK35">
        <v>39.255938999999998</v>
      </c>
      <c r="AL35" s="40">
        <v>7.0000000000000001E-3</v>
      </c>
    </row>
    <row r="36" spans="2:38" ht="14.75">
      <c r="B36" t="s">
        <v>538</v>
      </c>
      <c r="C36" t="s">
        <v>539</v>
      </c>
      <c r="D36" t="s">
        <v>1547</v>
      </c>
      <c r="E36" t="s">
        <v>497</v>
      </c>
      <c r="G36">
        <v>301.63214099999999</v>
      </c>
      <c r="H36">
        <v>310.21035799999999</v>
      </c>
      <c r="I36">
        <v>316.27355999999997</v>
      </c>
      <c r="J36">
        <v>319.40283199999999</v>
      </c>
      <c r="K36">
        <v>317.000427</v>
      </c>
      <c r="L36">
        <v>308.92834499999998</v>
      </c>
      <c r="M36">
        <v>301.63864100000001</v>
      </c>
      <c r="N36">
        <v>291.61828600000001</v>
      </c>
      <c r="O36">
        <v>284.55432100000002</v>
      </c>
      <c r="P36">
        <v>278.715576</v>
      </c>
      <c r="Q36">
        <v>273.46463</v>
      </c>
      <c r="R36">
        <v>268.73825099999999</v>
      </c>
      <c r="S36">
        <v>264.76513699999998</v>
      </c>
      <c r="T36">
        <v>261.65176400000001</v>
      </c>
      <c r="U36">
        <v>259.53576700000002</v>
      </c>
      <c r="V36">
        <v>256.953979</v>
      </c>
      <c r="W36">
        <v>254.25624099999999</v>
      </c>
      <c r="X36">
        <v>251.48140000000001</v>
      </c>
      <c r="Y36">
        <v>249.47489899999999</v>
      </c>
      <c r="Z36">
        <v>247.746216</v>
      </c>
      <c r="AA36">
        <v>245.92707799999999</v>
      </c>
      <c r="AB36">
        <v>244.22103899999999</v>
      </c>
      <c r="AC36">
        <v>242.712738</v>
      </c>
      <c r="AD36">
        <v>241.181915</v>
      </c>
      <c r="AE36">
        <v>240.62570199999999</v>
      </c>
      <c r="AF36">
        <v>241.170593</v>
      </c>
      <c r="AG36">
        <v>241.18254099999999</v>
      </c>
      <c r="AH36">
        <v>240.59573399999999</v>
      </c>
      <c r="AI36">
        <v>240.550186</v>
      </c>
      <c r="AJ36">
        <v>240.18042</v>
      </c>
      <c r="AK36">
        <v>239.38334699999999</v>
      </c>
      <c r="AL36" s="40">
        <v>-8.0000000000000002E-3</v>
      </c>
    </row>
    <row r="37" spans="2:38" ht="14.75">
      <c r="B37" t="s">
        <v>431</v>
      </c>
    </row>
    <row r="38" spans="2:38" ht="14.75">
      <c r="B38" t="s">
        <v>540</v>
      </c>
    </row>
    <row r="39" spans="2:38" ht="14.75">
      <c r="B39" t="s">
        <v>501</v>
      </c>
      <c r="C39" t="s">
        <v>541</v>
      </c>
      <c r="D39" t="s">
        <v>1548</v>
      </c>
      <c r="E39" t="s">
        <v>497</v>
      </c>
      <c r="G39">
        <v>451.26873799999998</v>
      </c>
      <c r="H39">
        <v>474.34558099999998</v>
      </c>
      <c r="I39">
        <v>484.233093</v>
      </c>
      <c r="J39">
        <v>486.37356599999998</v>
      </c>
      <c r="K39">
        <v>484.03472900000003</v>
      </c>
      <c r="L39">
        <v>484.16113300000001</v>
      </c>
      <c r="M39">
        <v>484.20147700000001</v>
      </c>
      <c r="N39">
        <v>478.948914</v>
      </c>
      <c r="O39">
        <v>475.480255</v>
      </c>
      <c r="P39">
        <v>472.196594</v>
      </c>
      <c r="Q39">
        <v>466.58337399999999</v>
      </c>
      <c r="R39">
        <v>461.721497</v>
      </c>
      <c r="S39">
        <v>457.666382</v>
      </c>
      <c r="T39">
        <v>453.514343</v>
      </c>
      <c r="U39">
        <v>449.86767600000002</v>
      </c>
      <c r="V39">
        <v>446.63574199999999</v>
      </c>
      <c r="W39">
        <v>443.36532599999998</v>
      </c>
      <c r="X39">
        <v>439.69741800000003</v>
      </c>
      <c r="Y39">
        <v>436.65014600000001</v>
      </c>
      <c r="Z39">
        <v>434.05398600000001</v>
      </c>
      <c r="AA39">
        <v>431.03894000000003</v>
      </c>
      <c r="AB39">
        <v>428.130066</v>
      </c>
      <c r="AC39">
        <v>425.70086700000002</v>
      </c>
      <c r="AD39">
        <v>423.135651</v>
      </c>
      <c r="AE39">
        <v>421.41168199999998</v>
      </c>
      <c r="AF39">
        <v>420.70190400000001</v>
      </c>
      <c r="AG39">
        <v>419.526611</v>
      </c>
      <c r="AH39">
        <v>417.88287400000002</v>
      </c>
      <c r="AI39">
        <v>417.17334</v>
      </c>
      <c r="AJ39">
        <v>415.88464399999998</v>
      </c>
      <c r="AK39">
        <v>413.90621900000002</v>
      </c>
      <c r="AL39" s="40">
        <v>-3.0000000000000001E-3</v>
      </c>
    </row>
    <row r="40" spans="2:38" ht="14.75">
      <c r="B40" t="s">
        <v>503</v>
      </c>
      <c r="C40" t="s">
        <v>542</v>
      </c>
      <c r="D40" t="s">
        <v>1549</v>
      </c>
      <c r="E40" t="s">
        <v>497</v>
      </c>
      <c r="G40">
        <v>2.9778229999999999</v>
      </c>
      <c r="H40">
        <v>3.1478449999999998</v>
      </c>
      <c r="I40">
        <v>3.3202590000000001</v>
      </c>
      <c r="J40">
        <v>3.5163489999999999</v>
      </c>
      <c r="K40">
        <v>3.712005</v>
      </c>
      <c r="L40">
        <v>3.936029</v>
      </c>
      <c r="M40">
        <v>4.1601850000000002</v>
      </c>
      <c r="N40">
        <v>4.3873579999999999</v>
      </c>
      <c r="O40">
        <v>4.6425179999999999</v>
      </c>
      <c r="P40">
        <v>4.9350240000000003</v>
      </c>
      <c r="Q40">
        <v>5.2157220000000004</v>
      </c>
      <c r="R40">
        <v>5.5149999999999997</v>
      </c>
      <c r="S40">
        <v>5.8295769999999996</v>
      </c>
      <c r="T40">
        <v>6.1539640000000002</v>
      </c>
      <c r="U40">
        <v>6.4717549999999999</v>
      </c>
      <c r="V40">
        <v>6.7927569999999999</v>
      </c>
      <c r="W40">
        <v>7.0988829999999998</v>
      </c>
      <c r="X40">
        <v>7.380973</v>
      </c>
      <c r="Y40">
        <v>7.6707830000000001</v>
      </c>
      <c r="Z40">
        <v>7.9406470000000002</v>
      </c>
      <c r="AA40">
        <v>8.1859800000000007</v>
      </c>
      <c r="AB40">
        <v>8.4148029999999991</v>
      </c>
      <c r="AC40">
        <v>8.6425249999999991</v>
      </c>
      <c r="AD40">
        <v>8.8464069999999992</v>
      </c>
      <c r="AE40">
        <v>9.0306139999999999</v>
      </c>
      <c r="AF40">
        <v>9.2125749999999993</v>
      </c>
      <c r="AG40">
        <v>9.3685299999999998</v>
      </c>
      <c r="AH40">
        <v>9.4989720000000002</v>
      </c>
      <c r="AI40">
        <v>9.6292869999999997</v>
      </c>
      <c r="AJ40">
        <v>9.7333850000000002</v>
      </c>
      <c r="AK40">
        <v>9.8109819999999992</v>
      </c>
      <c r="AL40" s="40">
        <v>4.1000000000000002E-2</v>
      </c>
    </row>
    <row r="41" spans="2:38" ht="14.75">
      <c r="B41" t="s">
        <v>543</v>
      </c>
      <c r="C41" t="s">
        <v>544</v>
      </c>
      <c r="D41" t="s">
        <v>1550</v>
      </c>
      <c r="E41" t="s">
        <v>497</v>
      </c>
      <c r="G41">
        <v>454.24655200000001</v>
      </c>
      <c r="H41">
        <v>477.49343900000002</v>
      </c>
      <c r="I41">
        <v>487.55334499999998</v>
      </c>
      <c r="J41">
        <v>489.88992300000001</v>
      </c>
      <c r="K41">
        <v>487.746735</v>
      </c>
      <c r="L41">
        <v>488.09716800000001</v>
      </c>
      <c r="M41">
        <v>488.36166400000002</v>
      </c>
      <c r="N41">
        <v>483.33627300000001</v>
      </c>
      <c r="O41">
        <v>480.122772</v>
      </c>
      <c r="P41">
        <v>477.13162199999999</v>
      </c>
      <c r="Q41">
        <v>471.799103</v>
      </c>
      <c r="R41">
        <v>467.23651100000001</v>
      </c>
      <c r="S41">
        <v>463.49597199999999</v>
      </c>
      <c r="T41">
        <v>459.66830399999998</v>
      </c>
      <c r="U41">
        <v>456.33941700000003</v>
      </c>
      <c r="V41">
        <v>453.42849699999999</v>
      </c>
      <c r="W41">
        <v>450.464203</v>
      </c>
      <c r="X41">
        <v>447.07839999999999</v>
      </c>
      <c r="Y41">
        <v>444.32092299999999</v>
      </c>
      <c r="Z41">
        <v>441.99462899999997</v>
      </c>
      <c r="AA41">
        <v>439.22491500000001</v>
      </c>
      <c r="AB41">
        <v>436.54486100000003</v>
      </c>
      <c r="AC41">
        <v>434.34338400000001</v>
      </c>
      <c r="AD41">
        <v>431.982056</v>
      </c>
      <c r="AE41">
        <v>430.44229100000001</v>
      </c>
      <c r="AF41">
        <v>429.91449</v>
      </c>
      <c r="AG41">
        <v>428.89514200000002</v>
      </c>
      <c r="AH41">
        <v>427.38183600000002</v>
      </c>
      <c r="AI41">
        <v>426.80261200000001</v>
      </c>
      <c r="AJ41">
        <v>425.618042</v>
      </c>
      <c r="AK41">
        <v>423.71719400000001</v>
      </c>
      <c r="AL41" s="40">
        <v>-2E-3</v>
      </c>
    </row>
    <row r="42" spans="2:38" ht="14.75">
      <c r="B42" t="s">
        <v>545</v>
      </c>
    </row>
    <row r="43" spans="2:38" ht="14.75">
      <c r="B43" t="s">
        <v>508</v>
      </c>
      <c r="C43" t="s">
        <v>546</v>
      </c>
      <c r="D43" t="s">
        <v>1551</v>
      </c>
      <c r="E43" t="s">
        <v>497</v>
      </c>
      <c r="G43">
        <v>100.536423</v>
      </c>
      <c r="H43">
        <v>106.27829699999999</v>
      </c>
      <c r="I43">
        <v>107.16494</v>
      </c>
      <c r="J43">
        <v>107.19251300000001</v>
      </c>
      <c r="K43">
        <v>107.358261</v>
      </c>
      <c r="L43">
        <v>107.042366</v>
      </c>
      <c r="M43">
        <v>106.489418</v>
      </c>
      <c r="N43">
        <v>104.247589</v>
      </c>
      <c r="O43">
        <v>102.417191</v>
      </c>
      <c r="P43">
        <v>100.875534</v>
      </c>
      <c r="Q43">
        <v>98.871421999999995</v>
      </c>
      <c r="R43">
        <v>97.210464000000002</v>
      </c>
      <c r="S43">
        <v>95.805572999999995</v>
      </c>
      <c r="T43">
        <v>94.642196999999996</v>
      </c>
      <c r="U43">
        <v>93.690207999999998</v>
      </c>
      <c r="V43">
        <v>93.023719999999997</v>
      </c>
      <c r="W43">
        <v>92.343909999999994</v>
      </c>
      <c r="X43">
        <v>91.688789</v>
      </c>
      <c r="Y43">
        <v>91.061333000000005</v>
      </c>
      <c r="Z43">
        <v>90.738006999999996</v>
      </c>
      <c r="AA43">
        <v>90.874701999999999</v>
      </c>
      <c r="AB43">
        <v>91.001350000000002</v>
      </c>
      <c r="AC43">
        <v>91.149833999999998</v>
      </c>
      <c r="AD43">
        <v>91.300803999999999</v>
      </c>
      <c r="AE43">
        <v>91.430031</v>
      </c>
      <c r="AF43">
        <v>91.800956999999997</v>
      </c>
      <c r="AG43">
        <v>92.016723999999996</v>
      </c>
      <c r="AH43">
        <v>92.064261999999999</v>
      </c>
      <c r="AI43">
        <v>92.364525</v>
      </c>
      <c r="AJ43">
        <v>92.473113999999995</v>
      </c>
      <c r="AK43">
        <v>92.356505999999996</v>
      </c>
      <c r="AL43" s="40">
        <v>-3.0000000000000001E-3</v>
      </c>
    </row>
    <row r="44" spans="2:38" ht="14.75">
      <c r="B44" t="s">
        <v>510</v>
      </c>
      <c r="C44" t="s">
        <v>547</v>
      </c>
      <c r="D44" t="s">
        <v>1552</v>
      </c>
      <c r="E44" t="s">
        <v>497</v>
      </c>
      <c r="G44">
        <v>7.1980000000000004E-3</v>
      </c>
      <c r="H44">
        <v>6.2870000000000001E-3</v>
      </c>
      <c r="I44">
        <v>5.4429999999999999E-3</v>
      </c>
      <c r="J44">
        <v>4.1619999999999999E-3</v>
      </c>
      <c r="K44">
        <v>3.0799999999999998E-3</v>
      </c>
      <c r="L44">
        <v>2.3900000000000002E-3</v>
      </c>
      <c r="M44">
        <v>1.8959999999999999E-3</v>
      </c>
      <c r="N44">
        <v>1.4790000000000001E-3</v>
      </c>
      <c r="O44">
        <v>1.1789999999999999E-3</v>
      </c>
      <c r="P44">
        <v>9.9599999999999992E-4</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t="s">
        <v>117</v>
      </c>
    </row>
    <row r="45" spans="2:38" ht="14.75">
      <c r="B45" t="s">
        <v>512</v>
      </c>
      <c r="C45" t="s">
        <v>548</v>
      </c>
      <c r="D45" t="s">
        <v>1553</v>
      </c>
      <c r="E45" t="s">
        <v>497</v>
      </c>
      <c r="G45">
        <v>3.6738E-2</v>
      </c>
      <c r="H45">
        <v>5.3414000000000003E-2</v>
      </c>
      <c r="I45">
        <v>7.2027999999999995E-2</v>
      </c>
      <c r="J45">
        <v>0.122351</v>
      </c>
      <c r="K45">
        <v>0.244445</v>
      </c>
      <c r="L45">
        <v>0.41514400000000001</v>
      </c>
      <c r="M45">
        <v>0.64204000000000006</v>
      </c>
      <c r="N45">
        <v>0.89841899999999997</v>
      </c>
      <c r="O45">
        <v>1.2062269999999999</v>
      </c>
      <c r="P45">
        <v>1.5655920000000001</v>
      </c>
      <c r="Q45">
        <v>1.959751</v>
      </c>
      <c r="R45">
        <v>2.4022519999999998</v>
      </c>
      <c r="S45">
        <v>2.890218</v>
      </c>
      <c r="T45">
        <v>3.4120710000000001</v>
      </c>
      <c r="U45">
        <v>3.9562490000000001</v>
      </c>
      <c r="V45">
        <v>4.5285589999999996</v>
      </c>
      <c r="W45">
        <v>5.1073329999999997</v>
      </c>
      <c r="X45">
        <v>5.6793560000000003</v>
      </c>
      <c r="Y45">
        <v>6.2581829999999998</v>
      </c>
      <c r="Z45">
        <v>6.8421539999999998</v>
      </c>
      <c r="AA45">
        <v>7.4168589999999996</v>
      </c>
      <c r="AB45">
        <v>7.9822410000000001</v>
      </c>
      <c r="AC45">
        <v>8.5438709999999993</v>
      </c>
      <c r="AD45">
        <v>9.0929760000000002</v>
      </c>
      <c r="AE45">
        <v>9.6319560000000006</v>
      </c>
      <c r="AF45">
        <v>10.186185999999999</v>
      </c>
      <c r="AG45">
        <v>10.719239999999999</v>
      </c>
      <c r="AH45">
        <v>11.227938999999999</v>
      </c>
      <c r="AI45">
        <v>11.757939</v>
      </c>
      <c r="AJ45">
        <v>12.257614</v>
      </c>
      <c r="AK45">
        <v>12.723114000000001</v>
      </c>
      <c r="AL45" s="40">
        <v>0.215</v>
      </c>
    </row>
    <row r="46" spans="2:38" ht="14.75">
      <c r="B46" t="s">
        <v>514</v>
      </c>
      <c r="C46" t="s">
        <v>549</v>
      </c>
      <c r="D46" t="s">
        <v>1554</v>
      </c>
      <c r="E46" t="s">
        <v>497</v>
      </c>
      <c r="G46">
        <v>0.12303799999999999</v>
      </c>
      <c r="H46">
        <v>9.4105999999999995E-2</v>
      </c>
      <c r="I46">
        <v>0.102951</v>
      </c>
      <c r="J46">
        <v>0.13087599999999999</v>
      </c>
      <c r="K46">
        <v>0.168013</v>
      </c>
      <c r="L46">
        <v>0.21388199999999999</v>
      </c>
      <c r="M46">
        <v>0.26930700000000002</v>
      </c>
      <c r="N46">
        <v>0.33036300000000002</v>
      </c>
      <c r="O46">
        <v>0.40437400000000001</v>
      </c>
      <c r="P46">
        <v>0.49058299999999999</v>
      </c>
      <c r="Q46">
        <v>0.58445899999999995</v>
      </c>
      <c r="R46">
        <v>0.69018999999999997</v>
      </c>
      <c r="S46">
        <v>0.804732</v>
      </c>
      <c r="T46">
        <v>0.92476899999999995</v>
      </c>
      <c r="U46">
        <v>1.044932</v>
      </c>
      <c r="V46">
        <v>1.1672940000000001</v>
      </c>
      <c r="W46">
        <v>1.2853300000000001</v>
      </c>
      <c r="X46">
        <v>1.395311</v>
      </c>
      <c r="Y46">
        <v>1.5005090000000001</v>
      </c>
      <c r="Z46">
        <v>1.6004590000000001</v>
      </c>
      <c r="AA46">
        <v>1.691981</v>
      </c>
      <c r="AB46">
        <v>1.775539</v>
      </c>
      <c r="AC46">
        <v>1.851259</v>
      </c>
      <c r="AD46">
        <v>1.9200140000000001</v>
      </c>
      <c r="AE46">
        <v>1.981732</v>
      </c>
      <c r="AF46">
        <v>2.0420980000000002</v>
      </c>
      <c r="AG46">
        <v>2.0940370000000001</v>
      </c>
      <c r="AH46">
        <v>2.1374949999999999</v>
      </c>
      <c r="AI46">
        <v>2.1808149999999999</v>
      </c>
      <c r="AJ46">
        <v>2.2158419999999999</v>
      </c>
      <c r="AK46">
        <v>2.2422939999999998</v>
      </c>
      <c r="AL46" s="40">
        <v>0.10199999999999999</v>
      </c>
    </row>
    <row r="47" spans="2:38" ht="14.75">
      <c r="B47" t="s">
        <v>516</v>
      </c>
      <c r="C47" t="s">
        <v>550</v>
      </c>
      <c r="D47" t="s">
        <v>1555</v>
      </c>
      <c r="E47" t="s">
        <v>497</v>
      </c>
      <c r="G47">
        <v>0.33810899999999999</v>
      </c>
      <c r="H47">
        <v>0.35364400000000001</v>
      </c>
      <c r="I47">
        <v>0.39703300000000002</v>
      </c>
      <c r="J47">
        <v>0.45356200000000002</v>
      </c>
      <c r="K47">
        <v>0.51359299999999997</v>
      </c>
      <c r="L47">
        <v>0.58046900000000001</v>
      </c>
      <c r="M47">
        <v>0.65197700000000003</v>
      </c>
      <c r="N47">
        <v>0.72875199999999996</v>
      </c>
      <c r="O47">
        <v>0.81391400000000003</v>
      </c>
      <c r="P47">
        <v>0.90580899999999998</v>
      </c>
      <c r="Q47">
        <v>0.99973000000000001</v>
      </c>
      <c r="R47">
        <v>1.0985860000000001</v>
      </c>
      <c r="S47">
        <v>1.1992499999999999</v>
      </c>
      <c r="T47">
        <v>1.2984519999999999</v>
      </c>
      <c r="U47">
        <v>1.398587</v>
      </c>
      <c r="V47">
        <v>1.5016560000000001</v>
      </c>
      <c r="W47">
        <v>1.601577</v>
      </c>
      <c r="X47">
        <v>1.69685</v>
      </c>
      <c r="Y47">
        <v>1.788511</v>
      </c>
      <c r="Z47">
        <v>1.8763320000000001</v>
      </c>
      <c r="AA47">
        <v>1.958744</v>
      </c>
      <c r="AB47">
        <v>2.0340060000000002</v>
      </c>
      <c r="AC47">
        <v>2.1025830000000001</v>
      </c>
      <c r="AD47">
        <v>2.166204</v>
      </c>
      <c r="AE47">
        <v>2.2258209999999998</v>
      </c>
      <c r="AF47">
        <v>2.282117</v>
      </c>
      <c r="AG47">
        <v>2.331696</v>
      </c>
      <c r="AH47">
        <v>2.3747379999999998</v>
      </c>
      <c r="AI47">
        <v>2.415305</v>
      </c>
      <c r="AJ47">
        <v>2.4491710000000002</v>
      </c>
      <c r="AK47">
        <v>2.4766020000000002</v>
      </c>
      <c r="AL47" s="40">
        <v>6.9000000000000006E-2</v>
      </c>
    </row>
    <row r="48" spans="2:38" ht="14.75">
      <c r="B48" t="s">
        <v>518</v>
      </c>
      <c r="C48" t="s">
        <v>551</v>
      </c>
      <c r="D48" t="s">
        <v>1556</v>
      </c>
      <c r="E48" t="s">
        <v>497</v>
      </c>
      <c r="G48">
        <v>0.21268899999999999</v>
      </c>
      <c r="H48">
        <v>0.112273</v>
      </c>
      <c r="I48">
        <v>0.104005</v>
      </c>
      <c r="J48">
        <v>0.13050300000000001</v>
      </c>
      <c r="K48">
        <v>0.163272</v>
      </c>
      <c r="L48">
        <v>0.203654</v>
      </c>
      <c r="M48">
        <v>0.25120199999999998</v>
      </c>
      <c r="N48">
        <v>0.30698799999999998</v>
      </c>
      <c r="O48">
        <v>0.37374200000000002</v>
      </c>
      <c r="P48">
        <v>0.449905</v>
      </c>
      <c r="Q48">
        <v>0.531254</v>
      </c>
      <c r="R48">
        <v>0.61927600000000005</v>
      </c>
      <c r="S48">
        <v>0.71245899999999995</v>
      </c>
      <c r="T48">
        <v>0.80874100000000004</v>
      </c>
      <c r="U48">
        <v>0.90607199999999999</v>
      </c>
      <c r="V48">
        <v>1.003665</v>
      </c>
      <c r="W48">
        <v>1.1002510000000001</v>
      </c>
      <c r="X48">
        <v>1.193085</v>
      </c>
      <c r="Y48">
        <v>1.2827360000000001</v>
      </c>
      <c r="Z48">
        <v>1.3689180000000001</v>
      </c>
      <c r="AA48">
        <v>1.4501660000000001</v>
      </c>
      <c r="AB48">
        <v>1.5262690000000001</v>
      </c>
      <c r="AC48">
        <v>1.5974980000000001</v>
      </c>
      <c r="AD48">
        <v>1.663084</v>
      </c>
      <c r="AE48">
        <v>1.720979</v>
      </c>
      <c r="AF48">
        <v>1.777131</v>
      </c>
      <c r="AG48">
        <v>1.826975</v>
      </c>
      <c r="AH48">
        <v>1.870593</v>
      </c>
      <c r="AI48">
        <v>1.9112279999999999</v>
      </c>
      <c r="AJ48">
        <v>1.9455309999999999</v>
      </c>
      <c r="AK48">
        <v>1.9737450000000001</v>
      </c>
      <c r="AL48" s="40">
        <v>7.6999999999999999E-2</v>
      </c>
    </row>
    <row r="49" spans="1:38" ht="14.75">
      <c r="B49" t="s">
        <v>520</v>
      </c>
      <c r="C49" t="s">
        <v>552</v>
      </c>
      <c r="D49" t="s">
        <v>1557</v>
      </c>
      <c r="E49" t="s">
        <v>497</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ht="14.75">
      <c r="B50" t="s">
        <v>522</v>
      </c>
      <c r="C50" t="s">
        <v>553</v>
      </c>
      <c r="D50" t="s">
        <v>1558</v>
      </c>
      <c r="E50" t="s">
        <v>497</v>
      </c>
      <c r="G50">
        <v>2.3536079999999999</v>
      </c>
      <c r="H50">
        <v>2.5853489999999999</v>
      </c>
      <c r="I50">
        <v>2.908458</v>
      </c>
      <c r="J50">
        <v>3.2594590000000001</v>
      </c>
      <c r="K50">
        <v>3.6261019999999999</v>
      </c>
      <c r="L50">
        <v>4.0656910000000002</v>
      </c>
      <c r="M50">
        <v>4.5750659999999996</v>
      </c>
      <c r="N50">
        <v>5.1249690000000001</v>
      </c>
      <c r="O50">
        <v>5.7726329999999999</v>
      </c>
      <c r="P50">
        <v>6.4970290000000004</v>
      </c>
      <c r="Q50">
        <v>7.239522</v>
      </c>
      <c r="R50">
        <v>8.0111260000000009</v>
      </c>
      <c r="S50">
        <v>8.8184640000000005</v>
      </c>
      <c r="T50">
        <v>9.6061110000000003</v>
      </c>
      <c r="U50">
        <v>10.373919000000001</v>
      </c>
      <c r="V50">
        <v>11.131384000000001</v>
      </c>
      <c r="W50">
        <v>11.835938000000001</v>
      </c>
      <c r="X50">
        <v>12.467966000000001</v>
      </c>
      <c r="Y50">
        <v>13.059061</v>
      </c>
      <c r="Z50">
        <v>13.608226999999999</v>
      </c>
      <c r="AA50">
        <v>14.095119</v>
      </c>
      <c r="AB50">
        <v>14.524673</v>
      </c>
      <c r="AC50">
        <v>14.911324</v>
      </c>
      <c r="AD50">
        <v>15.250067</v>
      </c>
      <c r="AE50">
        <v>15.555872000000001</v>
      </c>
      <c r="AF50">
        <v>15.859624999999999</v>
      </c>
      <c r="AG50">
        <v>16.118525999999999</v>
      </c>
      <c r="AH50">
        <v>16.332169</v>
      </c>
      <c r="AI50">
        <v>16.555109000000002</v>
      </c>
      <c r="AJ50">
        <v>16.732199000000001</v>
      </c>
      <c r="AK50">
        <v>16.860095999999999</v>
      </c>
      <c r="AL50" s="40">
        <v>6.8000000000000005E-2</v>
      </c>
    </row>
    <row r="51" spans="1:38" ht="14.75">
      <c r="B51" t="s">
        <v>524</v>
      </c>
      <c r="C51" t="s">
        <v>554</v>
      </c>
      <c r="D51" t="s">
        <v>1559</v>
      </c>
      <c r="E51" t="s">
        <v>497</v>
      </c>
      <c r="G51">
        <v>0.78502099999999997</v>
      </c>
      <c r="H51">
        <v>0.73515799999999998</v>
      </c>
      <c r="I51">
        <v>0.69215000000000004</v>
      </c>
      <c r="J51">
        <v>0.65576599999999996</v>
      </c>
      <c r="K51">
        <v>0.61738700000000002</v>
      </c>
      <c r="L51">
        <v>0.58653500000000003</v>
      </c>
      <c r="M51">
        <v>0.55478400000000005</v>
      </c>
      <c r="N51">
        <v>0.52776299999999998</v>
      </c>
      <c r="O51">
        <v>0.50461400000000001</v>
      </c>
      <c r="P51">
        <v>0.48333700000000002</v>
      </c>
      <c r="Q51">
        <v>0.465312</v>
      </c>
      <c r="R51">
        <v>0.44958999999999999</v>
      </c>
      <c r="S51">
        <v>0.43560100000000002</v>
      </c>
      <c r="T51">
        <v>0.42166700000000001</v>
      </c>
      <c r="U51">
        <v>0.41388000000000003</v>
      </c>
      <c r="V51">
        <v>0.40811999999999998</v>
      </c>
      <c r="W51">
        <v>0.40395900000000001</v>
      </c>
      <c r="X51">
        <v>0.40064899999999998</v>
      </c>
      <c r="Y51">
        <v>0.39839000000000002</v>
      </c>
      <c r="Z51">
        <v>0.39665800000000001</v>
      </c>
      <c r="AA51">
        <v>0.39555400000000002</v>
      </c>
      <c r="AB51">
        <v>0.39452799999999999</v>
      </c>
      <c r="AC51">
        <v>0.39299600000000001</v>
      </c>
      <c r="AD51">
        <v>0.39340999999999998</v>
      </c>
      <c r="AE51">
        <v>0.39400400000000002</v>
      </c>
      <c r="AF51">
        <v>0.39508500000000002</v>
      </c>
      <c r="AG51">
        <v>0.39576499999999998</v>
      </c>
      <c r="AH51">
        <v>0.39616200000000001</v>
      </c>
      <c r="AI51">
        <v>0.39688699999999999</v>
      </c>
      <c r="AJ51">
        <v>0.397227</v>
      </c>
      <c r="AK51">
        <v>0.39719599999999999</v>
      </c>
      <c r="AL51" s="40">
        <v>-2.1999999999999999E-2</v>
      </c>
    </row>
    <row r="52" spans="1:38" ht="14.75">
      <c r="B52" t="s">
        <v>526</v>
      </c>
      <c r="C52" t="s">
        <v>555</v>
      </c>
      <c r="D52" t="s">
        <v>1560</v>
      </c>
      <c r="E52" t="s">
        <v>497</v>
      </c>
      <c r="G52">
        <v>2.122573</v>
      </c>
      <c r="H52">
        <v>2.0895929999999998</v>
      </c>
      <c r="I52">
        <v>2.0671499999999998</v>
      </c>
      <c r="J52">
        <v>2.052441</v>
      </c>
      <c r="K52">
        <v>2.0260630000000002</v>
      </c>
      <c r="L52">
        <v>2.0171890000000001</v>
      </c>
      <c r="M52">
        <v>1.99092</v>
      </c>
      <c r="N52">
        <v>1.96841</v>
      </c>
      <c r="O52">
        <v>1.9504570000000001</v>
      </c>
      <c r="P52">
        <v>1.9346380000000001</v>
      </c>
      <c r="Q52">
        <v>1.9166589999999999</v>
      </c>
      <c r="R52">
        <v>1.9021760000000001</v>
      </c>
      <c r="S52">
        <v>1.889011</v>
      </c>
      <c r="T52">
        <v>1.874064</v>
      </c>
      <c r="U52">
        <v>1.8694789999999999</v>
      </c>
      <c r="V52">
        <v>1.869524</v>
      </c>
      <c r="W52">
        <v>1.872387</v>
      </c>
      <c r="X52">
        <v>1.8754949999999999</v>
      </c>
      <c r="Y52">
        <v>1.879956</v>
      </c>
      <c r="Z52">
        <v>1.8849020000000001</v>
      </c>
      <c r="AA52">
        <v>1.890118</v>
      </c>
      <c r="AB52">
        <v>1.894412</v>
      </c>
      <c r="AC52">
        <v>1.8969750000000001</v>
      </c>
      <c r="AD52">
        <v>1.901397</v>
      </c>
      <c r="AE52">
        <v>1.9041349999999999</v>
      </c>
      <c r="AF52">
        <v>1.909397</v>
      </c>
      <c r="AG52">
        <v>1.912636</v>
      </c>
      <c r="AH52">
        <v>1.9143600000000001</v>
      </c>
      <c r="AI52">
        <v>1.9177759999999999</v>
      </c>
      <c r="AJ52">
        <v>1.9192</v>
      </c>
      <c r="AK52">
        <v>1.9186529999999999</v>
      </c>
      <c r="AL52" s="40">
        <v>-3.0000000000000001E-3</v>
      </c>
    </row>
    <row r="53" spans="1:38" ht="14.75">
      <c r="B53" t="s">
        <v>528</v>
      </c>
      <c r="C53" t="s">
        <v>556</v>
      </c>
      <c r="D53" t="s">
        <v>1561</v>
      </c>
      <c r="E53" t="s">
        <v>497</v>
      </c>
      <c r="G53">
        <v>0.85741999999999996</v>
      </c>
      <c r="H53">
        <v>0.802369</v>
      </c>
      <c r="I53">
        <v>0.75548300000000002</v>
      </c>
      <c r="J53">
        <v>0.71469499999999997</v>
      </c>
      <c r="K53">
        <v>0.67091500000000004</v>
      </c>
      <c r="L53">
        <v>0.63760099999999997</v>
      </c>
      <c r="M53">
        <v>0.60340300000000002</v>
      </c>
      <c r="N53">
        <v>0.57505799999999996</v>
      </c>
      <c r="O53">
        <v>0.55016299999999996</v>
      </c>
      <c r="P53">
        <v>0.52830600000000005</v>
      </c>
      <c r="Q53">
        <v>0.50756800000000002</v>
      </c>
      <c r="R53">
        <v>0.48965599999999998</v>
      </c>
      <c r="S53">
        <v>0.47300500000000001</v>
      </c>
      <c r="T53">
        <v>0.45642700000000003</v>
      </c>
      <c r="U53">
        <v>0.44695000000000001</v>
      </c>
      <c r="V53">
        <v>0.43985299999999999</v>
      </c>
      <c r="W53">
        <v>0.43461499999999997</v>
      </c>
      <c r="X53">
        <v>0.43048999999999998</v>
      </c>
      <c r="Y53">
        <v>0.427541</v>
      </c>
      <c r="Z53">
        <v>0.42516799999999999</v>
      </c>
      <c r="AA53">
        <v>0.42355999999999999</v>
      </c>
      <c r="AB53">
        <v>0.422014</v>
      </c>
      <c r="AC53">
        <v>0.41989700000000002</v>
      </c>
      <c r="AD53">
        <v>0.42000999999999999</v>
      </c>
      <c r="AE53">
        <v>0.420626</v>
      </c>
      <c r="AF53">
        <v>0.42172500000000002</v>
      </c>
      <c r="AG53">
        <v>0.42241400000000001</v>
      </c>
      <c r="AH53">
        <v>0.42281999999999997</v>
      </c>
      <c r="AI53">
        <v>0.42353400000000002</v>
      </c>
      <c r="AJ53">
        <v>0.423875</v>
      </c>
      <c r="AK53">
        <v>0.42385899999999999</v>
      </c>
      <c r="AL53" s="40">
        <v>-2.3E-2</v>
      </c>
    </row>
    <row r="54" spans="1:38" ht="14.75">
      <c r="B54" t="s">
        <v>530</v>
      </c>
      <c r="C54" t="s">
        <v>557</v>
      </c>
      <c r="D54" t="s">
        <v>1562</v>
      </c>
      <c r="E54" t="s">
        <v>497</v>
      </c>
      <c r="G54">
        <v>4.2004060000000001</v>
      </c>
      <c r="H54">
        <v>3.8654449999999998</v>
      </c>
      <c r="I54">
        <v>3.5662850000000001</v>
      </c>
      <c r="J54">
        <v>3.2938450000000001</v>
      </c>
      <c r="K54">
        <v>3.0066619999999999</v>
      </c>
      <c r="L54">
        <v>2.7718600000000002</v>
      </c>
      <c r="M54">
        <v>2.5267620000000002</v>
      </c>
      <c r="N54">
        <v>2.3159350000000001</v>
      </c>
      <c r="O54">
        <v>2.1246200000000002</v>
      </c>
      <c r="P54">
        <v>1.952917</v>
      </c>
      <c r="Q54">
        <v>1.7929839999999999</v>
      </c>
      <c r="R54">
        <v>1.651691</v>
      </c>
      <c r="S54">
        <v>1.51966</v>
      </c>
      <c r="T54">
        <v>1.384639</v>
      </c>
      <c r="U54">
        <v>1.314657</v>
      </c>
      <c r="V54">
        <v>1.254758</v>
      </c>
      <c r="W54">
        <v>1.207813</v>
      </c>
      <c r="X54">
        <v>1.1702539999999999</v>
      </c>
      <c r="Y54">
        <v>1.1417539999999999</v>
      </c>
      <c r="Z54">
        <v>1.118379</v>
      </c>
      <c r="AA54">
        <v>1.1010679999999999</v>
      </c>
      <c r="AB54">
        <v>1.085539</v>
      </c>
      <c r="AC54">
        <v>1.0673170000000001</v>
      </c>
      <c r="AD54">
        <v>1.0705530000000001</v>
      </c>
      <c r="AE54">
        <v>1.072092</v>
      </c>
      <c r="AF54">
        <v>1.0751299999999999</v>
      </c>
      <c r="AG54">
        <v>1.076989</v>
      </c>
      <c r="AH54">
        <v>1.0779460000000001</v>
      </c>
      <c r="AI54">
        <v>1.0799240000000001</v>
      </c>
      <c r="AJ54">
        <v>1.0807070000000001</v>
      </c>
      <c r="AK54">
        <v>1.0803039999999999</v>
      </c>
      <c r="AL54" s="40">
        <v>-4.3999999999999997E-2</v>
      </c>
    </row>
    <row r="55" spans="1:38" ht="14.75">
      <c r="B55" t="s">
        <v>532</v>
      </c>
      <c r="C55" t="s">
        <v>558</v>
      </c>
      <c r="D55" t="s">
        <v>1563</v>
      </c>
      <c r="E55" t="s">
        <v>497</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ht="14.75">
      <c r="B56" t="s">
        <v>534</v>
      </c>
      <c r="C56" t="s">
        <v>559</v>
      </c>
      <c r="D56" t="s">
        <v>1564</v>
      </c>
      <c r="E56" t="s">
        <v>497</v>
      </c>
      <c r="G56">
        <v>1.25E-4</v>
      </c>
      <c r="H56">
        <v>2.8600000000000001E-4</v>
      </c>
      <c r="I56">
        <v>4.8899999999999996E-4</v>
      </c>
      <c r="J56">
        <v>7.4600000000000003E-4</v>
      </c>
      <c r="K56">
        <v>1.083E-3</v>
      </c>
      <c r="L56">
        <v>1.521E-3</v>
      </c>
      <c r="M56">
        <v>2.0279999999999999E-3</v>
      </c>
      <c r="N56">
        <v>2.624E-3</v>
      </c>
      <c r="O56">
        <v>3.3500000000000001E-3</v>
      </c>
      <c r="P56">
        <v>4.2090000000000001E-3</v>
      </c>
      <c r="Q56">
        <v>5.1749999999999999E-3</v>
      </c>
      <c r="R56">
        <v>6.2779999999999997E-3</v>
      </c>
      <c r="S56">
        <v>7.5110000000000003E-3</v>
      </c>
      <c r="T56">
        <v>8.8450000000000004E-3</v>
      </c>
      <c r="U56">
        <v>1.0248E-2</v>
      </c>
      <c r="V56">
        <v>1.1712E-2</v>
      </c>
      <c r="W56">
        <v>1.3174999999999999E-2</v>
      </c>
      <c r="X56">
        <v>1.4591E-2</v>
      </c>
      <c r="Y56">
        <v>1.5958E-2</v>
      </c>
      <c r="Z56">
        <v>1.7260999999999999E-2</v>
      </c>
      <c r="AA56">
        <v>1.8471000000000001E-2</v>
      </c>
      <c r="AB56">
        <v>1.9581000000000001E-2</v>
      </c>
      <c r="AC56">
        <v>2.0601999999999999E-2</v>
      </c>
      <c r="AD56">
        <v>2.1520000000000001E-2</v>
      </c>
      <c r="AE56">
        <v>2.2342999999999998E-2</v>
      </c>
      <c r="AF56">
        <v>2.3113999999999999E-2</v>
      </c>
      <c r="AG56">
        <v>2.3788E-2</v>
      </c>
      <c r="AH56">
        <v>2.4369999999999999E-2</v>
      </c>
      <c r="AI56">
        <v>2.4924000000000002E-2</v>
      </c>
      <c r="AJ56">
        <v>2.5387E-2</v>
      </c>
      <c r="AK56">
        <v>2.5762E-2</v>
      </c>
      <c r="AL56" s="40">
        <v>0.19400000000000001</v>
      </c>
    </row>
    <row r="57" spans="1:38" ht="14.75">
      <c r="B57" t="s">
        <v>560</v>
      </c>
      <c r="C57" t="s">
        <v>561</v>
      </c>
      <c r="D57" t="s">
        <v>1565</v>
      </c>
      <c r="E57" t="s">
        <v>497</v>
      </c>
      <c r="G57">
        <v>111.57334899999999</v>
      </c>
      <c r="H57">
        <v>116.97623400000001</v>
      </c>
      <c r="I57">
        <v>117.83641799999999</v>
      </c>
      <c r="J57">
        <v>118.010925</v>
      </c>
      <c r="K57">
        <v>118.398872</v>
      </c>
      <c r="L57">
        <v>118.538292</v>
      </c>
      <c r="M57">
        <v>118.558807</v>
      </c>
      <c r="N57">
        <v>117.028358</v>
      </c>
      <c r="O57">
        <v>116.12245900000001</v>
      </c>
      <c r="P57">
        <v>115.688866</v>
      </c>
      <c r="Q57">
        <v>114.873833</v>
      </c>
      <c r="R57">
        <v>114.531288</v>
      </c>
      <c r="S57">
        <v>114.55548899999999</v>
      </c>
      <c r="T57">
        <v>114.837975</v>
      </c>
      <c r="U57">
        <v>115.425186</v>
      </c>
      <c r="V57">
        <v>116.340233</v>
      </c>
      <c r="W57">
        <v>117.20629099999999</v>
      </c>
      <c r="X57">
        <v>118.012833</v>
      </c>
      <c r="Y57">
        <v>118.81395000000001</v>
      </c>
      <c r="Z57">
        <v>119.876465</v>
      </c>
      <c r="AA57">
        <v>121.316345</v>
      </c>
      <c r="AB57">
        <v>122.660149</v>
      </c>
      <c r="AC57">
        <v>123.95414700000001</v>
      </c>
      <c r="AD57">
        <v>125.20005</v>
      </c>
      <c r="AE57">
        <v>126.359596</v>
      </c>
      <c r="AF57">
        <v>127.772575</v>
      </c>
      <c r="AG57">
        <v>128.938782</v>
      </c>
      <c r="AH57">
        <v>129.84285</v>
      </c>
      <c r="AI57">
        <v>131.02795399999999</v>
      </c>
      <c r="AJ57">
        <v>131.919861</v>
      </c>
      <c r="AK57">
        <v>132.47811899999999</v>
      </c>
      <c r="AL57" s="40">
        <v>6.0000000000000001E-3</v>
      </c>
    </row>
    <row r="58" spans="1:38" ht="14.75">
      <c r="B58" t="s">
        <v>562</v>
      </c>
      <c r="C58" t="s">
        <v>563</v>
      </c>
      <c r="D58" t="s">
        <v>1566</v>
      </c>
      <c r="E58" t="s">
        <v>497</v>
      </c>
      <c r="G58">
        <v>565.819885</v>
      </c>
      <c r="H58">
        <v>594.46966599999996</v>
      </c>
      <c r="I58">
        <v>605.389771</v>
      </c>
      <c r="J58">
        <v>607.90087900000003</v>
      </c>
      <c r="K58">
        <v>606.14562999999998</v>
      </c>
      <c r="L58">
        <v>606.63543700000002</v>
      </c>
      <c r="M58">
        <v>606.92047100000002</v>
      </c>
      <c r="N58">
        <v>600.36462400000005</v>
      </c>
      <c r="O58">
        <v>596.24523899999997</v>
      </c>
      <c r="P58">
        <v>592.82049600000005</v>
      </c>
      <c r="Q58">
        <v>586.67291299999999</v>
      </c>
      <c r="R58">
        <v>581.76782200000002</v>
      </c>
      <c r="S58">
        <v>578.05145300000004</v>
      </c>
      <c r="T58">
        <v>574.50628700000004</v>
      </c>
      <c r="U58">
        <v>571.76458700000001</v>
      </c>
      <c r="V58">
        <v>569.76873799999998</v>
      </c>
      <c r="W58">
        <v>567.67047100000002</v>
      </c>
      <c r="X58">
        <v>565.09124799999995</v>
      </c>
      <c r="Y58">
        <v>563.13488800000005</v>
      </c>
      <c r="Z58">
        <v>561.87109399999997</v>
      </c>
      <c r="AA58">
        <v>560.54125999999997</v>
      </c>
      <c r="AB58">
        <v>559.205017</v>
      </c>
      <c r="AC58">
        <v>558.29754600000001</v>
      </c>
      <c r="AD58">
        <v>557.18212900000003</v>
      </c>
      <c r="AE58">
        <v>556.80187999999998</v>
      </c>
      <c r="AF58">
        <v>557.68707300000005</v>
      </c>
      <c r="AG58">
        <v>557.83392300000003</v>
      </c>
      <c r="AH58">
        <v>557.22466999999995</v>
      </c>
      <c r="AI58">
        <v>557.83056599999998</v>
      </c>
      <c r="AJ58">
        <v>557.53790300000003</v>
      </c>
      <c r="AK58">
        <v>556.19531199999994</v>
      </c>
      <c r="AL58" s="40">
        <v>-1E-3</v>
      </c>
    </row>
    <row r="59" spans="1:38" ht="14.75">
      <c r="B59" t="s">
        <v>303</v>
      </c>
      <c r="C59" t="s">
        <v>564</v>
      </c>
      <c r="D59" t="s">
        <v>1567</v>
      </c>
      <c r="E59" t="s">
        <v>497</v>
      </c>
      <c r="G59">
        <v>867.45202600000005</v>
      </c>
      <c r="H59">
        <v>904.68005400000004</v>
      </c>
      <c r="I59">
        <v>921.66332999999997</v>
      </c>
      <c r="J59">
        <v>927.30371100000002</v>
      </c>
      <c r="K59">
        <v>923.14605700000004</v>
      </c>
      <c r="L59">
        <v>915.56378199999995</v>
      </c>
      <c r="M59">
        <v>908.55908199999999</v>
      </c>
      <c r="N59">
        <v>891.98290999999995</v>
      </c>
      <c r="O59">
        <v>880.79956100000004</v>
      </c>
      <c r="P59">
        <v>871.53607199999999</v>
      </c>
      <c r="Q59">
        <v>860.13757299999997</v>
      </c>
      <c r="R59">
        <v>850.50610400000005</v>
      </c>
      <c r="S59">
        <v>842.81658900000002</v>
      </c>
      <c r="T59">
        <v>836.15808100000004</v>
      </c>
      <c r="U59">
        <v>831.30035399999997</v>
      </c>
      <c r="V59">
        <v>826.72271699999999</v>
      </c>
      <c r="W59">
        <v>821.92669699999999</v>
      </c>
      <c r="X59">
        <v>816.572632</v>
      </c>
      <c r="Y59">
        <v>812.60980199999995</v>
      </c>
      <c r="Z59">
        <v>809.61730999999997</v>
      </c>
      <c r="AA59">
        <v>806.46832300000005</v>
      </c>
      <c r="AB59">
        <v>803.42602499999998</v>
      </c>
      <c r="AC59">
        <v>801.01025400000003</v>
      </c>
      <c r="AD59">
        <v>798.364014</v>
      </c>
      <c r="AE59">
        <v>797.42761199999995</v>
      </c>
      <c r="AF59">
        <v>798.85766599999999</v>
      </c>
      <c r="AG59">
        <v>799.016479</v>
      </c>
      <c r="AH59">
        <v>797.82043499999997</v>
      </c>
      <c r="AI59">
        <v>798.38073699999995</v>
      </c>
      <c r="AJ59">
        <v>797.71832300000005</v>
      </c>
      <c r="AK59">
        <v>795.57867399999998</v>
      </c>
      <c r="AL59" s="40">
        <v>-3.0000000000000001E-3</v>
      </c>
    </row>
    <row r="60" spans="1:38" ht="14.75">
      <c r="B60" t="s">
        <v>323</v>
      </c>
    </row>
    <row r="61" spans="1:38" ht="29.5">
      <c r="A61" s="69" t="s">
        <v>113</v>
      </c>
      <c r="B61" t="s">
        <v>334</v>
      </c>
      <c r="C61" t="s">
        <v>565</v>
      </c>
      <c r="D61" t="s">
        <v>1568</v>
      </c>
      <c r="E61" t="s">
        <v>497</v>
      </c>
      <c r="G61">
        <v>317.902039</v>
      </c>
      <c r="H61">
        <v>311.475708</v>
      </c>
      <c r="I61">
        <v>306.089966</v>
      </c>
      <c r="J61">
        <v>298.96850599999999</v>
      </c>
      <c r="K61">
        <v>294.94293199999998</v>
      </c>
      <c r="L61">
        <v>292.69757099999998</v>
      </c>
      <c r="M61">
        <v>290.34667999999999</v>
      </c>
      <c r="N61">
        <v>287.07006799999999</v>
      </c>
      <c r="O61">
        <v>283.93228099999999</v>
      </c>
      <c r="P61">
        <v>280.19360399999999</v>
      </c>
      <c r="Q61">
        <v>276.49096700000001</v>
      </c>
      <c r="R61">
        <v>272.54788200000002</v>
      </c>
      <c r="S61">
        <v>268.70178199999998</v>
      </c>
      <c r="T61">
        <v>264.69543499999997</v>
      </c>
      <c r="U61">
        <v>260.86837800000001</v>
      </c>
      <c r="V61">
        <v>257.10531600000002</v>
      </c>
      <c r="W61">
        <v>252.87382500000001</v>
      </c>
      <c r="X61">
        <v>248.52709999999999</v>
      </c>
      <c r="Y61">
        <v>243.697205</v>
      </c>
      <c r="Z61">
        <v>238.34551999999999</v>
      </c>
      <c r="AA61">
        <v>232.35922199999999</v>
      </c>
      <c r="AB61">
        <v>226.0737</v>
      </c>
      <c r="AC61">
        <v>219.161835</v>
      </c>
      <c r="AD61">
        <v>211.94085699999999</v>
      </c>
      <c r="AE61">
        <v>203.95246900000001</v>
      </c>
      <c r="AF61">
        <v>195.52877799999999</v>
      </c>
      <c r="AG61">
        <v>187.12766999999999</v>
      </c>
      <c r="AH61">
        <v>177.62065100000001</v>
      </c>
      <c r="AI61">
        <v>167.80728099999999</v>
      </c>
      <c r="AJ61">
        <v>157.96371500000001</v>
      </c>
      <c r="AK61">
        <v>148.061081</v>
      </c>
      <c r="AL61" s="40">
        <v>-2.5000000000000001E-2</v>
      </c>
    </row>
    <row r="62" spans="1:38" ht="29.5">
      <c r="A62" s="69" t="s">
        <v>114</v>
      </c>
      <c r="B62" t="s">
        <v>405</v>
      </c>
      <c r="C62" t="s">
        <v>566</v>
      </c>
      <c r="D62" t="s">
        <v>1569</v>
      </c>
      <c r="E62" t="s">
        <v>497</v>
      </c>
      <c r="G62">
        <v>256.44497699999999</v>
      </c>
      <c r="H62">
        <v>268.22927900000002</v>
      </c>
      <c r="I62">
        <v>276.15978999999999</v>
      </c>
      <c r="J62">
        <v>281.88406400000002</v>
      </c>
      <c r="K62">
        <v>288.34161399999999</v>
      </c>
      <c r="L62">
        <v>294.54788200000002</v>
      </c>
      <c r="M62">
        <v>298.15722699999998</v>
      </c>
      <c r="N62">
        <v>299.76538099999999</v>
      </c>
      <c r="O62">
        <v>300.41738900000001</v>
      </c>
      <c r="P62">
        <v>300.21942100000001</v>
      </c>
      <c r="Q62">
        <v>299.74694799999997</v>
      </c>
      <c r="R62">
        <v>299.17956500000003</v>
      </c>
      <c r="S62">
        <v>299.11819500000001</v>
      </c>
      <c r="T62">
        <v>298.91769399999998</v>
      </c>
      <c r="U62">
        <v>299.24880999999999</v>
      </c>
      <c r="V62">
        <v>300.25018299999999</v>
      </c>
      <c r="W62">
        <v>301.10922199999999</v>
      </c>
      <c r="X62">
        <v>301.41198700000001</v>
      </c>
      <c r="Y62">
        <v>301.800659</v>
      </c>
      <c r="Z62">
        <v>302.62616000000003</v>
      </c>
      <c r="AA62">
        <v>303.66632099999998</v>
      </c>
      <c r="AB62">
        <v>305.32397500000002</v>
      </c>
      <c r="AC62">
        <v>306.81643700000001</v>
      </c>
      <c r="AD62">
        <v>309.27905299999998</v>
      </c>
      <c r="AE62">
        <v>311.78128099999998</v>
      </c>
      <c r="AF62">
        <v>314.39761399999998</v>
      </c>
      <c r="AG62">
        <v>317.47824100000003</v>
      </c>
      <c r="AH62">
        <v>319.17279100000002</v>
      </c>
      <c r="AI62">
        <v>320.95901500000002</v>
      </c>
      <c r="AJ62">
        <v>322.75640900000002</v>
      </c>
      <c r="AK62">
        <v>324.16763300000002</v>
      </c>
      <c r="AL62" s="40">
        <v>8.0000000000000002E-3</v>
      </c>
    </row>
    <row r="63" spans="1:38" ht="29.5">
      <c r="A63" s="69" t="s">
        <v>260</v>
      </c>
      <c r="B63" t="s">
        <v>317</v>
      </c>
      <c r="C63" t="s">
        <v>567</v>
      </c>
      <c r="D63" t="s">
        <v>1570</v>
      </c>
      <c r="E63" t="s">
        <v>497</v>
      </c>
      <c r="G63">
        <v>0.192215</v>
      </c>
      <c r="H63">
        <v>0.29240100000000002</v>
      </c>
      <c r="I63">
        <v>0.39663199999999998</v>
      </c>
      <c r="J63">
        <v>0.49714799999999998</v>
      </c>
      <c r="K63">
        <v>0.59798499999999999</v>
      </c>
      <c r="L63">
        <v>0.69303300000000001</v>
      </c>
      <c r="M63">
        <v>0.75819800000000004</v>
      </c>
      <c r="N63">
        <v>0.817604</v>
      </c>
      <c r="O63">
        <v>0.87417500000000004</v>
      </c>
      <c r="P63">
        <v>0.92871300000000001</v>
      </c>
      <c r="Q63">
        <v>0.98203600000000002</v>
      </c>
      <c r="R63">
        <v>1.035296</v>
      </c>
      <c r="S63">
        <v>1.0895539999999999</v>
      </c>
      <c r="T63">
        <v>1.1447020000000001</v>
      </c>
      <c r="U63">
        <v>1.202431</v>
      </c>
      <c r="V63">
        <v>1.2634939999999999</v>
      </c>
      <c r="W63">
        <v>1.324306</v>
      </c>
      <c r="X63">
        <v>1.3840950000000001</v>
      </c>
      <c r="Y63">
        <v>1.445594</v>
      </c>
      <c r="Z63">
        <v>1.509765</v>
      </c>
      <c r="AA63">
        <v>1.5762590000000001</v>
      </c>
      <c r="AB63">
        <v>1.646031</v>
      </c>
      <c r="AC63">
        <v>1.7179990000000001</v>
      </c>
      <c r="AD63">
        <v>1.792729</v>
      </c>
      <c r="AE63">
        <v>1.867054</v>
      </c>
      <c r="AF63">
        <v>1.945438</v>
      </c>
      <c r="AG63">
        <v>2.0260639999999999</v>
      </c>
      <c r="AH63">
        <v>2.1062419999999999</v>
      </c>
      <c r="AI63">
        <v>2.1924649999999999</v>
      </c>
      <c r="AJ63">
        <v>2.2852890000000001</v>
      </c>
      <c r="AK63">
        <v>2.382841</v>
      </c>
      <c r="AL63" s="40">
        <v>8.7999999999999995E-2</v>
      </c>
    </row>
    <row r="64" spans="1:38" ht="44.25">
      <c r="A64" s="69" t="s">
        <v>112</v>
      </c>
      <c r="B64" t="s">
        <v>315</v>
      </c>
      <c r="C64" t="s">
        <v>568</v>
      </c>
      <c r="D64" t="s">
        <v>1571</v>
      </c>
      <c r="E64" t="s">
        <v>497</v>
      </c>
      <c r="G64">
        <v>0.83352599999999999</v>
      </c>
      <c r="H64">
        <v>0.82481000000000004</v>
      </c>
      <c r="I64">
        <v>0.79417300000000002</v>
      </c>
      <c r="J64">
        <v>0.79630000000000001</v>
      </c>
      <c r="K64">
        <v>0.80052100000000004</v>
      </c>
      <c r="L64">
        <v>0.78059900000000004</v>
      </c>
      <c r="M64">
        <v>0.75248700000000002</v>
      </c>
      <c r="N64">
        <v>0.72225099999999998</v>
      </c>
      <c r="O64">
        <v>0.69295899999999999</v>
      </c>
      <c r="P64">
        <v>0.665493</v>
      </c>
      <c r="Q64">
        <v>0.64102400000000004</v>
      </c>
      <c r="R64">
        <v>0.61874799999999996</v>
      </c>
      <c r="S64">
        <v>0.60125899999999999</v>
      </c>
      <c r="T64">
        <v>0.58893700000000004</v>
      </c>
      <c r="U64">
        <v>0.58026200000000006</v>
      </c>
      <c r="V64">
        <v>0.57500600000000002</v>
      </c>
      <c r="W64">
        <v>0.57003899999999996</v>
      </c>
      <c r="X64">
        <v>0.56530199999999997</v>
      </c>
      <c r="Y64">
        <v>0.56167999999999996</v>
      </c>
      <c r="Z64">
        <v>0.55982900000000002</v>
      </c>
      <c r="AA64">
        <v>0.55922099999999997</v>
      </c>
      <c r="AB64">
        <v>0.55987200000000004</v>
      </c>
      <c r="AC64">
        <v>0.56106800000000001</v>
      </c>
      <c r="AD64">
        <v>0.56288000000000005</v>
      </c>
      <c r="AE64">
        <v>0.56407799999999997</v>
      </c>
      <c r="AF64">
        <v>0.565527</v>
      </c>
      <c r="AG64">
        <v>0.566164</v>
      </c>
      <c r="AH64">
        <v>0.562913</v>
      </c>
      <c r="AI64">
        <v>0.56134600000000001</v>
      </c>
      <c r="AJ64">
        <v>0.56203700000000001</v>
      </c>
      <c r="AK64">
        <v>0.56551499999999999</v>
      </c>
      <c r="AL64" s="40">
        <v>-1.2999999999999999E-2</v>
      </c>
    </row>
    <row r="65" spans="1:38" ht="29.5">
      <c r="A65" s="69" t="s">
        <v>113</v>
      </c>
      <c r="B65" t="s">
        <v>569</v>
      </c>
      <c r="C65" t="s">
        <v>570</v>
      </c>
      <c r="D65" t="s">
        <v>1572</v>
      </c>
      <c r="E65" t="s">
        <v>497</v>
      </c>
      <c r="G65">
        <v>225.03633099999999</v>
      </c>
      <c r="H65">
        <v>243.35943599999999</v>
      </c>
      <c r="I65">
        <v>253.117661</v>
      </c>
      <c r="J65">
        <v>259.75433299999997</v>
      </c>
      <c r="K65">
        <v>265.274384</v>
      </c>
      <c r="L65">
        <v>271.99056999999999</v>
      </c>
      <c r="M65">
        <v>275.71444700000001</v>
      </c>
      <c r="N65">
        <v>278.31021099999998</v>
      </c>
      <c r="O65">
        <v>281.11755399999998</v>
      </c>
      <c r="P65">
        <v>284.33837899999997</v>
      </c>
      <c r="Q65">
        <v>288.50393700000001</v>
      </c>
      <c r="R65">
        <v>293.699005</v>
      </c>
      <c r="S65">
        <v>300.03070100000002</v>
      </c>
      <c r="T65">
        <v>307.482147</v>
      </c>
      <c r="U65">
        <v>316.28198200000003</v>
      </c>
      <c r="V65">
        <v>326.887787</v>
      </c>
      <c r="W65">
        <v>338.14068600000002</v>
      </c>
      <c r="X65">
        <v>349.98181199999999</v>
      </c>
      <c r="Y65">
        <v>362.736603</v>
      </c>
      <c r="Z65">
        <v>376.389252</v>
      </c>
      <c r="AA65">
        <v>390.74996900000002</v>
      </c>
      <c r="AB65">
        <v>405.98852499999998</v>
      </c>
      <c r="AC65">
        <v>421.73272700000001</v>
      </c>
      <c r="AD65">
        <v>438.116241</v>
      </c>
      <c r="AE65">
        <v>454.14675899999997</v>
      </c>
      <c r="AF65">
        <v>470.92205799999999</v>
      </c>
      <c r="AG65">
        <v>488.13055400000002</v>
      </c>
      <c r="AH65">
        <v>505.150848</v>
      </c>
      <c r="AI65">
        <v>523.58532700000001</v>
      </c>
      <c r="AJ65">
        <v>543.37817399999994</v>
      </c>
      <c r="AK65">
        <v>564.17443800000001</v>
      </c>
      <c r="AL65" s="40">
        <v>3.1E-2</v>
      </c>
    </row>
    <row r="66" spans="1:38" ht="14.75">
      <c r="A66" t="s">
        <v>111</v>
      </c>
      <c r="B66" t="s">
        <v>571</v>
      </c>
      <c r="C66" t="s">
        <v>572</v>
      </c>
      <c r="D66" t="s">
        <v>1573</v>
      </c>
      <c r="E66" t="s">
        <v>497</v>
      </c>
      <c r="G66">
        <v>5.0445999999999998E-2</v>
      </c>
      <c r="H66">
        <v>0.107083</v>
      </c>
      <c r="I66">
        <v>0.16561500000000001</v>
      </c>
      <c r="J66">
        <v>0.22253999999999999</v>
      </c>
      <c r="K66">
        <v>0.27985900000000002</v>
      </c>
      <c r="L66">
        <v>0.33455699999999999</v>
      </c>
      <c r="M66">
        <v>0.38718000000000002</v>
      </c>
      <c r="N66">
        <v>0.42145100000000002</v>
      </c>
      <c r="O66">
        <v>0.454123</v>
      </c>
      <c r="P66">
        <v>0.48580099999999998</v>
      </c>
      <c r="Q66">
        <v>0.51656800000000003</v>
      </c>
      <c r="R66">
        <v>0.546991</v>
      </c>
      <c r="S66">
        <v>0.57767999999999997</v>
      </c>
      <c r="T66">
        <v>0.60891499999999998</v>
      </c>
      <c r="U66">
        <v>0.64166000000000001</v>
      </c>
      <c r="V66">
        <v>0.67642999999999998</v>
      </c>
      <c r="W66">
        <v>0.71127700000000005</v>
      </c>
      <c r="X66">
        <v>0.74586300000000005</v>
      </c>
      <c r="Y66">
        <v>0.78170300000000004</v>
      </c>
      <c r="Z66">
        <v>0.81865399999999999</v>
      </c>
      <c r="AA66">
        <v>0.85710900000000001</v>
      </c>
      <c r="AB66">
        <v>0.89753499999999997</v>
      </c>
      <c r="AC66">
        <v>0.93928400000000001</v>
      </c>
      <c r="AD66">
        <v>0.98260000000000003</v>
      </c>
      <c r="AE66">
        <v>1.025598</v>
      </c>
      <c r="AF66">
        <v>1.0707329999999999</v>
      </c>
      <c r="AG66">
        <v>1.1169899999999999</v>
      </c>
      <c r="AH66">
        <v>1.162893</v>
      </c>
      <c r="AI66">
        <v>1.2120489999999999</v>
      </c>
      <c r="AJ66">
        <v>1.2647660000000001</v>
      </c>
      <c r="AK66">
        <v>1.3200270000000001</v>
      </c>
      <c r="AL66" s="40">
        <v>0.115</v>
      </c>
    </row>
    <row r="67" spans="1:38" ht="14.75">
      <c r="A67" t="s">
        <v>115</v>
      </c>
      <c r="B67" t="s">
        <v>573</v>
      </c>
      <c r="C67" t="s">
        <v>574</v>
      </c>
      <c r="D67" t="s">
        <v>1574</v>
      </c>
      <c r="E67" t="s">
        <v>497</v>
      </c>
      <c r="G67">
        <v>6.3050999999999996E-2</v>
      </c>
      <c r="H67">
        <v>0.134072</v>
      </c>
      <c r="I67">
        <v>0.20777499999999999</v>
      </c>
      <c r="J67">
        <v>0.27872599999999997</v>
      </c>
      <c r="K67">
        <v>0.34900399999999998</v>
      </c>
      <c r="L67">
        <v>0.41462599999999999</v>
      </c>
      <c r="M67">
        <v>0.47613899999999998</v>
      </c>
      <c r="N67">
        <v>0.51321099999999997</v>
      </c>
      <c r="O67">
        <v>0.54759800000000003</v>
      </c>
      <c r="P67">
        <v>0.57924600000000004</v>
      </c>
      <c r="Q67">
        <v>0.60904800000000003</v>
      </c>
      <c r="R67">
        <v>0.63820600000000005</v>
      </c>
      <c r="S67">
        <v>0.66767399999999999</v>
      </c>
      <c r="T67">
        <v>0.69776899999999997</v>
      </c>
      <c r="U67">
        <v>0.72968299999999997</v>
      </c>
      <c r="V67">
        <v>0.76393699999999998</v>
      </c>
      <c r="W67">
        <v>0.79865399999999998</v>
      </c>
      <c r="X67">
        <v>0.83341900000000002</v>
      </c>
      <c r="Y67">
        <v>0.86980199999999996</v>
      </c>
      <c r="Z67">
        <v>0.90757699999999997</v>
      </c>
      <c r="AA67">
        <v>0.94728400000000001</v>
      </c>
      <c r="AB67">
        <v>0.98942399999999997</v>
      </c>
      <c r="AC67">
        <v>1.0332140000000001</v>
      </c>
      <c r="AD67">
        <v>1.0788850000000001</v>
      </c>
      <c r="AE67">
        <v>1.124385</v>
      </c>
      <c r="AF67">
        <v>1.1722919999999999</v>
      </c>
      <c r="AG67">
        <v>1.221465</v>
      </c>
      <c r="AH67">
        <v>1.2702329999999999</v>
      </c>
      <c r="AI67">
        <v>1.3224610000000001</v>
      </c>
      <c r="AJ67">
        <v>1.3784149999999999</v>
      </c>
      <c r="AK67">
        <v>1.4368970000000001</v>
      </c>
      <c r="AL67" s="40">
        <v>0.11</v>
      </c>
    </row>
    <row r="68" spans="1:38" ht="14.75">
      <c r="A68" t="s">
        <v>115</v>
      </c>
      <c r="B68" t="s">
        <v>575</v>
      </c>
      <c r="C68" t="s">
        <v>576</v>
      </c>
      <c r="D68" t="s">
        <v>1575</v>
      </c>
      <c r="E68" t="s">
        <v>497</v>
      </c>
      <c r="G68">
        <v>7.5079999999999994E-2</v>
      </c>
      <c r="H68">
        <v>0.159857</v>
      </c>
      <c r="I68">
        <v>0.248559</v>
      </c>
      <c r="J68">
        <v>0.33499800000000002</v>
      </c>
      <c r="K68">
        <v>0.42194599999999999</v>
      </c>
      <c r="L68">
        <v>0.50476299999999996</v>
      </c>
      <c r="M68">
        <v>0.58426500000000003</v>
      </c>
      <c r="N68">
        <v>0.63618699999999995</v>
      </c>
      <c r="O68">
        <v>0.68545299999999998</v>
      </c>
      <c r="P68">
        <v>0.73293600000000003</v>
      </c>
      <c r="Q68">
        <v>0.77913500000000002</v>
      </c>
      <c r="R68">
        <v>0.82535800000000004</v>
      </c>
      <c r="S68">
        <v>0.87241400000000002</v>
      </c>
      <c r="T68">
        <v>0.92034400000000005</v>
      </c>
      <c r="U68">
        <v>0.97052400000000005</v>
      </c>
      <c r="V68">
        <v>1.0237069999999999</v>
      </c>
      <c r="W68">
        <v>1.07687</v>
      </c>
      <c r="X68">
        <v>1.129405</v>
      </c>
      <c r="Y68">
        <v>1.1834420000000001</v>
      </c>
      <c r="Z68">
        <v>1.2387589999999999</v>
      </c>
      <c r="AA68">
        <v>1.2960309999999999</v>
      </c>
      <c r="AB68">
        <v>1.3560030000000001</v>
      </c>
      <c r="AC68">
        <v>1.4177569999999999</v>
      </c>
      <c r="AD68">
        <v>1.481732</v>
      </c>
      <c r="AE68">
        <v>1.5451410000000001</v>
      </c>
      <c r="AF68">
        <v>1.611737</v>
      </c>
      <c r="AG68">
        <v>1.6800839999999999</v>
      </c>
      <c r="AH68">
        <v>1.7479549999999999</v>
      </c>
      <c r="AI68">
        <v>1.8205009999999999</v>
      </c>
      <c r="AJ68">
        <v>1.8982920000000001</v>
      </c>
      <c r="AK68">
        <v>1.9797210000000001</v>
      </c>
      <c r="AL68" s="40">
        <v>0.115</v>
      </c>
    </row>
    <row r="69" spans="1:38" ht="29.5">
      <c r="A69" s="69" t="s">
        <v>261</v>
      </c>
      <c r="B69" t="s">
        <v>577</v>
      </c>
      <c r="C69" t="s">
        <v>578</v>
      </c>
      <c r="D69" t="s">
        <v>1576</v>
      </c>
      <c r="E69" t="s">
        <v>497</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ht="14.75">
      <c r="B70" t="s">
        <v>579</v>
      </c>
      <c r="C70" t="s">
        <v>580</v>
      </c>
      <c r="D70" t="s">
        <v>1577</v>
      </c>
      <c r="E70" t="s">
        <v>497</v>
      </c>
      <c r="G70">
        <v>800.59765600000003</v>
      </c>
      <c r="H70">
        <v>824.58264199999996</v>
      </c>
      <c r="I70">
        <v>837.180115</v>
      </c>
      <c r="J70">
        <v>842.73663299999998</v>
      </c>
      <c r="K70">
        <v>851.00817900000004</v>
      </c>
      <c r="L70">
        <v>861.96362299999998</v>
      </c>
      <c r="M70">
        <v>867.17663600000003</v>
      </c>
      <c r="N70">
        <v>868.256348</v>
      </c>
      <c r="O70">
        <v>868.72143600000004</v>
      </c>
      <c r="P70">
        <v>868.14349400000003</v>
      </c>
      <c r="Q70">
        <v>868.26971400000002</v>
      </c>
      <c r="R70">
        <v>869.091003</v>
      </c>
      <c r="S70">
        <v>871.65924099999995</v>
      </c>
      <c r="T70">
        <v>875.055969</v>
      </c>
      <c r="U70">
        <v>880.52374299999997</v>
      </c>
      <c r="V70">
        <v>888.54583700000001</v>
      </c>
      <c r="W70">
        <v>896.60485800000004</v>
      </c>
      <c r="X70">
        <v>904.578979</v>
      </c>
      <c r="Y70">
        <v>913.07678199999998</v>
      </c>
      <c r="Z70">
        <v>922.39556900000002</v>
      </c>
      <c r="AA70">
        <v>932.01129200000003</v>
      </c>
      <c r="AB70">
        <v>942.83514400000001</v>
      </c>
      <c r="AC70">
        <v>953.38037099999997</v>
      </c>
      <c r="AD70">
        <v>965.23498500000005</v>
      </c>
      <c r="AE70">
        <v>976.00677499999995</v>
      </c>
      <c r="AF70">
        <v>987.21423300000004</v>
      </c>
      <c r="AG70">
        <v>999.34716800000001</v>
      </c>
      <c r="AH70">
        <v>1008.794495</v>
      </c>
      <c r="AI70">
        <v>1019.460449</v>
      </c>
      <c r="AJ70">
        <v>1031.487061</v>
      </c>
      <c r="AK70">
        <v>1044.0882570000001</v>
      </c>
      <c r="AL70" s="40">
        <v>8.9999999999999993E-3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topLeftCell="A49"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ht="14.75">
      <c r="B10" t="s">
        <v>581</v>
      </c>
    </row>
    <row r="11" spans="2:38" ht="14.75">
      <c r="B11" t="s">
        <v>1578</v>
      </c>
    </row>
    <row r="12" spans="2:38" ht="14.75">
      <c r="B12" t="s">
        <v>1579</v>
      </c>
    </row>
    <row r="13" spans="2:38" ht="14.75">
      <c r="B13" t="s">
        <v>306</v>
      </c>
    </row>
    <row r="14" spans="2:38" ht="14.75">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ht="14.75">
      <c r="B15" t="s">
        <v>499</v>
      </c>
    </row>
    <row r="16" spans="2:38" ht="14.75">
      <c r="B16" t="s">
        <v>500</v>
      </c>
    </row>
    <row r="17" spans="2:38" ht="14.75">
      <c r="B17" t="s">
        <v>501</v>
      </c>
      <c r="C17" t="s">
        <v>582</v>
      </c>
      <c r="D17" t="s">
        <v>1580</v>
      </c>
      <c r="E17" t="s">
        <v>633</v>
      </c>
      <c r="G17">
        <v>67.940551999999997</v>
      </c>
      <c r="H17">
        <v>72.745536999999999</v>
      </c>
      <c r="I17">
        <v>76.620514</v>
      </c>
      <c r="J17">
        <v>79.658034999999998</v>
      </c>
      <c r="K17">
        <v>81.336524999999995</v>
      </c>
      <c r="L17">
        <v>81.647209000000004</v>
      </c>
      <c r="M17">
        <v>81.189682000000005</v>
      </c>
      <c r="N17">
        <v>79.254913000000002</v>
      </c>
      <c r="O17">
        <v>77.642441000000005</v>
      </c>
      <c r="P17">
        <v>76.194373999999996</v>
      </c>
      <c r="Q17">
        <v>74.777512000000002</v>
      </c>
      <c r="R17">
        <v>73.378403000000006</v>
      </c>
      <c r="S17">
        <v>72.060692000000003</v>
      </c>
      <c r="T17">
        <v>70.927932999999996</v>
      </c>
      <c r="U17">
        <v>70.038032999999999</v>
      </c>
      <c r="V17">
        <v>69.142403000000002</v>
      </c>
      <c r="W17">
        <v>68.076911999999993</v>
      </c>
      <c r="X17">
        <v>66.966667000000001</v>
      </c>
      <c r="Y17">
        <v>66.044929999999994</v>
      </c>
      <c r="Z17">
        <v>65.210944999999995</v>
      </c>
      <c r="AA17">
        <v>64.362091000000007</v>
      </c>
      <c r="AB17">
        <v>63.540042999999997</v>
      </c>
      <c r="AC17">
        <v>62.781455999999999</v>
      </c>
      <c r="AD17">
        <v>62.021591000000001</v>
      </c>
      <c r="AE17">
        <v>61.550556</v>
      </c>
      <c r="AF17">
        <v>61.375084000000001</v>
      </c>
      <c r="AG17">
        <v>61.061377999999998</v>
      </c>
      <c r="AH17">
        <v>60.596927999999998</v>
      </c>
      <c r="AI17">
        <v>60.279193999999997</v>
      </c>
      <c r="AJ17">
        <v>59.890259</v>
      </c>
      <c r="AK17">
        <v>59.403458000000001</v>
      </c>
      <c r="AL17" s="40">
        <v>-4.0000000000000001E-3</v>
      </c>
    </row>
    <row r="18" spans="2:38" ht="14.75">
      <c r="B18" t="s">
        <v>503</v>
      </c>
      <c r="C18" t="s">
        <v>583</v>
      </c>
      <c r="D18" t="s">
        <v>1581</v>
      </c>
      <c r="E18" t="s">
        <v>633</v>
      </c>
      <c r="G18">
        <v>1.15486</v>
      </c>
      <c r="H18">
        <v>1.0877699999999999</v>
      </c>
      <c r="I18">
        <v>1.02098</v>
      </c>
      <c r="J18">
        <v>0.95115099999999997</v>
      </c>
      <c r="K18">
        <v>0.86887300000000001</v>
      </c>
      <c r="L18">
        <v>0.78454500000000005</v>
      </c>
      <c r="M18">
        <v>0.70038100000000003</v>
      </c>
      <c r="N18">
        <v>0.61760800000000005</v>
      </c>
      <c r="O18">
        <v>0.53931200000000001</v>
      </c>
      <c r="P18">
        <v>0.46680500000000003</v>
      </c>
      <c r="Q18">
        <v>0.39999600000000002</v>
      </c>
      <c r="R18">
        <v>0.339368</v>
      </c>
      <c r="S18">
        <v>0.28834700000000002</v>
      </c>
      <c r="T18">
        <v>0.244093</v>
      </c>
      <c r="U18">
        <v>0.197154</v>
      </c>
      <c r="V18">
        <v>0.154997</v>
      </c>
      <c r="W18">
        <v>0.113816</v>
      </c>
      <c r="X18">
        <v>7.5287000000000007E-2</v>
      </c>
      <c r="Y18">
        <v>3.7946000000000001E-2</v>
      </c>
      <c r="Z18">
        <v>1.3627999999999999E-2</v>
      </c>
      <c r="AA18">
        <v>3.1779999999999998E-3</v>
      </c>
      <c r="AB18">
        <v>2.2190000000000001E-3</v>
      </c>
      <c r="AC18">
        <v>1.253E-3</v>
      </c>
      <c r="AD18">
        <v>4.4999999999999999E-4</v>
      </c>
      <c r="AE18">
        <v>0</v>
      </c>
      <c r="AF18">
        <v>0</v>
      </c>
      <c r="AG18">
        <v>0</v>
      </c>
      <c r="AH18">
        <v>0</v>
      </c>
      <c r="AI18">
        <v>0</v>
      </c>
      <c r="AJ18">
        <v>0</v>
      </c>
      <c r="AK18">
        <v>0</v>
      </c>
      <c r="AL18" t="s">
        <v>117</v>
      </c>
    </row>
    <row r="19" spans="2:38" ht="14.75">
      <c r="B19" t="s">
        <v>505</v>
      </c>
      <c r="C19" t="s">
        <v>584</v>
      </c>
      <c r="D19" t="s">
        <v>1582</v>
      </c>
      <c r="E19" t="s">
        <v>633</v>
      </c>
      <c r="G19">
        <v>69.095412999999994</v>
      </c>
      <c r="H19">
        <v>73.833304999999996</v>
      </c>
      <c r="I19">
        <v>77.641495000000006</v>
      </c>
      <c r="J19">
        <v>80.609183999999999</v>
      </c>
      <c r="K19">
        <v>82.205399</v>
      </c>
      <c r="L19">
        <v>82.431754999999995</v>
      </c>
      <c r="M19">
        <v>81.890060000000005</v>
      </c>
      <c r="N19">
        <v>79.872519999999994</v>
      </c>
      <c r="O19">
        <v>78.181754999999995</v>
      </c>
      <c r="P19">
        <v>76.661179000000004</v>
      </c>
      <c r="Q19">
        <v>75.177504999999996</v>
      </c>
      <c r="R19">
        <v>73.717772999999994</v>
      </c>
      <c r="S19">
        <v>72.349036999999996</v>
      </c>
      <c r="T19">
        <v>71.172027999999997</v>
      </c>
      <c r="U19">
        <v>70.235184000000004</v>
      </c>
      <c r="V19">
        <v>69.297400999999994</v>
      </c>
      <c r="W19">
        <v>68.190726999999995</v>
      </c>
      <c r="X19">
        <v>67.041954000000004</v>
      </c>
      <c r="Y19">
        <v>66.082877999999994</v>
      </c>
      <c r="Z19">
        <v>65.224570999999997</v>
      </c>
      <c r="AA19">
        <v>64.365273000000002</v>
      </c>
      <c r="AB19">
        <v>63.542262999999998</v>
      </c>
      <c r="AC19">
        <v>62.782707000000002</v>
      </c>
      <c r="AD19">
        <v>62.022041000000002</v>
      </c>
      <c r="AE19">
        <v>61.550556</v>
      </c>
      <c r="AF19">
        <v>61.375084000000001</v>
      </c>
      <c r="AG19">
        <v>61.061377999999998</v>
      </c>
      <c r="AH19">
        <v>60.596927999999998</v>
      </c>
      <c r="AI19">
        <v>60.279193999999997</v>
      </c>
      <c r="AJ19">
        <v>59.890259</v>
      </c>
      <c r="AK19">
        <v>59.403458000000001</v>
      </c>
      <c r="AL19" s="40">
        <v>-5.0000000000000001E-3</v>
      </c>
    </row>
    <row r="20" spans="2:38" ht="14.75">
      <c r="B20" t="s">
        <v>507</v>
      </c>
    </row>
    <row r="21" spans="2:38" ht="14.75">
      <c r="B21" t="s">
        <v>508</v>
      </c>
      <c r="C21" t="s">
        <v>585</v>
      </c>
      <c r="D21" t="s">
        <v>1583</v>
      </c>
      <c r="E21" t="s">
        <v>633</v>
      </c>
      <c r="G21">
        <v>4.2690279999999996</v>
      </c>
      <c r="H21">
        <v>4.3281989999999997</v>
      </c>
      <c r="I21">
        <v>4.3147349999999998</v>
      </c>
      <c r="J21">
        <v>4.3108959999999996</v>
      </c>
      <c r="K21">
        <v>4.2800469999999997</v>
      </c>
      <c r="L21">
        <v>4.1966099999999997</v>
      </c>
      <c r="M21">
        <v>4.0848990000000001</v>
      </c>
      <c r="N21">
        <v>3.9186869999999998</v>
      </c>
      <c r="O21">
        <v>3.7759800000000001</v>
      </c>
      <c r="P21">
        <v>3.6525159999999999</v>
      </c>
      <c r="Q21">
        <v>3.5399910000000001</v>
      </c>
      <c r="R21">
        <v>3.4255270000000002</v>
      </c>
      <c r="S21">
        <v>3.332525</v>
      </c>
      <c r="T21">
        <v>3.2126410000000001</v>
      </c>
      <c r="U21">
        <v>3.1384219999999998</v>
      </c>
      <c r="V21">
        <v>3.0735969999999999</v>
      </c>
      <c r="W21">
        <v>2.9880520000000002</v>
      </c>
      <c r="X21">
        <v>2.9351310000000002</v>
      </c>
      <c r="Y21">
        <v>2.9077739999999999</v>
      </c>
      <c r="Z21">
        <v>2.8801770000000002</v>
      </c>
      <c r="AA21">
        <v>2.8529249999999999</v>
      </c>
      <c r="AB21">
        <v>2.8382770000000002</v>
      </c>
      <c r="AC21">
        <v>2.828427</v>
      </c>
      <c r="AD21">
        <v>2.8192179999999998</v>
      </c>
      <c r="AE21">
        <v>2.8127369999999998</v>
      </c>
      <c r="AF21">
        <v>2.8201640000000001</v>
      </c>
      <c r="AG21">
        <v>2.8191670000000002</v>
      </c>
      <c r="AH21">
        <v>2.8092269999999999</v>
      </c>
      <c r="AI21">
        <v>2.8066469999999999</v>
      </c>
      <c r="AJ21">
        <v>2.7995580000000002</v>
      </c>
      <c r="AK21">
        <v>2.786537</v>
      </c>
      <c r="AL21" s="40">
        <v>-1.4E-2</v>
      </c>
    </row>
    <row r="22" spans="2:38" ht="14.75">
      <c r="B22" t="s">
        <v>510</v>
      </c>
      <c r="C22" t="s">
        <v>586</v>
      </c>
      <c r="D22" t="s">
        <v>1584</v>
      </c>
      <c r="E22" t="s">
        <v>633</v>
      </c>
      <c r="G22">
        <v>0.174625</v>
      </c>
      <c r="H22">
        <v>0.17824400000000001</v>
      </c>
      <c r="I22">
        <v>0.18379499999999999</v>
      </c>
      <c r="J22">
        <v>0.18965499999999999</v>
      </c>
      <c r="K22">
        <v>0.19485</v>
      </c>
      <c r="L22">
        <v>0.20071</v>
      </c>
      <c r="M22">
        <v>0.20563899999999999</v>
      </c>
      <c r="N22">
        <v>0.207172</v>
      </c>
      <c r="O22">
        <v>0.21346300000000001</v>
      </c>
      <c r="P22">
        <v>0.22045200000000001</v>
      </c>
      <c r="Q22">
        <v>0.22850100000000001</v>
      </c>
      <c r="R22">
        <v>0.23743400000000001</v>
      </c>
      <c r="S22">
        <v>0.24732299999999999</v>
      </c>
      <c r="T22">
        <v>0.25763799999999998</v>
      </c>
      <c r="U22">
        <v>0.26913399999999998</v>
      </c>
      <c r="V22">
        <v>0.28080899999999998</v>
      </c>
      <c r="W22">
        <v>0.29133100000000001</v>
      </c>
      <c r="X22">
        <v>0.30174899999999999</v>
      </c>
      <c r="Y22">
        <v>0.310143</v>
      </c>
      <c r="Z22">
        <v>0.31963999999999998</v>
      </c>
      <c r="AA22">
        <v>0.32762799999999997</v>
      </c>
      <c r="AB22">
        <v>0.335563</v>
      </c>
      <c r="AC22">
        <v>0.34289399999999998</v>
      </c>
      <c r="AD22">
        <v>0.34995199999999999</v>
      </c>
      <c r="AE22">
        <v>0.356464</v>
      </c>
      <c r="AF22">
        <v>0.362929</v>
      </c>
      <c r="AG22">
        <v>0.36835699999999999</v>
      </c>
      <c r="AH22">
        <v>0.372776</v>
      </c>
      <c r="AI22">
        <v>0.37678099999999998</v>
      </c>
      <c r="AJ22">
        <v>0.37995499999999999</v>
      </c>
      <c r="AK22">
        <v>0.38234699999999999</v>
      </c>
      <c r="AL22" s="40">
        <v>2.5999999999999999E-2</v>
      </c>
    </row>
    <row r="23" spans="2:38" ht="14.75">
      <c r="B23" t="s">
        <v>512</v>
      </c>
      <c r="C23" t="s">
        <v>587</v>
      </c>
      <c r="D23" t="s">
        <v>1585</v>
      </c>
      <c r="E23" t="s">
        <v>633</v>
      </c>
      <c r="G23">
        <v>0.146953</v>
      </c>
      <c r="H23">
        <v>0.17121900000000001</v>
      </c>
      <c r="I23">
        <v>0.20386699999999999</v>
      </c>
      <c r="J23">
        <v>0.239625</v>
      </c>
      <c r="K23">
        <v>0.28690300000000002</v>
      </c>
      <c r="L23">
        <v>0.34816799999999998</v>
      </c>
      <c r="M23">
        <v>0.42330600000000002</v>
      </c>
      <c r="N23">
        <v>0.51303100000000001</v>
      </c>
      <c r="O23">
        <v>0.62735200000000002</v>
      </c>
      <c r="P23">
        <v>0.76612400000000003</v>
      </c>
      <c r="Q23">
        <v>0.92916799999999999</v>
      </c>
      <c r="R23">
        <v>1.1132789999999999</v>
      </c>
      <c r="S23">
        <v>1.3171980000000001</v>
      </c>
      <c r="T23">
        <v>1.5367459999999999</v>
      </c>
      <c r="U23">
        <v>1.7703610000000001</v>
      </c>
      <c r="V23">
        <v>2.008283</v>
      </c>
      <c r="W23">
        <v>2.2404820000000001</v>
      </c>
      <c r="X23">
        <v>2.4678390000000001</v>
      </c>
      <c r="Y23">
        <v>2.6974279999999999</v>
      </c>
      <c r="Z23">
        <v>2.9219740000000001</v>
      </c>
      <c r="AA23">
        <v>3.1389200000000002</v>
      </c>
      <c r="AB23">
        <v>3.3491179999999998</v>
      </c>
      <c r="AC23">
        <v>3.552149</v>
      </c>
      <c r="AD23">
        <v>3.748685</v>
      </c>
      <c r="AE23">
        <v>3.9413619999999998</v>
      </c>
      <c r="AF23">
        <v>4.1460689999999998</v>
      </c>
      <c r="AG23">
        <v>4.33657</v>
      </c>
      <c r="AH23">
        <v>4.511895</v>
      </c>
      <c r="AI23">
        <v>4.6939770000000003</v>
      </c>
      <c r="AJ23">
        <v>4.8658020000000004</v>
      </c>
      <c r="AK23">
        <v>5.0252660000000002</v>
      </c>
      <c r="AL23" s="40">
        <v>0.125</v>
      </c>
    </row>
    <row r="24" spans="2:38" ht="14.75">
      <c r="B24" t="s">
        <v>514</v>
      </c>
      <c r="C24" t="s">
        <v>588</v>
      </c>
      <c r="D24" t="s">
        <v>1586</v>
      </c>
      <c r="E24" t="s">
        <v>633</v>
      </c>
      <c r="G24">
        <v>0.22858100000000001</v>
      </c>
      <c r="H24">
        <v>0.21457300000000001</v>
      </c>
      <c r="I24">
        <v>0.226242</v>
      </c>
      <c r="J24">
        <v>0.25038899999999997</v>
      </c>
      <c r="K24">
        <v>0.27884199999999998</v>
      </c>
      <c r="L24">
        <v>0.31342599999999998</v>
      </c>
      <c r="M24">
        <v>0.35402400000000001</v>
      </c>
      <c r="N24">
        <v>0.39737</v>
      </c>
      <c r="O24">
        <v>0.44900099999999998</v>
      </c>
      <c r="P24">
        <v>0.50764600000000004</v>
      </c>
      <c r="Q24">
        <v>0.57255</v>
      </c>
      <c r="R24">
        <v>0.64185199999999998</v>
      </c>
      <c r="S24">
        <v>0.71469300000000002</v>
      </c>
      <c r="T24">
        <v>0.78921600000000003</v>
      </c>
      <c r="U24">
        <v>0.86458999999999997</v>
      </c>
      <c r="V24">
        <v>0.93730400000000003</v>
      </c>
      <c r="W24">
        <v>1.004113</v>
      </c>
      <c r="X24">
        <v>1.065048</v>
      </c>
      <c r="Y24">
        <v>1.122792</v>
      </c>
      <c r="Z24">
        <v>1.173762</v>
      </c>
      <c r="AA24">
        <v>1.218116</v>
      </c>
      <c r="AB24">
        <v>1.255592</v>
      </c>
      <c r="AC24">
        <v>1.291425</v>
      </c>
      <c r="AD24">
        <v>1.320578</v>
      </c>
      <c r="AE24">
        <v>1.3492740000000001</v>
      </c>
      <c r="AF24">
        <v>1.3778900000000001</v>
      </c>
      <c r="AG24">
        <v>1.401108</v>
      </c>
      <c r="AH24">
        <v>1.4191069999999999</v>
      </c>
      <c r="AI24">
        <v>1.4360139999999999</v>
      </c>
      <c r="AJ24">
        <v>1.4489989999999999</v>
      </c>
      <c r="AK24">
        <v>1.458021</v>
      </c>
      <c r="AL24" s="40">
        <v>6.4000000000000001E-2</v>
      </c>
    </row>
    <row r="25" spans="2:38" ht="14.75">
      <c r="B25" t="s">
        <v>516</v>
      </c>
      <c r="C25" t="s">
        <v>589</v>
      </c>
      <c r="D25" t="s">
        <v>1587</v>
      </c>
      <c r="E25" t="s">
        <v>633</v>
      </c>
      <c r="G25">
        <v>0.45201400000000003</v>
      </c>
      <c r="H25">
        <v>0.353607</v>
      </c>
      <c r="I25">
        <v>0.34276299999999998</v>
      </c>
      <c r="J25">
        <v>0.36054999999999998</v>
      </c>
      <c r="K25">
        <v>0.37446800000000002</v>
      </c>
      <c r="L25">
        <v>0.38569799999999999</v>
      </c>
      <c r="M25">
        <v>0.393787</v>
      </c>
      <c r="N25">
        <v>0.40155299999999999</v>
      </c>
      <c r="O25">
        <v>0.41099599999999997</v>
      </c>
      <c r="P25">
        <v>0.421288</v>
      </c>
      <c r="Q25">
        <v>0.43246899999999999</v>
      </c>
      <c r="R25">
        <v>0.44406000000000001</v>
      </c>
      <c r="S25">
        <v>0.45624399999999998</v>
      </c>
      <c r="T25">
        <v>0.46898699999999999</v>
      </c>
      <c r="U25">
        <v>0.48253299999999999</v>
      </c>
      <c r="V25">
        <v>0.49620700000000001</v>
      </c>
      <c r="W25">
        <v>0.50935900000000001</v>
      </c>
      <c r="X25">
        <v>0.52107499999999995</v>
      </c>
      <c r="Y25">
        <v>0.53253799999999996</v>
      </c>
      <c r="Z25">
        <v>0.54302300000000003</v>
      </c>
      <c r="AA25">
        <v>0.55255799999999999</v>
      </c>
      <c r="AB25">
        <v>0.56159099999999995</v>
      </c>
      <c r="AC25">
        <v>0.56754300000000002</v>
      </c>
      <c r="AD25">
        <v>0.57291599999999998</v>
      </c>
      <c r="AE25">
        <v>0.57818899999999995</v>
      </c>
      <c r="AF25">
        <v>0.58678300000000005</v>
      </c>
      <c r="AG25">
        <v>0.59393099999999999</v>
      </c>
      <c r="AH25">
        <v>0.59963699999999998</v>
      </c>
      <c r="AI25">
        <v>0.60483900000000002</v>
      </c>
      <c r="AJ25">
        <v>0.60889400000000005</v>
      </c>
      <c r="AK25">
        <v>0.61186099999999999</v>
      </c>
      <c r="AL25" s="40">
        <v>0.01</v>
      </c>
    </row>
    <row r="26" spans="2:38" ht="14.75">
      <c r="B26" t="s">
        <v>518</v>
      </c>
      <c r="C26" t="s">
        <v>590</v>
      </c>
      <c r="D26" t="s">
        <v>1588</v>
      </c>
      <c r="E26" t="s">
        <v>633</v>
      </c>
      <c r="G26">
        <v>0.22920299999999999</v>
      </c>
      <c r="H26">
        <v>0.170427</v>
      </c>
      <c r="I26">
        <v>0.16402600000000001</v>
      </c>
      <c r="J26">
        <v>0.175543</v>
      </c>
      <c r="K26">
        <v>0.18674299999999999</v>
      </c>
      <c r="L26">
        <v>0.19766400000000001</v>
      </c>
      <c r="M26">
        <v>0.20787900000000001</v>
      </c>
      <c r="N26">
        <v>0.21933800000000001</v>
      </c>
      <c r="O26">
        <v>0.233572</v>
      </c>
      <c r="P26">
        <v>0.25018099999999999</v>
      </c>
      <c r="Q26">
        <v>0.26902300000000001</v>
      </c>
      <c r="R26">
        <v>0.28948000000000002</v>
      </c>
      <c r="S26">
        <v>0.31141200000000002</v>
      </c>
      <c r="T26">
        <v>0.33442899999999998</v>
      </c>
      <c r="U26">
        <v>0.35841299999999998</v>
      </c>
      <c r="V26">
        <v>0.38251600000000002</v>
      </c>
      <c r="W26">
        <v>0.40536899999999998</v>
      </c>
      <c r="X26">
        <v>0.426871</v>
      </c>
      <c r="Y26">
        <v>0.44782899999999998</v>
      </c>
      <c r="Z26">
        <v>0.467781</v>
      </c>
      <c r="AA26">
        <v>0.486653</v>
      </c>
      <c r="AB26">
        <v>0.50447900000000001</v>
      </c>
      <c r="AC26">
        <v>0.51957900000000001</v>
      </c>
      <c r="AD26">
        <v>0.53402099999999997</v>
      </c>
      <c r="AE26">
        <v>0.54556199999999999</v>
      </c>
      <c r="AF26">
        <v>0.55855100000000002</v>
      </c>
      <c r="AG26">
        <v>0.56971099999999997</v>
      </c>
      <c r="AH26">
        <v>0.57907500000000001</v>
      </c>
      <c r="AI26">
        <v>0.58752400000000005</v>
      </c>
      <c r="AJ26">
        <v>0.59443999999999997</v>
      </c>
      <c r="AK26">
        <v>0.59990399999999999</v>
      </c>
      <c r="AL26" s="40">
        <v>3.3000000000000002E-2</v>
      </c>
    </row>
    <row r="27" spans="2:38" ht="14.75">
      <c r="B27" t="s">
        <v>520</v>
      </c>
      <c r="C27" t="s">
        <v>591</v>
      </c>
      <c r="D27" t="s">
        <v>1589</v>
      </c>
      <c r="E27" t="s">
        <v>633</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ht="14.75">
      <c r="B28" t="s">
        <v>522</v>
      </c>
      <c r="C28" t="s">
        <v>592</v>
      </c>
      <c r="D28" t="s">
        <v>1590</v>
      </c>
      <c r="E28" t="s">
        <v>633</v>
      </c>
      <c r="G28">
        <v>3.3240129999999999</v>
      </c>
      <c r="H28">
        <v>3.4880390000000001</v>
      </c>
      <c r="I28">
        <v>3.7513570000000001</v>
      </c>
      <c r="J28">
        <v>3.97641</v>
      </c>
      <c r="K28">
        <v>4.1560240000000004</v>
      </c>
      <c r="L28">
        <v>4.3096490000000003</v>
      </c>
      <c r="M28">
        <v>4.4462830000000002</v>
      </c>
      <c r="N28">
        <v>4.538646</v>
      </c>
      <c r="O28">
        <v>4.6592969999999996</v>
      </c>
      <c r="P28">
        <v>4.7990360000000001</v>
      </c>
      <c r="Q28">
        <v>4.952801</v>
      </c>
      <c r="R28">
        <v>5.126398</v>
      </c>
      <c r="S28">
        <v>5.3055839999999996</v>
      </c>
      <c r="T28">
        <v>5.4958429999999998</v>
      </c>
      <c r="U28">
        <v>5.7001369999999998</v>
      </c>
      <c r="V28">
        <v>5.8880379999999999</v>
      </c>
      <c r="W28">
        <v>6.05877</v>
      </c>
      <c r="X28">
        <v>6.2037810000000002</v>
      </c>
      <c r="Y28">
        <v>6.3372770000000003</v>
      </c>
      <c r="Z28">
        <v>6.4565140000000003</v>
      </c>
      <c r="AA28">
        <v>6.5537729999999996</v>
      </c>
      <c r="AB28">
        <v>6.6403879999999997</v>
      </c>
      <c r="AC28">
        <v>6.7118539999999998</v>
      </c>
      <c r="AD28">
        <v>6.7703360000000004</v>
      </c>
      <c r="AE28">
        <v>6.8294889999999997</v>
      </c>
      <c r="AF28">
        <v>6.89811</v>
      </c>
      <c r="AG28">
        <v>6.9473560000000001</v>
      </c>
      <c r="AH28">
        <v>6.9774269999999996</v>
      </c>
      <c r="AI28">
        <v>7.0095789999999996</v>
      </c>
      <c r="AJ28">
        <v>7.0286980000000003</v>
      </c>
      <c r="AK28">
        <v>7.0338139999999996</v>
      </c>
      <c r="AL28" s="40">
        <v>2.5000000000000001E-2</v>
      </c>
    </row>
    <row r="29" spans="2:38" ht="14.75">
      <c r="B29" t="s">
        <v>524</v>
      </c>
      <c r="C29" t="s">
        <v>593</v>
      </c>
      <c r="D29" t="s">
        <v>1591</v>
      </c>
      <c r="E29" t="s">
        <v>633</v>
      </c>
      <c r="G29">
        <v>0.140318</v>
      </c>
      <c r="H29">
        <v>0.13136600000000001</v>
      </c>
      <c r="I29">
        <v>0.123602</v>
      </c>
      <c r="J29">
        <v>0.116283</v>
      </c>
      <c r="K29">
        <v>0.108331</v>
      </c>
      <c r="L29">
        <v>0.100747</v>
      </c>
      <c r="M29">
        <v>9.3505000000000005E-2</v>
      </c>
      <c r="N29">
        <v>8.6774000000000004E-2</v>
      </c>
      <c r="O29">
        <v>8.0556000000000003E-2</v>
      </c>
      <c r="P29">
        <v>7.4815000000000006E-2</v>
      </c>
      <c r="Q29">
        <v>6.9623000000000004E-2</v>
      </c>
      <c r="R29">
        <v>6.4989000000000005E-2</v>
      </c>
      <c r="S29">
        <v>6.0699000000000003E-2</v>
      </c>
      <c r="T29">
        <v>5.7160999999999997E-2</v>
      </c>
      <c r="U29">
        <v>5.4161000000000001E-2</v>
      </c>
      <c r="V29">
        <v>5.1666999999999998E-2</v>
      </c>
      <c r="W29">
        <v>4.9439999999999998E-2</v>
      </c>
      <c r="X29">
        <v>4.7156999999999998E-2</v>
      </c>
      <c r="Y29">
        <v>4.5548999999999999E-2</v>
      </c>
      <c r="Z29">
        <v>4.3955000000000001E-2</v>
      </c>
      <c r="AA29">
        <v>4.2717999999999999E-2</v>
      </c>
      <c r="AB29">
        <v>4.1751999999999997E-2</v>
      </c>
      <c r="AC29">
        <v>4.0918999999999997E-2</v>
      </c>
      <c r="AD29">
        <v>4.0669999999999998E-2</v>
      </c>
      <c r="AE29">
        <v>4.0599999999999997E-2</v>
      </c>
      <c r="AF29">
        <v>4.0644E-2</v>
      </c>
      <c r="AG29">
        <v>4.0644E-2</v>
      </c>
      <c r="AH29">
        <v>4.0594999999999999E-2</v>
      </c>
      <c r="AI29">
        <v>4.0563000000000002E-2</v>
      </c>
      <c r="AJ29">
        <v>4.0502000000000003E-2</v>
      </c>
      <c r="AK29">
        <v>4.0411999999999997E-2</v>
      </c>
      <c r="AL29" s="40">
        <v>-4.1000000000000002E-2</v>
      </c>
    </row>
    <row r="30" spans="2:38" ht="14.75">
      <c r="B30" t="s">
        <v>526</v>
      </c>
      <c r="C30" t="s">
        <v>594</v>
      </c>
      <c r="D30" t="s">
        <v>1592</v>
      </c>
      <c r="E30" t="s">
        <v>633</v>
      </c>
      <c r="G30">
        <v>0.39336900000000002</v>
      </c>
      <c r="H30">
        <v>0.38392300000000001</v>
      </c>
      <c r="I30">
        <v>0.37885200000000002</v>
      </c>
      <c r="J30">
        <v>0.375027</v>
      </c>
      <c r="K30">
        <v>0.369975</v>
      </c>
      <c r="L30">
        <v>0.364869</v>
      </c>
      <c r="M30">
        <v>0.35688300000000001</v>
      </c>
      <c r="N30">
        <v>0.34779599999999999</v>
      </c>
      <c r="O30">
        <v>0.33816200000000002</v>
      </c>
      <c r="P30">
        <v>0.32817400000000002</v>
      </c>
      <c r="Q30">
        <v>0.31859399999999999</v>
      </c>
      <c r="R30">
        <v>0.30963800000000002</v>
      </c>
      <c r="S30">
        <v>0.30134300000000003</v>
      </c>
      <c r="T30">
        <v>0.29450700000000002</v>
      </c>
      <c r="U30">
        <v>0.28921400000000003</v>
      </c>
      <c r="V30">
        <v>0.28485199999999999</v>
      </c>
      <c r="W30">
        <v>0.28070699999999998</v>
      </c>
      <c r="X30">
        <v>0.27657399999999999</v>
      </c>
      <c r="Y30">
        <v>0.27350000000000002</v>
      </c>
      <c r="Z30">
        <v>0.27061000000000002</v>
      </c>
      <c r="AA30">
        <v>0.26799899999999999</v>
      </c>
      <c r="AB30">
        <v>0.26577899999999999</v>
      </c>
      <c r="AC30">
        <v>0.26372000000000001</v>
      </c>
      <c r="AD30">
        <v>0.26292500000000002</v>
      </c>
      <c r="AE30">
        <v>0.26242700000000002</v>
      </c>
      <c r="AF30">
        <v>0.26262099999999999</v>
      </c>
      <c r="AG30">
        <v>0.26253700000000002</v>
      </c>
      <c r="AH30">
        <v>0.26215699999999997</v>
      </c>
      <c r="AI30">
        <v>0.26191700000000001</v>
      </c>
      <c r="AJ30">
        <v>0.26148300000000002</v>
      </c>
      <c r="AK30">
        <v>0.26085799999999998</v>
      </c>
      <c r="AL30" s="40">
        <v>-1.4E-2</v>
      </c>
    </row>
    <row r="31" spans="2:38" ht="14.75">
      <c r="B31" t="s">
        <v>528</v>
      </c>
      <c r="C31" t="s">
        <v>595</v>
      </c>
      <c r="D31" t="s">
        <v>1593</v>
      </c>
      <c r="E31" t="s">
        <v>633</v>
      </c>
      <c r="G31">
        <v>3.8399000000000003E-2</v>
      </c>
      <c r="H31">
        <v>3.8059000000000003E-2</v>
      </c>
      <c r="I31">
        <v>3.8310999999999998E-2</v>
      </c>
      <c r="J31">
        <v>3.8780000000000002E-2</v>
      </c>
      <c r="K31">
        <v>3.8829000000000002E-2</v>
      </c>
      <c r="L31">
        <v>3.8871000000000003E-2</v>
      </c>
      <c r="M31">
        <v>3.8885999999999997E-2</v>
      </c>
      <c r="N31">
        <v>3.8854E-2</v>
      </c>
      <c r="O31">
        <v>3.8858999999999998E-2</v>
      </c>
      <c r="P31">
        <v>3.8865999999999998E-2</v>
      </c>
      <c r="Q31">
        <v>3.8850999999999997E-2</v>
      </c>
      <c r="R31">
        <v>3.8825999999999999E-2</v>
      </c>
      <c r="S31">
        <v>3.8788999999999997E-2</v>
      </c>
      <c r="T31">
        <v>3.8776999999999999E-2</v>
      </c>
      <c r="U31">
        <v>3.8830999999999997E-2</v>
      </c>
      <c r="V31">
        <v>3.8884000000000002E-2</v>
      </c>
      <c r="W31">
        <v>3.8878999999999997E-2</v>
      </c>
      <c r="X31">
        <v>3.8837999999999998E-2</v>
      </c>
      <c r="Y31">
        <v>3.8802999999999997E-2</v>
      </c>
      <c r="Z31">
        <v>3.8767999999999997E-2</v>
      </c>
      <c r="AA31">
        <v>3.8703000000000001E-2</v>
      </c>
      <c r="AB31">
        <v>3.8636999999999998E-2</v>
      </c>
      <c r="AC31">
        <v>3.8584E-2</v>
      </c>
      <c r="AD31">
        <v>3.8149000000000002E-2</v>
      </c>
      <c r="AE31">
        <v>3.8093000000000002E-2</v>
      </c>
      <c r="AF31">
        <v>3.8155000000000001E-2</v>
      </c>
      <c r="AG31">
        <v>3.8171999999999998E-2</v>
      </c>
      <c r="AH31">
        <v>3.8138999999999999E-2</v>
      </c>
      <c r="AI31">
        <v>3.8117999999999999E-2</v>
      </c>
      <c r="AJ31">
        <v>3.8068999999999999E-2</v>
      </c>
      <c r="AK31">
        <v>3.7992999999999999E-2</v>
      </c>
      <c r="AL31" s="40">
        <v>0</v>
      </c>
    </row>
    <row r="32" spans="2:38" ht="14.75">
      <c r="B32" t="s">
        <v>530</v>
      </c>
      <c r="C32" t="s">
        <v>596</v>
      </c>
      <c r="D32" t="s">
        <v>1594</v>
      </c>
      <c r="E32" t="s">
        <v>633</v>
      </c>
      <c r="G32">
        <v>7.7210000000000001E-2</v>
      </c>
      <c r="H32">
        <v>7.6999999999999999E-2</v>
      </c>
      <c r="I32">
        <v>7.8029000000000001E-2</v>
      </c>
      <c r="J32">
        <v>7.9449000000000006E-2</v>
      </c>
      <c r="K32">
        <v>8.0088000000000006E-2</v>
      </c>
      <c r="L32">
        <v>8.0660999999999997E-2</v>
      </c>
      <c r="M32">
        <v>8.1013000000000002E-2</v>
      </c>
      <c r="N32">
        <v>8.1187999999999996E-2</v>
      </c>
      <c r="O32">
        <v>8.1363000000000005E-2</v>
      </c>
      <c r="P32">
        <v>8.1478999999999996E-2</v>
      </c>
      <c r="Q32">
        <v>8.1519999999999995E-2</v>
      </c>
      <c r="R32">
        <v>8.1509999999999999E-2</v>
      </c>
      <c r="S32">
        <v>8.1467999999999999E-2</v>
      </c>
      <c r="T32">
        <v>8.1476000000000007E-2</v>
      </c>
      <c r="U32">
        <v>8.1613000000000005E-2</v>
      </c>
      <c r="V32">
        <v>8.1743999999999997E-2</v>
      </c>
      <c r="W32">
        <v>8.1750000000000003E-2</v>
      </c>
      <c r="X32">
        <v>8.1694000000000003E-2</v>
      </c>
      <c r="Y32">
        <v>8.1646999999999997E-2</v>
      </c>
      <c r="Z32">
        <v>8.1595000000000001E-2</v>
      </c>
      <c r="AA32">
        <v>8.1477999999999995E-2</v>
      </c>
      <c r="AB32">
        <v>8.1350000000000006E-2</v>
      </c>
      <c r="AC32">
        <v>8.1247E-2</v>
      </c>
      <c r="AD32">
        <v>8.0415E-2</v>
      </c>
      <c r="AE32">
        <v>8.0292000000000002E-2</v>
      </c>
      <c r="AF32">
        <v>8.0413999999999999E-2</v>
      </c>
      <c r="AG32">
        <v>8.0442E-2</v>
      </c>
      <c r="AH32">
        <v>8.0366999999999994E-2</v>
      </c>
      <c r="AI32">
        <v>8.0318000000000001E-2</v>
      </c>
      <c r="AJ32">
        <v>8.0211000000000005E-2</v>
      </c>
      <c r="AK32">
        <v>8.0048999999999995E-2</v>
      </c>
      <c r="AL32" s="40">
        <v>1E-3</v>
      </c>
    </row>
    <row r="33" spans="2:38" ht="14.75">
      <c r="B33" t="s">
        <v>532</v>
      </c>
      <c r="C33" t="s">
        <v>597</v>
      </c>
      <c r="D33" t="s">
        <v>1595</v>
      </c>
      <c r="E33" t="s">
        <v>633</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ht="14.75">
      <c r="B34" t="s">
        <v>534</v>
      </c>
      <c r="C34" t="s">
        <v>598</v>
      </c>
      <c r="D34" t="s">
        <v>1596</v>
      </c>
      <c r="E34" t="s">
        <v>633</v>
      </c>
      <c r="G34">
        <v>9.4730000000000005E-3</v>
      </c>
      <c r="H34">
        <v>1.0983E-2</v>
      </c>
      <c r="I34">
        <v>1.2945999999999999E-2</v>
      </c>
      <c r="J34">
        <v>1.5134E-2</v>
      </c>
      <c r="K34">
        <v>1.7548000000000001E-2</v>
      </c>
      <c r="L34">
        <v>2.0281E-2</v>
      </c>
      <c r="M34">
        <v>2.3179000000000002E-2</v>
      </c>
      <c r="N34">
        <v>2.6345E-2</v>
      </c>
      <c r="O34">
        <v>2.9929000000000001E-2</v>
      </c>
      <c r="P34">
        <v>3.3890000000000003E-2</v>
      </c>
      <c r="Q34">
        <v>3.8262999999999998E-2</v>
      </c>
      <c r="R34">
        <v>4.2974999999999999E-2</v>
      </c>
      <c r="S34">
        <v>4.8000000000000001E-2</v>
      </c>
      <c r="T34">
        <v>5.3253000000000002E-2</v>
      </c>
      <c r="U34">
        <v>5.8701000000000003E-2</v>
      </c>
      <c r="V34">
        <v>6.4174999999999996E-2</v>
      </c>
      <c r="W34">
        <v>6.9506999999999999E-2</v>
      </c>
      <c r="X34">
        <v>7.4671000000000001E-2</v>
      </c>
      <c r="Y34">
        <v>7.9714999999999994E-2</v>
      </c>
      <c r="Z34">
        <v>8.4536E-2</v>
      </c>
      <c r="AA34">
        <v>8.9077000000000003E-2</v>
      </c>
      <c r="AB34">
        <v>9.3187999999999993E-2</v>
      </c>
      <c r="AC34">
        <v>9.6990999999999994E-2</v>
      </c>
      <c r="AD34">
        <v>0.100581</v>
      </c>
      <c r="AE34">
        <v>0.10383199999999999</v>
      </c>
      <c r="AF34">
        <v>0.10693999999999999</v>
      </c>
      <c r="AG34">
        <v>0.10966099999999999</v>
      </c>
      <c r="AH34">
        <v>0.111997</v>
      </c>
      <c r="AI34">
        <v>0.114104</v>
      </c>
      <c r="AJ34">
        <v>0.115868</v>
      </c>
      <c r="AK34">
        <v>0.11730500000000001</v>
      </c>
      <c r="AL34" s="40">
        <v>8.6999999999999994E-2</v>
      </c>
    </row>
    <row r="35" spans="2:38" ht="14.75">
      <c r="B35" t="s">
        <v>536</v>
      </c>
      <c r="C35" t="s">
        <v>599</v>
      </c>
      <c r="D35" t="s">
        <v>1597</v>
      </c>
      <c r="E35" t="s">
        <v>633</v>
      </c>
      <c r="G35">
        <v>9.4831889999999994</v>
      </c>
      <c r="H35">
        <v>9.5456380000000003</v>
      </c>
      <c r="I35">
        <v>9.8185249999999993</v>
      </c>
      <c r="J35">
        <v>10.127739999999999</v>
      </c>
      <c r="K35">
        <v>10.372647000000001</v>
      </c>
      <c r="L35">
        <v>10.557353000000001</v>
      </c>
      <c r="M35">
        <v>10.709282999999999</v>
      </c>
      <c r="N35">
        <v>10.776752</v>
      </c>
      <c r="O35">
        <v>10.938532</v>
      </c>
      <c r="P35">
        <v>11.174467999999999</v>
      </c>
      <c r="Q35">
        <v>11.471354</v>
      </c>
      <c r="R35">
        <v>11.815967000000001</v>
      </c>
      <c r="S35">
        <v>12.21528</v>
      </c>
      <c r="T35">
        <v>12.620673999999999</v>
      </c>
      <c r="U35">
        <v>13.106112</v>
      </c>
      <c r="V35">
        <v>13.588077</v>
      </c>
      <c r="W35">
        <v>14.017758000000001</v>
      </c>
      <c r="X35">
        <v>14.440426</v>
      </c>
      <c r="Y35">
        <v>14.874995999999999</v>
      </c>
      <c r="Z35">
        <v>15.282336000000001</v>
      </c>
      <c r="AA35">
        <v>15.650547</v>
      </c>
      <c r="AB35">
        <v>16.005714000000001</v>
      </c>
      <c r="AC35">
        <v>16.335332999999999</v>
      </c>
      <c r="AD35">
        <v>16.638445000000001</v>
      </c>
      <c r="AE35">
        <v>16.938320000000001</v>
      </c>
      <c r="AF35">
        <v>17.27927</v>
      </c>
      <c r="AG35">
        <v>17.567654000000001</v>
      </c>
      <c r="AH35">
        <v>17.802402000000001</v>
      </c>
      <c r="AI35">
        <v>18.050383</v>
      </c>
      <c r="AJ35">
        <v>18.26248</v>
      </c>
      <c r="AK35">
        <v>18.434367999999999</v>
      </c>
      <c r="AL35" s="40">
        <v>2.1999999999999999E-2</v>
      </c>
    </row>
    <row r="36" spans="2:38" ht="14.75">
      <c r="B36" t="s">
        <v>600</v>
      </c>
      <c r="C36" t="s">
        <v>601</v>
      </c>
      <c r="D36" t="s">
        <v>1598</v>
      </c>
      <c r="E36" t="s">
        <v>633</v>
      </c>
      <c r="G36">
        <v>78.578598</v>
      </c>
      <c r="H36">
        <v>83.378944000000004</v>
      </c>
      <c r="I36">
        <v>87.460021999999995</v>
      </c>
      <c r="J36">
        <v>90.736923000000004</v>
      </c>
      <c r="K36">
        <v>92.578048999999993</v>
      </c>
      <c r="L36">
        <v>92.989104999999995</v>
      </c>
      <c r="M36">
        <v>92.599341999999993</v>
      </c>
      <c r="N36">
        <v>90.649276999999998</v>
      </c>
      <c r="O36">
        <v>89.120284999999996</v>
      </c>
      <c r="P36">
        <v>87.835648000000006</v>
      </c>
      <c r="Q36">
        <v>86.648857000000007</v>
      </c>
      <c r="R36">
        <v>85.533737000000002</v>
      </c>
      <c r="S36">
        <v>84.564316000000005</v>
      </c>
      <c r="T36">
        <v>83.792702000000006</v>
      </c>
      <c r="U36">
        <v>83.341292999999993</v>
      </c>
      <c r="V36">
        <v>82.885475</v>
      </c>
      <c r="W36">
        <v>82.208488000000003</v>
      </c>
      <c r="X36">
        <v>81.482376000000002</v>
      </c>
      <c r="Y36">
        <v>80.95787</v>
      </c>
      <c r="Z36">
        <v>80.506905000000003</v>
      </c>
      <c r="AA36">
        <v>80.015822999999997</v>
      </c>
      <c r="AB36">
        <v>79.547973999999996</v>
      </c>
      <c r="AC36">
        <v>79.118042000000003</v>
      </c>
      <c r="AD36">
        <v>78.660483999999997</v>
      </c>
      <c r="AE36">
        <v>78.488876000000005</v>
      </c>
      <c r="AF36">
        <v>78.654358000000002</v>
      </c>
      <c r="AG36">
        <v>78.629028000000005</v>
      </c>
      <c r="AH36">
        <v>78.399330000000006</v>
      </c>
      <c r="AI36">
        <v>78.329575000000006</v>
      </c>
      <c r="AJ36">
        <v>78.152739999999994</v>
      </c>
      <c r="AK36">
        <v>77.837829999999997</v>
      </c>
      <c r="AL36" s="40">
        <v>0</v>
      </c>
    </row>
    <row r="37" spans="2:38" ht="14.75">
      <c r="B37" t="s">
        <v>431</v>
      </c>
    </row>
    <row r="38" spans="2:38" ht="14.75">
      <c r="B38" t="s">
        <v>540</v>
      </c>
    </row>
    <row r="39" spans="2:38" ht="14.75">
      <c r="B39" t="s">
        <v>501</v>
      </c>
      <c r="C39" t="s">
        <v>602</v>
      </c>
      <c r="D39" t="s">
        <v>1599</v>
      </c>
      <c r="E39" t="s">
        <v>633</v>
      </c>
      <c r="G39">
        <v>81.249145999999996</v>
      </c>
      <c r="H39">
        <v>88.000031000000007</v>
      </c>
      <c r="I39">
        <v>92.171097000000003</v>
      </c>
      <c r="J39">
        <v>95.313231999999999</v>
      </c>
      <c r="K39">
        <v>97.702309</v>
      </c>
      <c r="L39">
        <v>99.302475000000001</v>
      </c>
      <c r="M39">
        <v>100.326958</v>
      </c>
      <c r="N39">
        <v>99.777184000000005</v>
      </c>
      <c r="O39">
        <v>99.369568000000001</v>
      </c>
      <c r="P39">
        <v>98.877533</v>
      </c>
      <c r="Q39">
        <v>97.805854999999994</v>
      </c>
      <c r="R39">
        <v>96.784599</v>
      </c>
      <c r="S39">
        <v>95.897957000000005</v>
      </c>
      <c r="T39">
        <v>94.967338999999996</v>
      </c>
      <c r="U39">
        <v>94.145957999999993</v>
      </c>
      <c r="V39">
        <v>93.425338999999994</v>
      </c>
      <c r="W39">
        <v>92.707733000000005</v>
      </c>
      <c r="X39">
        <v>91.885947999999999</v>
      </c>
      <c r="Y39">
        <v>91.176841999999994</v>
      </c>
      <c r="Z39">
        <v>90.555449999999993</v>
      </c>
      <c r="AA39">
        <v>89.840675000000005</v>
      </c>
      <c r="AB39">
        <v>89.144264000000007</v>
      </c>
      <c r="AC39">
        <v>88.545387000000005</v>
      </c>
      <c r="AD39">
        <v>87.911986999999996</v>
      </c>
      <c r="AE39">
        <v>87.447783999999999</v>
      </c>
      <c r="AF39">
        <v>87.190719999999999</v>
      </c>
      <c r="AG39">
        <v>86.828232</v>
      </c>
      <c r="AH39">
        <v>86.364440999999999</v>
      </c>
      <c r="AI39">
        <v>86.093765000000005</v>
      </c>
      <c r="AJ39">
        <v>85.703559999999996</v>
      </c>
      <c r="AK39">
        <v>85.173737000000003</v>
      </c>
      <c r="AL39" s="40">
        <v>2E-3</v>
      </c>
    </row>
    <row r="40" spans="2:38" ht="14.75">
      <c r="B40" t="s">
        <v>503</v>
      </c>
      <c r="C40" t="s">
        <v>603</v>
      </c>
      <c r="D40" t="s">
        <v>1600</v>
      </c>
      <c r="E40" t="s">
        <v>633</v>
      </c>
      <c r="G40">
        <v>0.63522000000000001</v>
      </c>
      <c r="H40">
        <v>0.678651</v>
      </c>
      <c r="I40">
        <v>0.72291499999999997</v>
      </c>
      <c r="J40">
        <v>0.77320199999999994</v>
      </c>
      <c r="K40">
        <v>0.82466399999999995</v>
      </c>
      <c r="L40">
        <v>0.88387800000000005</v>
      </c>
      <c r="M40">
        <v>0.94691099999999995</v>
      </c>
      <c r="N40">
        <v>1.008642</v>
      </c>
      <c r="O40">
        <v>1.076908</v>
      </c>
      <c r="P40">
        <v>1.150204</v>
      </c>
      <c r="Q40">
        <v>1.2218659999999999</v>
      </c>
      <c r="R40">
        <v>1.297428</v>
      </c>
      <c r="S40">
        <v>1.3760829999999999</v>
      </c>
      <c r="T40">
        <v>1.455306</v>
      </c>
      <c r="U40">
        <v>1.53243</v>
      </c>
      <c r="V40">
        <v>1.609491</v>
      </c>
      <c r="W40">
        <v>1.6826030000000001</v>
      </c>
      <c r="X40">
        <v>1.7496400000000001</v>
      </c>
      <c r="Y40">
        <v>1.8182430000000001</v>
      </c>
      <c r="Z40">
        <v>1.8818520000000001</v>
      </c>
      <c r="AA40">
        <v>1.939435</v>
      </c>
      <c r="AB40">
        <v>1.992791</v>
      </c>
      <c r="AC40">
        <v>2.045725</v>
      </c>
      <c r="AD40">
        <v>2.0929769999999999</v>
      </c>
      <c r="AE40">
        <v>2.1355490000000001</v>
      </c>
      <c r="AF40">
        <v>2.1775690000000001</v>
      </c>
      <c r="AG40">
        <v>2.2133690000000001</v>
      </c>
      <c r="AH40">
        <v>2.2431220000000001</v>
      </c>
      <c r="AI40">
        <v>2.2728160000000002</v>
      </c>
      <c r="AJ40">
        <v>2.2963049999999998</v>
      </c>
      <c r="AK40">
        <v>2.313526</v>
      </c>
      <c r="AL40" s="40">
        <v>4.3999999999999997E-2</v>
      </c>
    </row>
    <row r="41" spans="2:38" ht="14.75">
      <c r="B41" t="s">
        <v>543</v>
      </c>
      <c r="C41" t="s">
        <v>604</v>
      </c>
      <c r="D41" t="s">
        <v>1601</v>
      </c>
      <c r="E41" t="s">
        <v>633</v>
      </c>
      <c r="G41">
        <v>81.884369000000007</v>
      </c>
      <c r="H41">
        <v>88.67868</v>
      </c>
      <c r="I41">
        <v>92.894012000000004</v>
      </c>
      <c r="J41">
        <v>96.086433</v>
      </c>
      <c r="K41">
        <v>98.526970000000006</v>
      </c>
      <c r="L41">
        <v>100.186356</v>
      </c>
      <c r="M41">
        <v>101.273872</v>
      </c>
      <c r="N41">
        <v>100.785828</v>
      </c>
      <c r="O41">
        <v>100.446472</v>
      </c>
      <c r="P41">
        <v>100.02773999999999</v>
      </c>
      <c r="Q41">
        <v>99.027717999999993</v>
      </c>
      <c r="R41">
        <v>98.082024000000004</v>
      </c>
      <c r="S41">
        <v>97.274039999999999</v>
      </c>
      <c r="T41">
        <v>96.422646</v>
      </c>
      <c r="U41">
        <v>95.678391000000005</v>
      </c>
      <c r="V41">
        <v>95.034828000000005</v>
      </c>
      <c r="W41">
        <v>94.390334999999993</v>
      </c>
      <c r="X41">
        <v>93.635589999999993</v>
      </c>
      <c r="Y41">
        <v>92.995086999999998</v>
      </c>
      <c r="Z41">
        <v>92.437302000000003</v>
      </c>
      <c r="AA41">
        <v>91.780113</v>
      </c>
      <c r="AB41">
        <v>91.137054000000006</v>
      </c>
      <c r="AC41">
        <v>90.59111</v>
      </c>
      <c r="AD41">
        <v>90.004966999999994</v>
      </c>
      <c r="AE41">
        <v>89.583336000000003</v>
      </c>
      <c r="AF41">
        <v>89.368285999999998</v>
      </c>
      <c r="AG41">
        <v>89.041602999999995</v>
      </c>
      <c r="AH41">
        <v>88.607558999999995</v>
      </c>
      <c r="AI41">
        <v>88.366585000000001</v>
      </c>
      <c r="AJ41">
        <v>87.999863000000005</v>
      </c>
      <c r="AK41">
        <v>87.487258999999995</v>
      </c>
      <c r="AL41" s="40">
        <v>2E-3</v>
      </c>
    </row>
    <row r="42" spans="2:38" ht="14.75">
      <c r="B42" t="s">
        <v>545</v>
      </c>
    </row>
    <row r="43" spans="2:38" ht="14.75">
      <c r="B43" t="s">
        <v>508</v>
      </c>
      <c r="C43" t="s">
        <v>605</v>
      </c>
      <c r="D43" t="s">
        <v>1602</v>
      </c>
      <c r="E43" t="s">
        <v>633</v>
      </c>
      <c r="G43">
        <v>18.42079</v>
      </c>
      <c r="H43">
        <v>20.188224999999999</v>
      </c>
      <c r="I43">
        <v>20.915210999999999</v>
      </c>
      <c r="J43">
        <v>21.531326</v>
      </c>
      <c r="K43">
        <v>22.051017999999999</v>
      </c>
      <c r="L43">
        <v>22.335850000000001</v>
      </c>
      <c r="M43">
        <v>22.443977</v>
      </c>
      <c r="N43">
        <v>22.081923</v>
      </c>
      <c r="O43">
        <v>21.755465000000001</v>
      </c>
      <c r="P43">
        <v>21.463820999999999</v>
      </c>
      <c r="Q43">
        <v>21.055430999999999</v>
      </c>
      <c r="R43">
        <v>20.699449999999999</v>
      </c>
      <c r="S43">
        <v>20.39188</v>
      </c>
      <c r="T43">
        <v>20.131125999999998</v>
      </c>
      <c r="U43">
        <v>19.915972</v>
      </c>
      <c r="V43">
        <v>19.764187</v>
      </c>
      <c r="W43">
        <v>19.611856</v>
      </c>
      <c r="X43">
        <v>19.460474000000001</v>
      </c>
      <c r="Y43">
        <v>19.312712000000001</v>
      </c>
      <c r="Z43">
        <v>19.228391999999999</v>
      </c>
      <c r="AA43">
        <v>19.240372000000001</v>
      </c>
      <c r="AB43">
        <v>19.249115</v>
      </c>
      <c r="AC43">
        <v>19.262136000000002</v>
      </c>
      <c r="AD43">
        <v>19.274141</v>
      </c>
      <c r="AE43">
        <v>19.280294000000001</v>
      </c>
      <c r="AF43">
        <v>19.337114</v>
      </c>
      <c r="AG43">
        <v>19.359214999999999</v>
      </c>
      <c r="AH43">
        <v>19.344809999999999</v>
      </c>
      <c r="AI43">
        <v>19.383780999999999</v>
      </c>
      <c r="AJ43">
        <v>19.382232999999999</v>
      </c>
      <c r="AK43">
        <v>19.333555</v>
      </c>
      <c r="AL43" s="40">
        <v>2E-3</v>
      </c>
    </row>
    <row r="44" spans="2:38" ht="14.75">
      <c r="B44" t="s">
        <v>510</v>
      </c>
      <c r="C44" t="s">
        <v>606</v>
      </c>
      <c r="D44" t="s">
        <v>1603</v>
      </c>
      <c r="E44" t="s">
        <v>633</v>
      </c>
      <c r="G44">
        <v>4.2360000000000002E-3</v>
      </c>
      <c r="H44">
        <v>3.7000000000000002E-3</v>
      </c>
      <c r="I44">
        <v>3.2039999999999998E-3</v>
      </c>
      <c r="J44">
        <v>2.4510000000000001E-3</v>
      </c>
      <c r="K44">
        <v>1.815E-3</v>
      </c>
      <c r="L44">
        <v>1.408E-3</v>
      </c>
      <c r="M44">
        <v>1.1180000000000001E-3</v>
      </c>
      <c r="N44">
        <v>8.8000000000000003E-4</v>
      </c>
      <c r="O44">
        <v>7.6099999999999996E-4</v>
      </c>
      <c r="P44">
        <v>6.4499999999999996E-4</v>
      </c>
      <c r="Q44">
        <v>5.3600000000000002E-4</v>
      </c>
      <c r="R44">
        <v>4.3600000000000003E-4</v>
      </c>
      <c r="S44">
        <v>3.5199999999999999E-4</v>
      </c>
      <c r="T44">
        <v>2.8299999999999999E-4</v>
      </c>
      <c r="U44">
        <v>2.2800000000000001E-4</v>
      </c>
      <c r="V44">
        <v>1.9000000000000001E-4</v>
      </c>
      <c r="W44">
        <v>9.2E-5</v>
      </c>
      <c r="X44">
        <v>1.2E-5</v>
      </c>
      <c r="Y44">
        <v>1.0000000000000001E-5</v>
      </c>
      <c r="Z44">
        <v>3.0000000000000001E-6</v>
      </c>
      <c r="AA44">
        <v>1.9999999999999999E-6</v>
      </c>
      <c r="AB44">
        <v>1.9999999999999999E-6</v>
      </c>
      <c r="AC44">
        <v>0</v>
      </c>
      <c r="AD44">
        <v>0</v>
      </c>
      <c r="AE44">
        <v>0</v>
      </c>
      <c r="AF44">
        <v>0</v>
      </c>
      <c r="AG44">
        <v>0</v>
      </c>
      <c r="AH44">
        <v>0</v>
      </c>
      <c r="AI44">
        <v>0</v>
      </c>
      <c r="AJ44">
        <v>0</v>
      </c>
      <c r="AK44">
        <v>0</v>
      </c>
      <c r="AL44" t="s">
        <v>117</v>
      </c>
    </row>
    <row r="45" spans="2:38" ht="14.75">
      <c r="B45" t="s">
        <v>512</v>
      </c>
      <c r="C45" t="s">
        <v>607</v>
      </c>
      <c r="D45" t="s">
        <v>1604</v>
      </c>
      <c r="E45" t="s">
        <v>633</v>
      </c>
      <c r="G45">
        <v>2.2901999999999999E-2</v>
      </c>
      <c r="H45">
        <v>3.2894E-2</v>
      </c>
      <c r="I45">
        <v>4.3954E-2</v>
      </c>
      <c r="J45">
        <v>7.3799000000000003E-2</v>
      </c>
      <c r="K45">
        <v>0.14662</v>
      </c>
      <c r="L45">
        <v>0.24896799999999999</v>
      </c>
      <c r="M45">
        <v>0.38478000000000001</v>
      </c>
      <c r="N45">
        <v>0.53805400000000003</v>
      </c>
      <c r="O45">
        <v>0.72209800000000002</v>
      </c>
      <c r="P45">
        <v>0.93700899999999998</v>
      </c>
      <c r="Q45">
        <v>1.1724330000000001</v>
      </c>
      <c r="R45">
        <v>1.436728</v>
      </c>
      <c r="S45">
        <v>1.7281949999999999</v>
      </c>
      <c r="T45">
        <v>2.0397639999999999</v>
      </c>
      <c r="U45">
        <v>2.364935</v>
      </c>
      <c r="V45">
        <v>2.707751</v>
      </c>
      <c r="W45">
        <v>3.0549119999999998</v>
      </c>
      <c r="X45">
        <v>3.3978229999999998</v>
      </c>
      <c r="Y45">
        <v>3.7438910000000001</v>
      </c>
      <c r="Z45">
        <v>4.0928940000000003</v>
      </c>
      <c r="AA45">
        <v>4.4360869999999997</v>
      </c>
      <c r="AB45">
        <v>4.7732590000000004</v>
      </c>
      <c r="AC45">
        <v>5.1076990000000002</v>
      </c>
      <c r="AD45">
        <v>5.4342180000000004</v>
      </c>
      <c r="AE45">
        <v>5.7541650000000004</v>
      </c>
      <c r="AF45">
        <v>6.0827549999999997</v>
      </c>
      <c r="AG45">
        <v>6.3980449999999998</v>
      </c>
      <c r="AH45">
        <v>6.6982749999999998</v>
      </c>
      <c r="AI45">
        <v>7.0111140000000001</v>
      </c>
      <c r="AJ45">
        <v>7.3053889999999999</v>
      </c>
      <c r="AK45">
        <v>7.5789859999999996</v>
      </c>
      <c r="AL45" s="40">
        <v>0.21299999999999999</v>
      </c>
    </row>
    <row r="46" spans="2:38" ht="14.75">
      <c r="B46" t="s">
        <v>514</v>
      </c>
      <c r="C46" t="s">
        <v>608</v>
      </c>
      <c r="D46" t="s">
        <v>1605</v>
      </c>
      <c r="E46" t="s">
        <v>633</v>
      </c>
      <c r="G46">
        <v>7.2020000000000001E-2</v>
      </c>
      <c r="H46">
        <v>5.5352999999999999E-2</v>
      </c>
      <c r="I46">
        <v>6.0450999999999998E-2</v>
      </c>
      <c r="J46">
        <v>7.6571E-2</v>
      </c>
      <c r="K46">
        <v>9.8097000000000004E-2</v>
      </c>
      <c r="L46">
        <v>0.12501599999999999</v>
      </c>
      <c r="M46">
        <v>0.15742600000000001</v>
      </c>
      <c r="N46">
        <v>0.19298399999999999</v>
      </c>
      <c r="O46">
        <v>0.23605000000000001</v>
      </c>
      <c r="P46">
        <v>0.28620800000000002</v>
      </c>
      <c r="Q46">
        <v>0.34012900000000001</v>
      </c>
      <c r="R46">
        <v>0.400121</v>
      </c>
      <c r="S46">
        <v>0.46540100000000001</v>
      </c>
      <c r="T46">
        <v>0.53353200000000001</v>
      </c>
      <c r="U46">
        <v>0.60237200000000002</v>
      </c>
      <c r="V46">
        <v>0.67253700000000005</v>
      </c>
      <c r="W46">
        <v>0.74031000000000002</v>
      </c>
      <c r="X46">
        <v>0.80342599999999997</v>
      </c>
      <c r="Y46">
        <v>0.86361600000000005</v>
      </c>
      <c r="Z46">
        <v>0.92077900000000001</v>
      </c>
      <c r="AA46">
        <v>0.97304199999999996</v>
      </c>
      <c r="AB46">
        <v>1.0206299999999999</v>
      </c>
      <c r="AC46">
        <v>1.0636239999999999</v>
      </c>
      <c r="AD46">
        <v>1.102552</v>
      </c>
      <c r="AE46">
        <v>1.137362</v>
      </c>
      <c r="AF46">
        <v>1.1713370000000001</v>
      </c>
      <c r="AG46">
        <v>1.200437</v>
      </c>
      <c r="AH46">
        <v>1.224653</v>
      </c>
      <c r="AI46">
        <v>1.248818</v>
      </c>
      <c r="AJ46">
        <v>1.268195</v>
      </c>
      <c r="AK46">
        <v>1.282651</v>
      </c>
      <c r="AL46" s="40">
        <v>0.10100000000000001</v>
      </c>
    </row>
    <row r="47" spans="2:38" ht="14.75">
      <c r="B47" t="s">
        <v>516</v>
      </c>
      <c r="C47" t="s">
        <v>609</v>
      </c>
      <c r="D47" t="s">
        <v>1606</v>
      </c>
      <c r="E47" t="s">
        <v>633</v>
      </c>
      <c r="G47">
        <v>9.3241000000000004E-2</v>
      </c>
      <c r="H47">
        <v>9.8848000000000005E-2</v>
      </c>
      <c r="I47">
        <v>0.112526</v>
      </c>
      <c r="J47">
        <v>0.13007199999999999</v>
      </c>
      <c r="K47">
        <v>0.14894199999999999</v>
      </c>
      <c r="L47">
        <v>0.170456</v>
      </c>
      <c r="M47">
        <v>0.193662</v>
      </c>
      <c r="N47">
        <v>0.21829299999999999</v>
      </c>
      <c r="O47">
        <v>0.245503</v>
      </c>
      <c r="P47">
        <v>0.27480500000000002</v>
      </c>
      <c r="Q47">
        <v>0.30476999999999999</v>
      </c>
      <c r="R47">
        <v>0.33627299999999999</v>
      </c>
      <c r="S47">
        <v>0.368871</v>
      </c>
      <c r="T47">
        <v>0.40184999999999998</v>
      </c>
      <c r="U47">
        <v>0.43456600000000001</v>
      </c>
      <c r="V47">
        <v>0.467308</v>
      </c>
      <c r="W47">
        <v>0.49897799999999998</v>
      </c>
      <c r="X47">
        <v>0.52900999999999998</v>
      </c>
      <c r="Y47">
        <v>0.55786000000000002</v>
      </c>
      <c r="Z47">
        <v>0.58547099999999996</v>
      </c>
      <c r="AA47">
        <v>0.61134100000000002</v>
      </c>
      <c r="AB47">
        <v>0.63483699999999998</v>
      </c>
      <c r="AC47">
        <v>0.65615400000000002</v>
      </c>
      <c r="AD47">
        <v>0.67594399999999999</v>
      </c>
      <c r="AE47">
        <v>0.69447199999999998</v>
      </c>
      <c r="AF47">
        <v>0.71194999999999997</v>
      </c>
      <c r="AG47">
        <v>0.727302</v>
      </c>
      <c r="AH47">
        <v>0.74061399999999999</v>
      </c>
      <c r="AI47">
        <v>0.75311600000000001</v>
      </c>
      <c r="AJ47">
        <v>0.76351999999999998</v>
      </c>
      <c r="AK47">
        <v>0.77189600000000003</v>
      </c>
      <c r="AL47" s="40">
        <v>7.2999999999999995E-2</v>
      </c>
    </row>
    <row r="48" spans="2:38" ht="14.75">
      <c r="B48" t="s">
        <v>518</v>
      </c>
      <c r="C48" t="s">
        <v>610</v>
      </c>
      <c r="D48" t="s">
        <v>1607</v>
      </c>
      <c r="E48" t="s">
        <v>633</v>
      </c>
      <c r="G48">
        <v>7.6414999999999997E-2</v>
      </c>
      <c r="H48">
        <v>4.0454999999999998E-2</v>
      </c>
      <c r="I48">
        <v>3.7893000000000003E-2</v>
      </c>
      <c r="J48">
        <v>4.8175000000000003E-2</v>
      </c>
      <c r="K48">
        <v>6.0957999999999998E-2</v>
      </c>
      <c r="L48">
        <v>7.6865000000000003E-2</v>
      </c>
      <c r="M48">
        <v>9.5579999999999998E-2</v>
      </c>
      <c r="N48">
        <v>0.11736099999999999</v>
      </c>
      <c r="O48">
        <v>0.14329800000000001</v>
      </c>
      <c r="P48">
        <v>0.172819</v>
      </c>
      <c r="Q48">
        <v>0.204348</v>
      </c>
      <c r="R48">
        <v>0.238431</v>
      </c>
      <c r="S48">
        <v>0.27451799999999998</v>
      </c>
      <c r="T48">
        <v>0.31182300000000002</v>
      </c>
      <c r="U48">
        <v>0.34954600000000002</v>
      </c>
      <c r="V48">
        <v>0.38774199999999998</v>
      </c>
      <c r="W48">
        <v>0.42517199999999999</v>
      </c>
      <c r="X48">
        <v>0.46109499999999998</v>
      </c>
      <c r="Y48">
        <v>0.49578</v>
      </c>
      <c r="Z48">
        <v>0.52906900000000001</v>
      </c>
      <c r="AA48">
        <v>0.56042700000000001</v>
      </c>
      <c r="AB48">
        <v>0.58976099999999998</v>
      </c>
      <c r="AC48">
        <v>0.61719000000000002</v>
      </c>
      <c r="AD48">
        <v>0.64242699999999997</v>
      </c>
      <c r="AE48">
        <v>0.66467200000000004</v>
      </c>
      <c r="AF48">
        <v>0.68623100000000004</v>
      </c>
      <c r="AG48">
        <v>0.70533000000000001</v>
      </c>
      <c r="AH48">
        <v>0.72201099999999996</v>
      </c>
      <c r="AI48">
        <v>0.73750499999999997</v>
      </c>
      <c r="AJ48">
        <v>0.75054699999999996</v>
      </c>
      <c r="AK48">
        <v>0.76122100000000004</v>
      </c>
      <c r="AL48" s="40">
        <v>0.08</v>
      </c>
    </row>
    <row r="49" spans="1:38" ht="14.75">
      <c r="B49" t="s">
        <v>520</v>
      </c>
      <c r="C49" t="s">
        <v>611</v>
      </c>
      <c r="D49" t="s">
        <v>1608</v>
      </c>
      <c r="E49" t="s">
        <v>633</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ht="14.75">
      <c r="B50" t="s">
        <v>522</v>
      </c>
      <c r="C50" t="s">
        <v>612</v>
      </c>
      <c r="D50" t="s">
        <v>1609</v>
      </c>
      <c r="E50" t="s">
        <v>633</v>
      </c>
      <c r="G50">
        <v>0.57331699999999997</v>
      </c>
      <c r="H50">
        <v>0.64503699999999997</v>
      </c>
      <c r="I50">
        <v>0.74150099999999997</v>
      </c>
      <c r="J50">
        <v>0.84919800000000001</v>
      </c>
      <c r="K50">
        <v>0.97394400000000003</v>
      </c>
      <c r="L50">
        <v>1.1198969999999999</v>
      </c>
      <c r="M50">
        <v>1.2896909999999999</v>
      </c>
      <c r="N50">
        <v>1.4613970000000001</v>
      </c>
      <c r="O50">
        <v>1.6594329999999999</v>
      </c>
      <c r="P50">
        <v>1.8782559999999999</v>
      </c>
      <c r="Q50">
        <v>2.09918</v>
      </c>
      <c r="R50">
        <v>2.3276370000000002</v>
      </c>
      <c r="S50">
        <v>2.5665140000000002</v>
      </c>
      <c r="T50">
        <v>2.799283</v>
      </c>
      <c r="U50">
        <v>3.0257019999999999</v>
      </c>
      <c r="V50">
        <v>3.2477290000000001</v>
      </c>
      <c r="W50">
        <v>3.455403</v>
      </c>
      <c r="X50">
        <v>3.6403530000000002</v>
      </c>
      <c r="Y50">
        <v>3.8104</v>
      </c>
      <c r="Z50">
        <v>3.967333</v>
      </c>
      <c r="AA50">
        <v>4.1050209999999998</v>
      </c>
      <c r="AB50">
        <v>4.2245020000000002</v>
      </c>
      <c r="AC50">
        <v>4.3302310000000004</v>
      </c>
      <c r="AD50">
        <v>4.4206909999999997</v>
      </c>
      <c r="AE50">
        <v>4.5003260000000003</v>
      </c>
      <c r="AF50">
        <v>4.5782160000000003</v>
      </c>
      <c r="AG50">
        <v>4.6417780000000004</v>
      </c>
      <c r="AH50">
        <v>4.6912370000000001</v>
      </c>
      <c r="AI50">
        <v>4.7428369999999997</v>
      </c>
      <c r="AJ50">
        <v>4.7808650000000004</v>
      </c>
      <c r="AK50">
        <v>4.8047389999999996</v>
      </c>
      <c r="AL50" s="40">
        <v>7.2999999999999995E-2</v>
      </c>
    </row>
    <row r="51" spans="1:38" ht="14.75">
      <c r="B51" t="s">
        <v>524</v>
      </c>
      <c r="C51" t="s">
        <v>613</v>
      </c>
      <c r="D51" t="s">
        <v>1610</v>
      </c>
      <c r="E51" t="s">
        <v>633</v>
      </c>
      <c r="G51">
        <v>0.13817299999999999</v>
      </c>
      <c r="H51">
        <v>0.13292799999999999</v>
      </c>
      <c r="I51">
        <v>0.12834999999999999</v>
      </c>
      <c r="J51">
        <v>0.12436899999999999</v>
      </c>
      <c r="K51">
        <v>0.119958</v>
      </c>
      <c r="L51">
        <v>0.11582000000000001</v>
      </c>
      <c r="M51">
        <v>0.11201800000000001</v>
      </c>
      <c r="N51">
        <v>0.108276</v>
      </c>
      <c r="O51">
        <v>0.10508000000000001</v>
      </c>
      <c r="P51">
        <v>0.102011</v>
      </c>
      <c r="Q51">
        <v>9.9529000000000006E-2</v>
      </c>
      <c r="R51">
        <v>9.7302E-2</v>
      </c>
      <c r="S51">
        <v>9.5477999999999993E-2</v>
      </c>
      <c r="T51">
        <v>9.3851000000000004E-2</v>
      </c>
      <c r="U51">
        <v>9.2812000000000006E-2</v>
      </c>
      <c r="V51">
        <v>9.1838000000000003E-2</v>
      </c>
      <c r="W51">
        <v>9.1087000000000001E-2</v>
      </c>
      <c r="X51">
        <v>9.0449000000000002E-2</v>
      </c>
      <c r="Y51">
        <v>8.9997999999999995E-2</v>
      </c>
      <c r="Z51">
        <v>8.9627999999999999E-2</v>
      </c>
      <c r="AA51">
        <v>8.9375999999999997E-2</v>
      </c>
      <c r="AB51">
        <v>8.9102000000000001E-2</v>
      </c>
      <c r="AC51">
        <v>8.8705000000000006E-2</v>
      </c>
      <c r="AD51">
        <v>8.8747000000000006E-2</v>
      </c>
      <c r="AE51">
        <v>8.8829000000000005E-2</v>
      </c>
      <c r="AF51">
        <v>8.9022000000000004E-2</v>
      </c>
      <c r="AG51">
        <v>8.9123999999999995E-2</v>
      </c>
      <c r="AH51">
        <v>8.9162000000000005E-2</v>
      </c>
      <c r="AI51">
        <v>8.9272000000000004E-2</v>
      </c>
      <c r="AJ51">
        <v>8.9298000000000002E-2</v>
      </c>
      <c r="AK51">
        <v>8.9243000000000003E-2</v>
      </c>
      <c r="AL51" s="40">
        <v>-1.4E-2</v>
      </c>
    </row>
    <row r="52" spans="1:38" ht="14.75">
      <c r="B52" t="s">
        <v>526</v>
      </c>
      <c r="C52" t="s">
        <v>614</v>
      </c>
      <c r="D52" t="s">
        <v>1611</v>
      </c>
      <c r="E52" t="s">
        <v>633</v>
      </c>
      <c r="G52">
        <v>0.352908</v>
      </c>
      <c r="H52">
        <v>0.35876999999999998</v>
      </c>
      <c r="I52">
        <v>0.36519800000000002</v>
      </c>
      <c r="J52">
        <v>0.37182799999999999</v>
      </c>
      <c r="K52">
        <v>0.376276</v>
      </c>
      <c r="L52">
        <v>0.38110300000000003</v>
      </c>
      <c r="M52">
        <v>0.38366099999999997</v>
      </c>
      <c r="N52">
        <v>0.38466299999999998</v>
      </c>
      <c r="O52">
        <v>0.38583000000000001</v>
      </c>
      <c r="P52">
        <v>0.38673400000000002</v>
      </c>
      <c r="Q52">
        <v>0.38687500000000002</v>
      </c>
      <c r="R52">
        <v>0.38709700000000002</v>
      </c>
      <c r="S52">
        <v>0.38758999999999999</v>
      </c>
      <c r="T52">
        <v>0.38806499999999999</v>
      </c>
      <c r="U52">
        <v>0.38940399999999997</v>
      </c>
      <c r="V52">
        <v>0.39065100000000003</v>
      </c>
      <c r="W52">
        <v>0.39193099999999997</v>
      </c>
      <c r="X52">
        <v>0.39293299999999998</v>
      </c>
      <c r="Y52">
        <v>0.39404099999999997</v>
      </c>
      <c r="Z52">
        <v>0.39510099999999998</v>
      </c>
      <c r="AA52">
        <v>0.39612599999999998</v>
      </c>
      <c r="AB52">
        <v>0.39684799999999998</v>
      </c>
      <c r="AC52">
        <v>0.39716899999999999</v>
      </c>
      <c r="AD52">
        <v>0.39787899999999998</v>
      </c>
      <c r="AE52">
        <v>0.39824599999999999</v>
      </c>
      <c r="AF52">
        <v>0.399144</v>
      </c>
      <c r="AG52">
        <v>0.399617</v>
      </c>
      <c r="AH52">
        <v>0.399781</v>
      </c>
      <c r="AI52">
        <v>0.40029900000000002</v>
      </c>
      <c r="AJ52">
        <v>0.40040999999999999</v>
      </c>
      <c r="AK52">
        <v>0.400117</v>
      </c>
      <c r="AL52" s="40">
        <v>4.0000000000000001E-3</v>
      </c>
    </row>
    <row r="53" spans="1:38" ht="14.75">
      <c r="B53" t="s">
        <v>528</v>
      </c>
      <c r="C53" t="s">
        <v>615</v>
      </c>
      <c r="D53" t="s">
        <v>1612</v>
      </c>
      <c r="E53" t="s">
        <v>633</v>
      </c>
      <c r="G53">
        <v>0.14519699999999999</v>
      </c>
      <c r="H53">
        <v>0.13936999999999999</v>
      </c>
      <c r="I53">
        <v>0.13436799999999999</v>
      </c>
      <c r="J53">
        <v>0.129998</v>
      </c>
      <c r="K53">
        <v>0.125057</v>
      </c>
      <c r="L53">
        <v>0.120752</v>
      </c>
      <c r="M53">
        <v>0.116933</v>
      </c>
      <c r="N53">
        <v>0.113298</v>
      </c>
      <c r="O53">
        <v>0.110087</v>
      </c>
      <c r="P53">
        <v>0.107237</v>
      </c>
      <c r="Q53">
        <v>0.104509</v>
      </c>
      <c r="R53">
        <v>0.102101</v>
      </c>
      <c r="S53">
        <v>9.9998000000000004E-2</v>
      </c>
      <c r="T53">
        <v>9.8116999999999996E-2</v>
      </c>
      <c r="U53">
        <v>9.69E-2</v>
      </c>
      <c r="V53">
        <v>9.5730999999999997E-2</v>
      </c>
      <c r="W53">
        <v>9.4810000000000005E-2</v>
      </c>
      <c r="X53">
        <v>9.4034999999999994E-2</v>
      </c>
      <c r="Y53">
        <v>9.3459E-2</v>
      </c>
      <c r="Z53">
        <v>9.2966999999999994E-2</v>
      </c>
      <c r="AA53">
        <v>9.2615000000000003E-2</v>
      </c>
      <c r="AB53">
        <v>9.2240000000000003E-2</v>
      </c>
      <c r="AC53">
        <v>9.1730000000000006E-2</v>
      </c>
      <c r="AD53">
        <v>9.1705999999999996E-2</v>
      </c>
      <c r="AE53">
        <v>9.1790999999999998E-2</v>
      </c>
      <c r="AF53">
        <v>9.1982999999999995E-2</v>
      </c>
      <c r="AG53">
        <v>9.2083999999999999E-2</v>
      </c>
      <c r="AH53">
        <v>9.2124999999999999E-2</v>
      </c>
      <c r="AI53">
        <v>9.2232999999999996E-2</v>
      </c>
      <c r="AJ53">
        <v>9.2262999999999998E-2</v>
      </c>
      <c r="AK53">
        <v>9.2216000000000006E-2</v>
      </c>
      <c r="AL53" s="40">
        <v>-1.4999999999999999E-2</v>
      </c>
    </row>
    <row r="54" spans="1:38" ht="14.75">
      <c r="B54" t="s">
        <v>530</v>
      </c>
      <c r="C54" t="s">
        <v>616</v>
      </c>
      <c r="D54" t="s">
        <v>1613</v>
      </c>
      <c r="E54" t="s">
        <v>633</v>
      </c>
      <c r="G54">
        <v>0.674099</v>
      </c>
      <c r="H54">
        <v>0.63394200000000001</v>
      </c>
      <c r="I54">
        <v>0.59650800000000004</v>
      </c>
      <c r="J54">
        <v>0.56128</v>
      </c>
      <c r="K54">
        <v>0.52373599999999998</v>
      </c>
      <c r="L54">
        <v>0.48916199999999999</v>
      </c>
      <c r="M54">
        <v>0.456229</v>
      </c>
      <c r="N54">
        <v>0.42493300000000001</v>
      </c>
      <c r="O54">
        <v>0.39616699999999999</v>
      </c>
      <c r="P54">
        <v>0.36993199999999998</v>
      </c>
      <c r="Q54">
        <v>0.34548499999999999</v>
      </c>
      <c r="R54">
        <v>0.32353399999999999</v>
      </c>
      <c r="S54">
        <v>0.30403599999999997</v>
      </c>
      <c r="T54">
        <v>0.28666199999999997</v>
      </c>
      <c r="U54">
        <v>0.27376099999999998</v>
      </c>
      <c r="V54">
        <v>0.26204699999999997</v>
      </c>
      <c r="W54">
        <v>0.252612</v>
      </c>
      <c r="X54">
        <v>0.24491099999999999</v>
      </c>
      <c r="Y54">
        <v>0.23899699999999999</v>
      </c>
      <c r="Z54">
        <v>0.23407</v>
      </c>
      <c r="AA54">
        <v>0.23036799999999999</v>
      </c>
      <c r="AB54">
        <v>0.22698499999999999</v>
      </c>
      <c r="AC54">
        <v>0.22302</v>
      </c>
      <c r="AD54">
        <v>0.22357299999999999</v>
      </c>
      <c r="AE54">
        <v>0.223778</v>
      </c>
      <c r="AF54">
        <v>0.224298</v>
      </c>
      <c r="AG54">
        <v>0.22457099999999999</v>
      </c>
      <c r="AH54">
        <v>0.224661</v>
      </c>
      <c r="AI54">
        <v>0.224963</v>
      </c>
      <c r="AJ54">
        <v>0.225021</v>
      </c>
      <c r="AK54">
        <v>0.22483600000000001</v>
      </c>
      <c r="AL54" s="40">
        <v>-3.5999999999999997E-2</v>
      </c>
    </row>
    <row r="55" spans="1:38" ht="14.75">
      <c r="B55" t="s">
        <v>532</v>
      </c>
      <c r="C55" t="s">
        <v>617</v>
      </c>
      <c r="D55" t="s">
        <v>1614</v>
      </c>
      <c r="E55" t="s">
        <v>633</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ht="14.75">
      <c r="B56" t="s">
        <v>534</v>
      </c>
      <c r="C56" t="s">
        <v>618</v>
      </c>
      <c r="D56" t="s">
        <v>1615</v>
      </c>
      <c r="E56" t="s">
        <v>633</v>
      </c>
      <c r="G56">
        <v>3.1000000000000001E-5</v>
      </c>
      <c r="H56">
        <v>7.1000000000000005E-5</v>
      </c>
      <c r="I56">
        <v>1.21E-4</v>
      </c>
      <c r="J56">
        <v>1.85E-4</v>
      </c>
      <c r="K56">
        <v>2.6899999999999998E-4</v>
      </c>
      <c r="L56">
        <v>3.77E-4</v>
      </c>
      <c r="M56">
        <v>5.0299999999999997E-4</v>
      </c>
      <c r="N56">
        <v>6.4999999999999997E-4</v>
      </c>
      <c r="O56">
        <v>8.3000000000000001E-4</v>
      </c>
      <c r="P56">
        <v>1.042E-3</v>
      </c>
      <c r="Q56">
        <v>1.281E-3</v>
      </c>
      <c r="R56">
        <v>1.554E-3</v>
      </c>
      <c r="S56">
        <v>1.859E-3</v>
      </c>
      <c r="T56">
        <v>2.1900000000000001E-3</v>
      </c>
      <c r="U56">
        <v>2.5370000000000002E-3</v>
      </c>
      <c r="V56">
        <v>2.9009999999999999E-3</v>
      </c>
      <c r="W56">
        <v>3.264E-3</v>
      </c>
      <c r="X56">
        <v>3.6159999999999999E-3</v>
      </c>
      <c r="Y56">
        <v>3.9550000000000002E-3</v>
      </c>
      <c r="Z56">
        <v>4.2789999999999998E-3</v>
      </c>
      <c r="AA56">
        <v>4.5799999999999999E-3</v>
      </c>
      <c r="AB56">
        <v>4.8560000000000001E-3</v>
      </c>
      <c r="AC56">
        <v>5.1110000000000001E-3</v>
      </c>
      <c r="AD56">
        <v>5.339E-3</v>
      </c>
      <c r="AE56">
        <v>5.5440000000000003E-3</v>
      </c>
      <c r="AF56">
        <v>5.7359999999999998E-3</v>
      </c>
      <c r="AG56">
        <v>5.9049999999999997E-3</v>
      </c>
      <c r="AH56">
        <v>6.0499999999999998E-3</v>
      </c>
      <c r="AI56">
        <v>6.1879999999999999E-3</v>
      </c>
      <c r="AJ56">
        <v>6.3039999999999997E-3</v>
      </c>
      <c r="AK56">
        <v>6.398E-3</v>
      </c>
      <c r="AL56" s="40">
        <v>0.19500000000000001</v>
      </c>
    </row>
    <row r="57" spans="1:38" ht="14.75">
      <c r="B57" t="s">
        <v>560</v>
      </c>
      <c r="C57" t="s">
        <v>619</v>
      </c>
      <c r="D57" t="s">
        <v>1616</v>
      </c>
      <c r="E57" t="s">
        <v>633</v>
      </c>
      <c r="G57">
        <v>20.573326000000002</v>
      </c>
      <c r="H57">
        <v>22.329594</v>
      </c>
      <c r="I57">
        <v>23.139289999999999</v>
      </c>
      <c r="J57">
        <v>23.899253999999999</v>
      </c>
      <c r="K57">
        <v>24.626691999999998</v>
      </c>
      <c r="L57">
        <v>25.185676999999998</v>
      </c>
      <c r="M57">
        <v>25.635576</v>
      </c>
      <c r="N57">
        <v>25.642714000000002</v>
      </c>
      <c r="O57">
        <v>25.760598999999999</v>
      </c>
      <c r="P57">
        <v>25.980518</v>
      </c>
      <c r="Q57">
        <v>26.114505999999999</v>
      </c>
      <c r="R57">
        <v>26.350662</v>
      </c>
      <c r="S57">
        <v>26.68469</v>
      </c>
      <c r="T57">
        <v>27.086549999999999</v>
      </c>
      <c r="U57">
        <v>27.548736999999999</v>
      </c>
      <c r="V57">
        <v>28.090616000000001</v>
      </c>
      <c r="W57">
        <v>28.620428</v>
      </c>
      <c r="X57">
        <v>29.118137000000001</v>
      </c>
      <c r="Y57">
        <v>29.604718999999999</v>
      </c>
      <c r="Z57">
        <v>30.139990000000001</v>
      </c>
      <c r="AA57">
        <v>30.739356999999998</v>
      </c>
      <c r="AB57">
        <v>31.302139</v>
      </c>
      <c r="AC57">
        <v>31.842768</v>
      </c>
      <c r="AD57">
        <v>32.357216000000001</v>
      </c>
      <c r="AE57">
        <v>32.839478</v>
      </c>
      <c r="AF57">
        <v>33.377789</v>
      </c>
      <c r="AG57">
        <v>33.843406999999999</v>
      </c>
      <c r="AH57">
        <v>34.233378999999999</v>
      </c>
      <c r="AI57">
        <v>34.690125000000002</v>
      </c>
      <c r="AJ57">
        <v>35.064045</v>
      </c>
      <c r="AK57">
        <v>35.345860000000002</v>
      </c>
      <c r="AL57" s="40">
        <v>1.7999999999999999E-2</v>
      </c>
    </row>
    <row r="58" spans="1:38" ht="14.75">
      <c r="B58" t="s">
        <v>620</v>
      </c>
      <c r="C58" t="s">
        <v>621</v>
      </c>
      <c r="D58" t="s">
        <v>1617</v>
      </c>
      <c r="E58" t="s">
        <v>633</v>
      </c>
      <c r="G58">
        <v>102.457695</v>
      </c>
      <c r="H58">
        <v>111.00827</v>
      </c>
      <c r="I58">
        <v>116.03330200000001</v>
      </c>
      <c r="J58">
        <v>119.985687</v>
      </c>
      <c r="K58">
        <v>123.15366400000001</v>
      </c>
      <c r="L58">
        <v>125.372032</v>
      </c>
      <c r="M58">
        <v>126.909447</v>
      </c>
      <c r="N58">
        <v>126.428543</v>
      </c>
      <c r="O58">
        <v>126.207069</v>
      </c>
      <c r="P58">
        <v>126.00825500000001</v>
      </c>
      <c r="Q58">
        <v>125.14222700000001</v>
      </c>
      <c r="R58">
        <v>124.432686</v>
      </c>
      <c r="S58">
        <v>123.958733</v>
      </c>
      <c r="T58">
        <v>123.509193</v>
      </c>
      <c r="U58">
        <v>123.227127</v>
      </c>
      <c r="V58">
        <v>123.125443</v>
      </c>
      <c r="W58">
        <v>123.01076500000001</v>
      </c>
      <c r="X58">
        <v>122.75372299999999</v>
      </c>
      <c r="Y58">
        <v>122.599808</v>
      </c>
      <c r="Z58">
        <v>122.577293</v>
      </c>
      <c r="AA58">
        <v>122.51947</v>
      </c>
      <c r="AB58">
        <v>122.439194</v>
      </c>
      <c r="AC58">
        <v>122.433876</v>
      </c>
      <c r="AD58">
        <v>122.362183</v>
      </c>
      <c r="AE58">
        <v>122.422813</v>
      </c>
      <c r="AF58">
        <v>122.746078</v>
      </c>
      <c r="AG58">
        <v>122.88500999999999</v>
      </c>
      <c r="AH58">
        <v>122.840942</v>
      </c>
      <c r="AI58">
        <v>123.056709</v>
      </c>
      <c r="AJ58">
        <v>123.06390399999999</v>
      </c>
      <c r="AK58">
        <v>122.83311500000001</v>
      </c>
      <c r="AL58" s="40">
        <v>6.0000000000000001E-3</v>
      </c>
    </row>
    <row r="59" spans="1:38" ht="14.75">
      <c r="B59" t="s">
        <v>303</v>
      </c>
      <c r="C59" t="s">
        <v>622</v>
      </c>
      <c r="D59" t="s">
        <v>1618</v>
      </c>
      <c r="E59" t="s">
        <v>633</v>
      </c>
      <c r="G59">
        <v>181.03628499999999</v>
      </c>
      <c r="H59">
        <v>194.38720699999999</v>
      </c>
      <c r="I59">
        <v>203.49331699999999</v>
      </c>
      <c r="J59">
        <v>210.72261</v>
      </c>
      <c r="K59">
        <v>215.73172</v>
      </c>
      <c r="L59">
        <v>218.36114499999999</v>
      </c>
      <c r="M59">
        <v>219.50878900000001</v>
      </c>
      <c r="N59">
        <v>217.07782</v>
      </c>
      <c r="O59">
        <v>215.32736199999999</v>
      </c>
      <c r="P59">
        <v>213.84390300000001</v>
      </c>
      <c r="Q59">
        <v>211.791077</v>
      </c>
      <c r="R59">
        <v>209.966431</v>
      </c>
      <c r="S59">
        <v>208.52304100000001</v>
      </c>
      <c r="T59">
        <v>207.301895</v>
      </c>
      <c r="U59">
        <v>206.56842</v>
      </c>
      <c r="V59">
        <v>206.01092499999999</v>
      </c>
      <c r="W59">
        <v>205.21925400000001</v>
      </c>
      <c r="X59">
        <v>204.236099</v>
      </c>
      <c r="Y59">
        <v>203.55767800000001</v>
      </c>
      <c r="Z59">
        <v>203.08419799999999</v>
      </c>
      <c r="AA59">
        <v>202.53529399999999</v>
      </c>
      <c r="AB59">
        <v>201.987167</v>
      </c>
      <c r="AC59">
        <v>201.55190999999999</v>
      </c>
      <c r="AD59">
        <v>201.02267499999999</v>
      </c>
      <c r="AE59">
        <v>200.91168200000001</v>
      </c>
      <c r="AF59">
        <v>201.40043600000001</v>
      </c>
      <c r="AG59">
        <v>201.514038</v>
      </c>
      <c r="AH59">
        <v>201.24026499999999</v>
      </c>
      <c r="AI59">
        <v>201.386292</v>
      </c>
      <c r="AJ59">
        <v>201.216644</v>
      </c>
      <c r="AK59">
        <v>200.67094399999999</v>
      </c>
      <c r="AL59" s="40">
        <v>3.0000000000000001E-3</v>
      </c>
    </row>
    <row r="60" spans="1:38" ht="14.75">
      <c r="B60" t="s">
        <v>323</v>
      </c>
    </row>
    <row r="61" spans="1:38" ht="29.5">
      <c r="A61" s="69" t="s">
        <v>113</v>
      </c>
      <c r="B61" t="s">
        <v>334</v>
      </c>
      <c r="C61" t="s">
        <v>623</v>
      </c>
      <c r="D61" t="s">
        <v>1619</v>
      </c>
      <c r="E61" t="s">
        <v>633</v>
      </c>
      <c r="G61">
        <v>34.059714999999997</v>
      </c>
      <c r="H61">
        <v>33.699505000000002</v>
      </c>
      <c r="I61">
        <v>33.445526000000001</v>
      </c>
      <c r="J61">
        <v>33.059269</v>
      </c>
      <c r="K61">
        <v>32.961826000000002</v>
      </c>
      <c r="L61">
        <v>32.963611999999998</v>
      </c>
      <c r="M61">
        <v>32.975807000000003</v>
      </c>
      <c r="N61">
        <v>32.895195000000001</v>
      </c>
      <c r="O61">
        <v>32.815662000000003</v>
      </c>
      <c r="P61">
        <v>32.669227999999997</v>
      </c>
      <c r="Q61">
        <v>32.501399999999997</v>
      </c>
      <c r="R61">
        <v>32.297378999999999</v>
      </c>
      <c r="S61">
        <v>32.068184000000002</v>
      </c>
      <c r="T61">
        <v>31.799945999999998</v>
      </c>
      <c r="U61">
        <v>31.510769</v>
      </c>
      <c r="V61">
        <v>31.218333999999999</v>
      </c>
      <c r="W61">
        <v>30.850587999999998</v>
      </c>
      <c r="X61">
        <v>30.412085999999999</v>
      </c>
      <c r="Y61">
        <v>29.919044</v>
      </c>
      <c r="Z61">
        <v>29.35548</v>
      </c>
      <c r="AA61">
        <v>28.696724</v>
      </c>
      <c r="AB61">
        <v>27.982876000000001</v>
      </c>
      <c r="AC61">
        <v>27.189095999999999</v>
      </c>
      <c r="AD61">
        <v>26.342184</v>
      </c>
      <c r="AE61">
        <v>25.389008</v>
      </c>
      <c r="AF61">
        <v>24.374834</v>
      </c>
      <c r="AG61">
        <v>23.300004999999999</v>
      </c>
      <c r="AH61">
        <v>22.147272000000001</v>
      </c>
      <c r="AI61">
        <v>20.962662000000002</v>
      </c>
      <c r="AJ61">
        <v>19.768051</v>
      </c>
      <c r="AK61">
        <v>18.558578000000001</v>
      </c>
      <c r="AL61" s="40">
        <v>-0.02</v>
      </c>
    </row>
    <row r="62" spans="1:38" ht="29.5">
      <c r="A62" s="69" t="s">
        <v>114</v>
      </c>
      <c r="B62" t="s">
        <v>405</v>
      </c>
      <c r="C62" t="s">
        <v>624</v>
      </c>
      <c r="D62" t="s">
        <v>1620</v>
      </c>
      <c r="E62" t="s">
        <v>633</v>
      </c>
      <c r="G62">
        <v>32.357177999999998</v>
      </c>
      <c r="H62">
        <v>34.190525000000001</v>
      </c>
      <c r="I62">
        <v>35.620243000000002</v>
      </c>
      <c r="J62">
        <v>36.798938999999997</v>
      </c>
      <c r="K62">
        <v>38.104590999999999</v>
      </c>
      <c r="L62">
        <v>39.321697</v>
      </c>
      <c r="M62">
        <v>40.234012999999997</v>
      </c>
      <c r="N62">
        <v>40.888610999999997</v>
      </c>
      <c r="O62">
        <v>41.391540999999997</v>
      </c>
      <c r="P62">
        <v>41.772551999999997</v>
      </c>
      <c r="Q62">
        <v>42.083812999999999</v>
      </c>
      <c r="R62">
        <v>42.350853000000001</v>
      </c>
      <c r="S62">
        <v>42.644858999999997</v>
      </c>
      <c r="T62">
        <v>42.877071000000001</v>
      </c>
      <c r="U62">
        <v>43.153973000000001</v>
      </c>
      <c r="V62">
        <v>43.505436000000003</v>
      </c>
      <c r="W62">
        <v>43.810637999999997</v>
      </c>
      <c r="X62">
        <v>44.014420000000001</v>
      </c>
      <c r="Y62">
        <v>44.222782000000002</v>
      </c>
      <c r="Z62">
        <v>44.485531000000002</v>
      </c>
      <c r="AA62">
        <v>44.772559999999999</v>
      </c>
      <c r="AB62">
        <v>45.136538999999999</v>
      </c>
      <c r="AC62">
        <v>45.519038999999999</v>
      </c>
      <c r="AD62">
        <v>45.972202000000003</v>
      </c>
      <c r="AE62">
        <v>46.393990000000002</v>
      </c>
      <c r="AF62">
        <v>46.824818</v>
      </c>
      <c r="AG62">
        <v>47.220272000000001</v>
      </c>
      <c r="AH62">
        <v>47.527718</v>
      </c>
      <c r="AI62">
        <v>47.872959000000002</v>
      </c>
      <c r="AJ62">
        <v>48.228957999999999</v>
      </c>
      <c r="AK62">
        <v>48.533054</v>
      </c>
      <c r="AL62" s="40">
        <v>1.4E-2</v>
      </c>
    </row>
    <row r="63" spans="1:38" ht="29.5">
      <c r="A63" s="69" t="s">
        <v>260</v>
      </c>
      <c r="B63" t="s">
        <v>317</v>
      </c>
      <c r="C63" t="s">
        <v>625</v>
      </c>
      <c r="D63" t="s">
        <v>1621</v>
      </c>
      <c r="E63" t="s">
        <v>633</v>
      </c>
      <c r="G63">
        <v>2.1801000000000001E-2</v>
      </c>
      <c r="H63">
        <v>3.3212999999999999E-2</v>
      </c>
      <c r="I63">
        <v>4.5104999999999999E-2</v>
      </c>
      <c r="J63">
        <v>5.6619999999999997E-2</v>
      </c>
      <c r="K63">
        <v>6.8256999999999998E-2</v>
      </c>
      <c r="L63">
        <v>7.9334000000000002E-2</v>
      </c>
      <c r="M63">
        <v>8.7145E-2</v>
      </c>
      <c r="N63">
        <v>9.4431000000000001E-2</v>
      </c>
      <c r="O63">
        <v>0.101438</v>
      </c>
      <c r="P63">
        <v>0.108306</v>
      </c>
      <c r="Q63">
        <v>0.115079</v>
      </c>
      <c r="R63">
        <v>0.121868</v>
      </c>
      <c r="S63">
        <v>0.12875500000000001</v>
      </c>
      <c r="T63">
        <v>0.13575100000000001</v>
      </c>
      <c r="U63">
        <v>0.14305599999999999</v>
      </c>
      <c r="V63">
        <v>0.15079600000000001</v>
      </c>
      <c r="W63">
        <v>0.158529</v>
      </c>
      <c r="X63">
        <v>0.16617999999999999</v>
      </c>
      <c r="Y63">
        <v>0.174091</v>
      </c>
      <c r="Z63">
        <v>0.18237900000000001</v>
      </c>
      <c r="AA63">
        <v>0.19098599999999999</v>
      </c>
      <c r="AB63">
        <v>0.200019</v>
      </c>
      <c r="AC63">
        <v>0.20933599999999999</v>
      </c>
      <c r="AD63">
        <v>0.21899199999999999</v>
      </c>
      <c r="AE63">
        <v>0.22856699999999999</v>
      </c>
      <c r="AF63">
        <v>0.23860799999999999</v>
      </c>
      <c r="AG63">
        <v>0.248892</v>
      </c>
      <c r="AH63">
        <v>0.25909100000000002</v>
      </c>
      <c r="AI63">
        <v>0.270009</v>
      </c>
      <c r="AJ63">
        <v>0.28171800000000002</v>
      </c>
      <c r="AK63">
        <v>0.29399199999999998</v>
      </c>
      <c r="AL63" s="40">
        <v>9.0999999999999998E-2</v>
      </c>
    </row>
    <row r="64" spans="1:38" ht="44.25">
      <c r="A64" s="69" t="s">
        <v>112</v>
      </c>
      <c r="B64" t="s">
        <v>315</v>
      </c>
      <c r="C64" t="s">
        <v>626</v>
      </c>
      <c r="D64" t="s">
        <v>1622</v>
      </c>
      <c r="E64" t="s">
        <v>633</v>
      </c>
      <c r="G64">
        <v>8.2433999999999993E-2</v>
      </c>
      <c r="H64">
        <v>8.2991999999999996E-2</v>
      </c>
      <c r="I64">
        <v>8.1332000000000002E-2</v>
      </c>
      <c r="J64">
        <v>8.2821000000000006E-2</v>
      </c>
      <c r="K64">
        <v>8.4471000000000004E-2</v>
      </c>
      <c r="L64">
        <v>8.3401000000000003E-2</v>
      </c>
      <c r="M64">
        <v>8.1403000000000003E-2</v>
      </c>
      <c r="N64">
        <v>7.9210000000000003E-2</v>
      </c>
      <c r="O64">
        <v>7.7007999999999993E-2</v>
      </c>
      <c r="P64">
        <v>7.4926000000000006E-2</v>
      </c>
      <c r="Q64">
        <v>7.3083999999999996E-2</v>
      </c>
      <c r="R64">
        <v>7.1420999999999998E-2</v>
      </c>
      <c r="S64">
        <v>7.0162000000000002E-2</v>
      </c>
      <c r="T64">
        <v>6.9380999999999998E-2</v>
      </c>
      <c r="U64">
        <v>6.8894999999999998E-2</v>
      </c>
      <c r="V64">
        <v>6.8768999999999997E-2</v>
      </c>
      <c r="W64">
        <v>6.8624000000000004E-2</v>
      </c>
      <c r="X64">
        <v>6.8402000000000004E-2</v>
      </c>
      <c r="Y64">
        <v>6.8303000000000003E-2</v>
      </c>
      <c r="Z64">
        <v>6.8362000000000006E-2</v>
      </c>
      <c r="AA64">
        <v>6.8520999999999999E-2</v>
      </c>
      <c r="AB64">
        <v>6.8796999999999997E-2</v>
      </c>
      <c r="AC64">
        <v>6.9119E-2</v>
      </c>
      <c r="AD64">
        <v>6.9496000000000002E-2</v>
      </c>
      <c r="AE64">
        <v>6.9781999999999997E-2</v>
      </c>
      <c r="AF64">
        <v>7.0097000000000007E-2</v>
      </c>
      <c r="AG64">
        <v>7.0263000000000006E-2</v>
      </c>
      <c r="AH64">
        <v>7.0148000000000002E-2</v>
      </c>
      <c r="AI64">
        <v>7.0235000000000006E-2</v>
      </c>
      <c r="AJ64">
        <v>7.0526000000000005E-2</v>
      </c>
      <c r="AK64">
        <v>7.1111999999999995E-2</v>
      </c>
      <c r="AL64" s="40">
        <v>-5.0000000000000001E-3</v>
      </c>
    </row>
    <row r="65" spans="1:38" ht="29.5">
      <c r="A65" s="69" t="s">
        <v>113</v>
      </c>
      <c r="B65" t="s">
        <v>569</v>
      </c>
      <c r="C65" t="s">
        <v>627</v>
      </c>
      <c r="D65" t="s">
        <v>1623</v>
      </c>
      <c r="E65" t="s">
        <v>633</v>
      </c>
      <c r="G65">
        <v>23.326975000000001</v>
      </c>
      <c r="H65">
        <v>25.621504000000002</v>
      </c>
      <c r="I65">
        <v>27.072921999999998</v>
      </c>
      <c r="J65">
        <v>28.177606999999998</v>
      </c>
      <c r="K65">
        <v>29.168713</v>
      </c>
      <c r="L65">
        <v>30.165044999999999</v>
      </c>
      <c r="M65">
        <v>30.840643</v>
      </c>
      <c r="N65">
        <v>31.420862</v>
      </c>
      <c r="O65">
        <v>32.013190999999999</v>
      </c>
      <c r="P65">
        <v>32.665016000000001</v>
      </c>
      <c r="Q65">
        <v>33.422469999999997</v>
      </c>
      <c r="R65">
        <v>34.288471000000001</v>
      </c>
      <c r="S65">
        <v>35.270336</v>
      </c>
      <c r="T65">
        <v>36.363174000000001</v>
      </c>
      <c r="U65">
        <v>37.593975</v>
      </c>
      <c r="V65">
        <v>39.005454999999998</v>
      </c>
      <c r="W65">
        <v>40.475540000000002</v>
      </c>
      <c r="X65">
        <v>41.983302999999999</v>
      </c>
      <c r="Y65">
        <v>43.598739999999999</v>
      </c>
      <c r="Z65">
        <v>45.324303</v>
      </c>
      <c r="AA65">
        <v>47.141685000000003</v>
      </c>
      <c r="AB65">
        <v>49.075248999999999</v>
      </c>
      <c r="AC65">
        <v>51.087314999999997</v>
      </c>
      <c r="AD65">
        <v>53.189011000000001</v>
      </c>
      <c r="AE65">
        <v>55.267918000000002</v>
      </c>
      <c r="AF65">
        <v>57.454323000000002</v>
      </c>
      <c r="AG65">
        <v>59.700214000000003</v>
      </c>
      <c r="AH65">
        <v>61.919376</v>
      </c>
      <c r="AI65">
        <v>64.306708999999998</v>
      </c>
      <c r="AJ65">
        <v>66.860366999999997</v>
      </c>
      <c r="AK65">
        <v>69.536406999999997</v>
      </c>
      <c r="AL65" s="40">
        <v>3.6999999999999998E-2</v>
      </c>
    </row>
    <row r="66" spans="1:38" ht="14.75">
      <c r="A66" t="s">
        <v>111</v>
      </c>
      <c r="B66" t="s">
        <v>571</v>
      </c>
      <c r="C66" t="s">
        <v>628</v>
      </c>
      <c r="D66" t="s">
        <v>1624</v>
      </c>
      <c r="E66" t="s">
        <v>633</v>
      </c>
      <c r="G66">
        <v>1.1528E-2</v>
      </c>
      <c r="H66">
        <v>2.4478E-2</v>
      </c>
      <c r="I66">
        <v>3.7870000000000001E-2</v>
      </c>
      <c r="J66">
        <v>5.0928000000000001E-2</v>
      </c>
      <c r="K66">
        <v>6.4117999999999994E-2</v>
      </c>
      <c r="L66">
        <v>7.6763999999999999E-2</v>
      </c>
      <c r="M66">
        <v>8.9012999999999995E-2</v>
      </c>
      <c r="N66">
        <v>9.7164E-2</v>
      </c>
      <c r="O66">
        <v>0.10502</v>
      </c>
      <c r="P66">
        <v>0.112758</v>
      </c>
      <c r="Q66">
        <v>0.120377</v>
      </c>
      <c r="R66">
        <v>0.127998</v>
      </c>
      <c r="S66">
        <v>0.135709</v>
      </c>
      <c r="T66">
        <v>0.14352599999999999</v>
      </c>
      <c r="U66">
        <v>0.15166299999999999</v>
      </c>
      <c r="V66">
        <v>0.16025200000000001</v>
      </c>
      <c r="W66">
        <v>0.168823</v>
      </c>
      <c r="X66">
        <v>0.17729500000000001</v>
      </c>
      <c r="Y66">
        <v>0.186034</v>
      </c>
      <c r="Z66">
        <v>0.195021</v>
      </c>
      <c r="AA66">
        <v>0.20435500000000001</v>
      </c>
      <c r="AB66">
        <v>0.21415000000000001</v>
      </c>
      <c r="AC66">
        <v>0.22425100000000001</v>
      </c>
      <c r="AD66">
        <v>0.23471700000000001</v>
      </c>
      <c r="AE66">
        <v>0.24509700000000001</v>
      </c>
      <c r="AF66">
        <v>0.25597900000000001</v>
      </c>
      <c r="AG66">
        <v>0.267121</v>
      </c>
      <c r="AH66">
        <v>0.27816999999999997</v>
      </c>
      <c r="AI66">
        <v>0.289991</v>
      </c>
      <c r="AJ66">
        <v>0.30265999999999998</v>
      </c>
      <c r="AK66">
        <v>0.31593500000000002</v>
      </c>
      <c r="AL66" s="40">
        <v>0.11700000000000001</v>
      </c>
    </row>
    <row r="67" spans="1:38" ht="14.75">
      <c r="A67" t="s">
        <v>115</v>
      </c>
      <c r="B67" t="s">
        <v>573</v>
      </c>
      <c r="C67" t="s">
        <v>629</v>
      </c>
      <c r="D67" t="s">
        <v>1625</v>
      </c>
      <c r="E67" t="s">
        <v>633</v>
      </c>
      <c r="G67">
        <v>1.2917E-2</v>
      </c>
      <c r="H67">
        <v>2.7539000000000001E-2</v>
      </c>
      <c r="I67">
        <v>4.2858E-2</v>
      </c>
      <c r="J67">
        <v>5.7829999999999999E-2</v>
      </c>
      <c r="K67">
        <v>7.2953000000000004E-2</v>
      </c>
      <c r="L67">
        <v>8.7455000000000005E-2</v>
      </c>
      <c r="M67">
        <v>0.101502</v>
      </c>
      <c r="N67">
        <v>0.110927</v>
      </c>
      <c r="O67">
        <v>0.11999</v>
      </c>
      <c r="P67">
        <v>0.12886800000000001</v>
      </c>
      <c r="Q67">
        <v>0.137601</v>
      </c>
      <c r="R67">
        <v>0.14633599999999999</v>
      </c>
      <c r="S67">
        <v>0.15517400000000001</v>
      </c>
      <c r="T67">
        <v>0.164134</v>
      </c>
      <c r="U67">
        <v>0.173457</v>
      </c>
      <c r="V67">
        <v>0.18329799999999999</v>
      </c>
      <c r="W67">
        <v>0.19311900000000001</v>
      </c>
      <c r="X67">
        <v>0.20282500000000001</v>
      </c>
      <c r="Y67">
        <v>0.212837</v>
      </c>
      <c r="Z67">
        <v>0.223131</v>
      </c>
      <c r="AA67">
        <v>0.23382</v>
      </c>
      <c r="AB67">
        <v>0.245034</v>
      </c>
      <c r="AC67">
        <v>0.25659700000000002</v>
      </c>
      <c r="AD67">
        <v>0.26857799999999998</v>
      </c>
      <c r="AE67">
        <v>0.28046100000000002</v>
      </c>
      <c r="AF67">
        <v>0.29291800000000001</v>
      </c>
      <c r="AG67">
        <v>0.305672</v>
      </c>
      <c r="AH67">
        <v>0.31832100000000002</v>
      </c>
      <c r="AI67">
        <v>0.33185399999999998</v>
      </c>
      <c r="AJ67">
        <v>0.346356</v>
      </c>
      <c r="AK67">
        <v>0.36155100000000001</v>
      </c>
      <c r="AL67" s="40">
        <v>0.11700000000000001</v>
      </c>
    </row>
    <row r="68" spans="1:38" ht="14.75">
      <c r="A68" t="s">
        <v>115</v>
      </c>
      <c r="B68" t="s">
        <v>575</v>
      </c>
      <c r="C68" t="s">
        <v>630</v>
      </c>
      <c r="D68" t="s">
        <v>1626</v>
      </c>
      <c r="E68" t="s">
        <v>633</v>
      </c>
      <c r="G68">
        <v>1.2123999999999999E-2</v>
      </c>
      <c r="H68">
        <v>2.5850000000000001E-2</v>
      </c>
      <c r="I68">
        <v>4.0230000000000002E-2</v>
      </c>
      <c r="J68">
        <v>5.4283999999999999E-2</v>
      </c>
      <c r="K68">
        <v>6.8478999999999998E-2</v>
      </c>
      <c r="L68">
        <v>8.2091999999999998E-2</v>
      </c>
      <c r="M68">
        <v>9.5277000000000001E-2</v>
      </c>
      <c r="N68">
        <v>0.10412399999999999</v>
      </c>
      <c r="O68">
        <v>0.112632</v>
      </c>
      <c r="P68">
        <v>0.120965</v>
      </c>
      <c r="Q68">
        <v>0.129162</v>
      </c>
      <c r="R68">
        <v>0.13736200000000001</v>
      </c>
      <c r="S68">
        <v>0.14565800000000001</v>
      </c>
      <c r="T68">
        <v>0.15406800000000001</v>
      </c>
      <c r="U68">
        <v>0.16281899999999999</v>
      </c>
      <c r="V68">
        <v>0.17205699999999999</v>
      </c>
      <c r="W68">
        <v>0.18127499999999999</v>
      </c>
      <c r="X68">
        <v>0.190387</v>
      </c>
      <c r="Y68">
        <v>0.19978399999999999</v>
      </c>
      <c r="Z68">
        <v>0.209448</v>
      </c>
      <c r="AA68">
        <v>0.21948100000000001</v>
      </c>
      <c r="AB68">
        <v>0.23000699999999999</v>
      </c>
      <c r="AC68">
        <v>0.24086099999999999</v>
      </c>
      <c r="AD68">
        <v>0.25210700000000003</v>
      </c>
      <c r="AE68">
        <v>0.26326100000000002</v>
      </c>
      <c r="AF68">
        <v>0.274955</v>
      </c>
      <c r="AG68">
        <v>0.28692699999999999</v>
      </c>
      <c r="AH68">
        <v>0.29879899999999998</v>
      </c>
      <c r="AI68">
        <v>0.311502</v>
      </c>
      <c r="AJ68">
        <v>0.32511499999999999</v>
      </c>
      <c r="AK68">
        <v>0.33937800000000001</v>
      </c>
      <c r="AL68" s="40">
        <v>0.11700000000000001</v>
      </c>
    </row>
    <row r="69" spans="1:38" ht="29.5">
      <c r="A69" s="69" t="s">
        <v>261</v>
      </c>
      <c r="B69" t="s">
        <v>577</v>
      </c>
      <c r="C69" t="s">
        <v>631</v>
      </c>
      <c r="D69" t="s">
        <v>1627</v>
      </c>
      <c r="E69" t="s">
        <v>633</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ht="14.75">
      <c r="B70" t="s">
        <v>579</v>
      </c>
      <c r="C70" t="s">
        <v>632</v>
      </c>
      <c r="D70" t="s">
        <v>1628</v>
      </c>
      <c r="E70" t="s">
        <v>633</v>
      </c>
      <c r="G70">
        <v>89.884674000000004</v>
      </c>
      <c r="H70">
        <v>93.705605000000006</v>
      </c>
      <c r="I70">
        <v>96.386086000000006</v>
      </c>
      <c r="J70">
        <v>98.338295000000002</v>
      </c>
      <c r="K70">
        <v>100.593414</v>
      </c>
      <c r="L70">
        <v>102.85940600000001</v>
      </c>
      <c r="M70">
        <v>104.504807</v>
      </c>
      <c r="N70">
        <v>105.69051399999999</v>
      </c>
      <c r="O70">
        <v>106.736481</v>
      </c>
      <c r="P70">
        <v>107.652618</v>
      </c>
      <c r="Q70">
        <v>108.582993</v>
      </c>
      <c r="R70">
        <v>109.541687</v>
      </c>
      <c r="S70">
        <v>110.618843</v>
      </c>
      <c r="T70">
        <v>111.707047</v>
      </c>
      <c r="U70">
        <v>112.958611</v>
      </c>
      <c r="V70">
        <v>114.464401</v>
      </c>
      <c r="W70">
        <v>115.907135</v>
      </c>
      <c r="X70">
        <v>117.21489699999999</v>
      </c>
      <c r="Y70">
        <v>118.581619</v>
      </c>
      <c r="Z70">
        <v>120.043655</v>
      </c>
      <c r="AA70">
        <v>121.52813</v>
      </c>
      <c r="AB70">
        <v>123.152664</v>
      </c>
      <c r="AC70">
        <v>124.795624</v>
      </c>
      <c r="AD70">
        <v>126.547287</v>
      </c>
      <c r="AE70">
        <v>128.138092</v>
      </c>
      <c r="AF70">
        <v>129.78653</v>
      </c>
      <c r="AG70">
        <v>131.399384</v>
      </c>
      <c r="AH70">
        <v>132.81887800000001</v>
      </c>
      <c r="AI70">
        <v>134.41592399999999</v>
      </c>
      <c r="AJ70">
        <v>136.183762</v>
      </c>
      <c r="AK70">
        <v>138.009995</v>
      </c>
      <c r="AL70" s="40">
        <v>1.4E-2</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ht="14.75">
      <c r="A10" t="s">
        <v>881</v>
      </c>
    </row>
    <row r="11" spans="1:37" ht="14.75">
      <c r="A11" t="s">
        <v>1629</v>
      </c>
    </row>
    <row r="12" spans="1:37" ht="14.75">
      <c r="A12" t="s">
        <v>1630</v>
      </c>
    </row>
    <row r="13" spans="1:37" ht="14.75">
      <c r="A13" t="s">
        <v>306</v>
      </c>
    </row>
    <row r="14" spans="1:37" ht="14.75">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ht="14.75">
      <c r="A15" t="s">
        <v>125</v>
      </c>
      <c r="B15" t="s">
        <v>882</v>
      </c>
      <c r="C15" t="s">
        <v>1631</v>
      </c>
      <c r="D15" t="s">
        <v>1064</v>
      </c>
      <c r="F15">
        <v>4.8156590000000001</v>
      </c>
      <c r="G15">
        <v>5.2250389999999998</v>
      </c>
      <c r="H15">
        <v>5.6615609999999998</v>
      </c>
      <c r="I15">
        <v>6.0706199999999999</v>
      </c>
      <c r="J15">
        <v>6.3440469999999998</v>
      </c>
      <c r="K15">
        <v>6.384036</v>
      </c>
      <c r="L15">
        <v>6.6258910000000002</v>
      </c>
      <c r="M15">
        <v>6.8257729999999999</v>
      </c>
      <c r="N15">
        <v>6.9430110000000003</v>
      </c>
      <c r="O15">
        <v>7.1031199999999997</v>
      </c>
      <c r="P15">
        <v>7.293634</v>
      </c>
      <c r="Q15">
        <v>7.3804650000000001</v>
      </c>
      <c r="R15">
        <v>7.53721</v>
      </c>
      <c r="S15">
        <v>7.6308150000000001</v>
      </c>
      <c r="T15">
        <v>7.6994369999999996</v>
      </c>
      <c r="U15">
        <v>7.6936540000000004</v>
      </c>
      <c r="V15">
        <v>7.6581979999999996</v>
      </c>
      <c r="W15">
        <v>7.7571750000000002</v>
      </c>
      <c r="X15">
        <v>7.8758499999999998</v>
      </c>
      <c r="Y15">
        <v>7.833405</v>
      </c>
      <c r="Z15">
        <v>8.0496490000000005</v>
      </c>
      <c r="AA15">
        <v>8.1408109999999994</v>
      </c>
      <c r="AB15">
        <v>8.2181739999999994</v>
      </c>
      <c r="AC15">
        <v>8.3244249999999997</v>
      </c>
      <c r="AD15">
        <v>8.4519970000000004</v>
      </c>
      <c r="AE15">
        <v>8.6076390000000007</v>
      </c>
      <c r="AF15">
        <v>8.6851350000000007</v>
      </c>
      <c r="AG15">
        <v>8.7490389999999998</v>
      </c>
      <c r="AH15">
        <v>8.7735330000000005</v>
      </c>
      <c r="AI15">
        <v>8.8904899999999998</v>
      </c>
      <c r="AJ15">
        <v>8.968845</v>
      </c>
      <c r="AK15" s="40">
        <v>2.1000000000000001E-2</v>
      </c>
    </row>
    <row r="16" spans="1:37" ht="14.75">
      <c r="A16" t="s">
        <v>124</v>
      </c>
    </row>
    <row r="17" spans="1:37" ht="14.75">
      <c r="A17" t="s">
        <v>883</v>
      </c>
      <c r="B17" t="s">
        <v>884</v>
      </c>
      <c r="C17" t="s">
        <v>1632</v>
      </c>
      <c r="D17" t="s">
        <v>1065</v>
      </c>
      <c r="F17">
        <v>8.8595360000000003</v>
      </c>
      <c r="G17">
        <v>9.2072029999999998</v>
      </c>
      <c r="H17">
        <v>9.549512</v>
      </c>
      <c r="I17">
        <v>9.865418</v>
      </c>
      <c r="J17">
        <v>10.143012000000001</v>
      </c>
      <c r="K17">
        <v>10.368608999999999</v>
      </c>
      <c r="L17">
        <v>10.613405</v>
      </c>
      <c r="M17">
        <v>10.853698</v>
      </c>
      <c r="N17">
        <v>11.059388</v>
      </c>
      <c r="O17">
        <v>11.263126</v>
      </c>
      <c r="P17">
        <v>11.468404</v>
      </c>
      <c r="Q17">
        <v>11.644133</v>
      </c>
      <c r="R17">
        <v>11.822231</v>
      </c>
      <c r="S17">
        <v>11.981596</v>
      </c>
      <c r="T17">
        <v>12.128170000000001</v>
      </c>
      <c r="U17">
        <v>12.254733999999999</v>
      </c>
      <c r="V17">
        <v>12.377423</v>
      </c>
      <c r="W17">
        <v>12.518564</v>
      </c>
      <c r="X17">
        <v>12.655678999999999</v>
      </c>
      <c r="Y17">
        <v>12.75572</v>
      </c>
      <c r="Z17">
        <v>12.902013999999999</v>
      </c>
      <c r="AA17">
        <v>13.019755</v>
      </c>
      <c r="AB17">
        <v>13.130799</v>
      </c>
      <c r="AC17">
        <v>13.245196999999999</v>
      </c>
      <c r="AD17">
        <v>13.362012</v>
      </c>
      <c r="AE17">
        <v>13.480855999999999</v>
      </c>
      <c r="AF17">
        <v>13.583618</v>
      </c>
      <c r="AG17">
        <v>13.678144</v>
      </c>
      <c r="AH17">
        <v>13.760929000000001</v>
      </c>
      <c r="AI17">
        <v>13.856178999999999</v>
      </c>
      <c r="AJ17">
        <v>13.943871</v>
      </c>
      <c r="AK17" s="40">
        <v>1.4999999999999999E-2</v>
      </c>
    </row>
    <row r="18" spans="1:37" ht="14.75">
      <c r="A18" t="s">
        <v>885</v>
      </c>
      <c r="B18" t="s">
        <v>886</v>
      </c>
      <c r="C18" t="s">
        <v>1633</v>
      </c>
      <c r="D18" t="s">
        <v>1065</v>
      </c>
      <c r="F18">
        <v>11.967103</v>
      </c>
      <c r="G18">
        <v>12.894226</v>
      </c>
      <c r="H18">
        <v>13.546987</v>
      </c>
      <c r="I18">
        <v>14.025295</v>
      </c>
      <c r="J18">
        <v>14.390685</v>
      </c>
      <c r="K18">
        <v>14.679313</v>
      </c>
      <c r="L18">
        <v>14.935001</v>
      </c>
      <c r="M18">
        <v>15.165760000000001</v>
      </c>
      <c r="N18">
        <v>15.374655000000001</v>
      </c>
      <c r="O18">
        <v>15.575786000000001</v>
      </c>
      <c r="P18">
        <v>15.773184000000001</v>
      </c>
      <c r="Q18">
        <v>15.961397</v>
      </c>
      <c r="R18">
        <v>16.150122</v>
      </c>
      <c r="S18">
        <v>16.334641000000001</v>
      </c>
      <c r="T18">
        <v>16.516946999999998</v>
      </c>
      <c r="U18">
        <v>16.695312000000001</v>
      </c>
      <c r="V18">
        <v>16.873196</v>
      </c>
      <c r="W18">
        <v>17.056742</v>
      </c>
      <c r="X18">
        <v>17.240631</v>
      </c>
      <c r="Y18">
        <v>17.416499999999999</v>
      </c>
      <c r="Z18">
        <v>17.605228</v>
      </c>
      <c r="AA18">
        <v>17.787903</v>
      </c>
      <c r="AB18">
        <v>17.969933999999999</v>
      </c>
      <c r="AC18">
        <v>18.153659999999999</v>
      </c>
      <c r="AD18">
        <v>18.338688000000001</v>
      </c>
      <c r="AE18">
        <v>18.524971000000001</v>
      </c>
      <c r="AF18">
        <v>18.707729</v>
      </c>
      <c r="AG18">
        <v>18.889225</v>
      </c>
      <c r="AH18">
        <v>19.068621</v>
      </c>
      <c r="AI18">
        <v>19.252192000000001</v>
      </c>
      <c r="AJ18">
        <v>19.434508999999998</v>
      </c>
      <c r="AK18" s="40">
        <v>1.6E-2</v>
      </c>
    </row>
    <row r="19" spans="1:37" ht="14.75">
      <c r="A19" t="s">
        <v>887</v>
      </c>
      <c r="B19" t="s">
        <v>888</v>
      </c>
      <c r="C19" t="s">
        <v>1634</v>
      </c>
      <c r="D19" t="s">
        <v>1065</v>
      </c>
      <c r="F19">
        <v>11.967103</v>
      </c>
      <c r="G19">
        <v>12.894226</v>
      </c>
      <c r="H19">
        <v>13.546987</v>
      </c>
      <c r="I19">
        <v>14.025295</v>
      </c>
      <c r="J19">
        <v>14.390685</v>
      </c>
      <c r="K19">
        <v>14.679313</v>
      </c>
      <c r="L19">
        <v>14.935001</v>
      </c>
      <c r="M19">
        <v>15.165760000000001</v>
      </c>
      <c r="N19">
        <v>15.374655000000001</v>
      </c>
      <c r="O19">
        <v>15.575786000000001</v>
      </c>
      <c r="P19">
        <v>15.773184000000001</v>
      </c>
      <c r="Q19">
        <v>15.961397</v>
      </c>
      <c r="R19">
        <v>16.150122</v>
      </c>
      <c r="S19">
        <v>16.334641000000001</v>
      </c>
      <c r="T19">
        <v>16.516946999999998</v>
      </c>
      <c r="U19">
        <v>16.695312000000001</v>
      </c>
      <c r="V19">
        <v>16.873196</v>
      </c>
      <c r="W19">
        <v>17.056742</v>
      </c>
      <c r="X19">
        <v>17.240631</v>
      </c>
      <c r="Y19">
        <v>17.416499999999999</v>
      </c>
      <c r="Z19">
        <v>17.605228</v>
      </c>
      <c r="AA19">
        <v>17.787903</v>
      </c>
      <c r="AB19">
        <v>17.969933999999999</v>
      </c>
      <c r="AC19">
        <v>18.153659999999999</v>
      </c>
      <c r="AD19">
        <v>18.338688000000001</v>
      </c>
      <c r="AE19">
        <v>18.524971000000001</v>
      </c>
      <c r="AF19">
        <v>18.707729</v>
      </c>
      <c r="AG19">
        <v>18.889225</v>
      </c>
      <c r="AH19">
        <v>19.068621</v>
      </c>
      <c r="AI19">
        <v>19.252192000000001</v>
      </c>
      <c r="AJ19">
        <v>19.434508999999998</v>
      </c>
      <c r="AK19" s="40">
        <v>1.6E-2</v>
      </c>
    </row>
    <row r="20" spans="1:37" ht="14.75">
      <c r="A20" t="s">
        <v>123</v>
      </c>
    </row>
    <row r="21" spans="1:37" ht="14.75">
      <c r="A21" t="s">
        <v>889</v>
      </c>
      <c r="B21" t="s">
        <v>890</v>
      </c>
      <c r="C21" t="s">
        <v>1635</v>
      </c>
      <c r="D21" t="s">
        <v>1066</v>
      </c>
      <c r="F21">
        <v>0.58109900000000003</v>
      </c>
      <c r="G21">
        <v>0.72637300000000005</v>
      </c>
      <c r="H21">
        <v>0.79901100000000003</v>
      </c>
      <c r="I21">
        <v>0.83896099999999996</v>
      </c>
      <c r="J21">
        <v>0.85982099999999995</v>
      </c>
      <c r="K21">
        <v>0.85982099999999995</v>
      </c>
      <c r="L21">
        <v>0.86077400000000004</v>
      </c>
      <c r="M21">
        <v>0.86162700000000003</v>
      </c>
      <c r="N21">
        <v>0.86238899999999996</v>
      </c>
      <c r="O21">
        <v>0.86307199999999995</v>
      </c>
      <c r="P21">
        <v>0.86368699999999998</v>
      </c>
      <c r="Q21">
        <v>0.86423899999999998</v>
      </c>
      <c r="R21">
        <v>0.86473999999999995</v>
      </c>
      <c r="S21">
        <v>0.86519400000000002</v>
      </c>
      <c r="T21">
        <v>0.86560800000000004</v>
      </c>
      <c r="U21">
        <v>0.86598699999999995</v>
      </c>
      <c r="V21">
        <v>0.86633499999999997</v>
      </c>
      <c r="W21">
        <v>0.86665499999999995</v>
      </c>
      <c r="X21">
        <v>0.86695100000000003</v>
      </c>
      <c r="Y21">
        <v>0.86722500000000002</v>
      </c>
      <c r="Z21">
        <v>0.86751999999999996</v>
      </c>
      <c r="AA21">
        <v>0.86781600000000003</v>
      </c>
      <c r="AB21">
        <v>0.86811199999999999</v>
      </c>
      <c r="AC21">
        <v>0.86840799999999996</v>
      </c>
      <c r="AD21">
        <v>0.86870400000000003</v>
      </c>
      <c r="AE21">
        <v>0.86900100000000002</v>
      </c>
      <c r="AF21">
        <v>0.86929699999999999</v>
      </c>
      <c r="AG21">
        <v>0.86959399999999998</v>
      </c>
      <c r="AH21">
        <v>0.86989000000000005</v>
      </c>
      <c r="AI21">
        <v>0.87018700000000004</v>
      </c>
      <c r="AJ21">
        <v>0.87048400000000004</v>
      </c>
      <c r="AK21" s="40">
        <v>1.4E-2</v>
      </c>
    </row>
    <row r="22" spans="1:37" ht="14.75">
      <c r="A22" t="s">
        <v>891</v>
      </c>
      <c r="B22" t="s">
        <v>892</v>
      </c>
      <c r="C22" t="s">
        <v>1636</v>
      </c>
      <c r="D22" t="s">
        <v>1066</v>
      </c>
      <c r="F22">
        <v>0.67798000000000003</v>
      </c>
      <c r="G22">
        <v>0.74577800000000005</v>
      </c>
      <c r="H22">
        <v>0.79798199999999997</v>
      </c>
      <c r="I22">
        <v>0.82192100000000001</v>
      </c>
      <c r="J22">
        <v>0.82466600000000001</v>
      </c>
      <c r="K22">
        <v>0.82466600000000001</v>
      </c>
      <c r="L22">
        <v>0.82471499999999998</v>
      </c>
      <c r="M22">
        <v>0.82476400000000005</v>
      </c>
      <c r="N22">
        <v>0.82481000000000004</v>
      </c>
      <c r="O22">
        <v>0.824855</v>
      </c>
      <c r="P22">
        <v>0.82489999999999997</v>
      </c>
      <c r="Q22">
        <v>0.82494299999999998</v>
      </c>
      <c r="R22">
        <v>0.82498700000000003</v>
      </c>
      <c r="S22">
        <v>0.82503000000000004</v>
      </c>
      <c r="T22">
        <v>0.82507299999999995</v>
      </c>
      <c r="U22">
        <v>0.82511599999999996</v>
      </c>
      <c r="V22">
        <v>0.82515899999999998</v>
      </c>
      <c r="W22">
        <v>0.82520099999999996</v>
      </c>
      <c r="X22">
        <v>0.825241</v>
      </c>
      <c r="Y22">
        <v>0.82528000000000001</v>
      </c>
      <c r="Z22">
        <v>0.82532099999999997</v>
      </c>
      <c r="AA22">
        <v>0.82536200000000004</v>
      </c>
      <c r="AB22">
        <v>0.82540199999999997</v>
      </c>
      <c r="AC22">
        <v>0.82544300000000004</v>
      </c>
      <c r="AD22">
        <v>0.825484</v>
      </c>
      <c r="AE22">
        <v>0.82552400000000004</v>
      </c>
      <c r="AF22">
        <v>0.82556499999999999</v>
      </c>
      <c r="AG22">
        <v>0.82560599999999995</v>
      </c>
      <c r="AH22">
        <v>0.82564599999999999</v>
      </c>
      <c r="AI22">
        <v>0.82568699999999995</v>
      </c>
      <c r="AJ22">
        <v>0.82572699999999999</v>
      </c>
      <c r="AK22" s="40">
        <v>7.0000000000000001E-3</v>
      </c>
    </row>
    <row r="23" spans="1:37" ht="14.75">
      <c r="A23" t="s">
        <v>122</v>
      </c>
    </row>
    <row r="24" spans="1:37" ht="14.75">
      <c r="A24" t="s">
        <v>893</v>
      </c>
    </row>
    <row r="25" spans="1:37" ht="14.75">
      <c r="A25" t="s">
        <v>894</v>
      </c>
      <c r="B25" t="s">
        <v>895</v>
      </c>
      <c r="C25" t="s">
        <v>1637</v>
      </c>
      <c r="D25" t="s">
        <v>876</v>
      </c>
      <c r="F25">
        <v>330.40802000000002</v>
      </c>
      <c r="G25">
        <v>332.66256700000002</v>
      </c>
      <c r="H25">
        <v>334.98495500000001</v>
      </c>
      <c r="I25">
        <v>337.28607199999999</v>
      </c>
      <c r="J25">
        <v>339.56256100000002</v>
      </c>
      <c r="K25">
        <v>341.81274400000001</v>
      </c>
      <c r="L25">
        <v>344.037781</v>
      </c>
      <c r="M25">
        <v>346.23037699999998</v>
      </c>
      <c r="N25">
        <v>348.38626099999999</v>
      </c>
      <c r="O25">
        <v>350.510986</v>
      </c>
      <c r="P25">
        <v>352.59774800000002</v>
      </c>
      <c r="Q25">
        <v>354.63107300000001</v>
      </c>
      <c r="R25">
        <v>356.61285400000003</v>
      </c>
      <c r="S25">
        <v>358.54745500000001</v>
      </c>
      <c r="T25">
        <v>360.43542500000001</v>
      </c>
      <c r="U25">
        <v>362.27773999999999</v>
      </c>
      <c r="V25">
        <v>364.07598899999999</v>
      </c>
      <c r="W25">
        <v>365.83209199999999</v>
      </c>
      <c r="X25">
        <v>367.54803500000003</v>
      </c>
      <c r="Y25">
        <v>369.22619600000002</v>
      </c>
      <c r="Z25">
        <v>370.86914100000001</v>
      </c>
      <c r="AA25">
        <v>372.47976699999998</v>
      </c>
      <c r="AB25">
        <v>374.06146200000001</v>
      </c>
      <c r="AC25">
        <v>375.61776700000001</v>
      </c>
      <c r="AD25">
        <v>377.15304600000002</v>
      </c>
      <c r="AE25">
        <v>378.67199699999998</v>
      </c>
      <c r="AF25">
        <v>380.17904700000003</v>
      </c>
      <c r="AG25">
        <v>381.677277</v>
      </c>
      <c r="AH25">
        <v>383.17071499999997</v>
      </c>
      <c r="AI25">
        <v>384.66336100000001</v>
      </c>
      <c r="AJ25">
        <v>386.15859999999998</v>
      </c>
      <c r="AK25" s="40">
        <v>5.0000000000000001E-3</v>
      </c>
    </row>
    <row r="26" spans="1:37" ht="14.75">
      <c r="A26" t="s">
        <v>896</v>
      </c>
      <c r="B26" t="s">
        <v>897</v>
      </c>
      <c r="C26" t="s">
        <v>1638</v>
      </c>
      <c r="D26" t="s">
        <v>876</v>
      </c>
      <c r="F26">
        <v>37.954399000000002</v>
      </c>
      <c r="G26">
        <v>38.284568999999998</v>
      </c>
      <c r="H26">
        <v>38.694302</v>
      </c>
      <c r="I26">
        <v>39.102600000000002</v>
      </c>
      <c r="J26">
        <v>39.509079</v>
      </c>
      <c r="K26">
        <v>39.913521000000003</v>
      </c>
      <c r="L26">
        <v>40.315201000000002</v>
      </c>
      <c r="M26">
        <v>40.713901999999997</v>
      </c>
      <c r="N26">
        <v>41.109200000000001</v>
      </c>
      <c r="O26">
        <v>41.500670999999997</v>
      </c>
      <c r="P26">
        <v>41.888100000000001</v>
      </c>
      <c r="Q26">
        <v>42.271000000000001</v>
      </c>
      <c r="R26">
        <v>42.649299999999997</v>
      </c>
      <c r="S26">
        <v>43.022799999999997</v>
      </c>
      <c r="T26">
        <v>43.391499000000003</v>
      </c>
      <c r="U26">
        <v>43.755501000000002</v>
      </c>
      <c r="V26">
        <v>44.114730999999999</v>
      </c>
      <c r="W26">
        <v>44.469397999999998</v>
      </c>
      <c r="X26">
        <v>44.819481000000003</v>
      </c>
      <c r="Y26">
        <v>45.165298</v>
      </c>
      <c r="Z26">
        <v>45.506802</v>
      </c>
      <c r="AA26">
        <v>45.843879999999999</v>
      </c>
      <c r="AB26">
        <v>46.176898999999999</v>
      </c>
      <c r="AC26">
        <v>46.505600000000001</v>
      </c>
      <c r="AD26">
        <v>46.831772000000001</v>
      </c>
      <c r="AE26">
        <v>47.156199999999998</v>
      </c>
      <c r="AF26">
        <v>47.479069000000003</v>
      </c>
      <c r="AG26">
        <v>47.800800000000002</v>
      </c>
      <c r="AH26">
        <v>48.121670000000002</v>
      </c>
      <c r="AI26">
        <v>48.442321999999997</v>
      </c>
      <c r="AJ26">
        <v>48.763081</v>
      </c>
      <c r="AK26" s="40">
        <v>8.0000000000000002E-3</v>
      </c>
    </row>
    <row r="27" spans="1:37" ht="14.75">
      <c r="A27" t="s">
        <v>898</v>
      </c>
      <c r="B27" t="s">
        <v>899</v>
      </c>
      <c r="C27" t="s">
        <v>1639</v>
      </c>
      <c r="D27" t="s">
        <v>876</v>
      </c>
      <c r="F27">
        <v>223.32041899999999</v>
      </c>
      <c r="G27">
        <v>225.61029099999999</v>
      </c>
      <c r="H27">
        <v>227.87176500000001</v>
      </c>
      <c r="I27">
        <v>230.104263</v>
      </c>
      <c r="J27">
        <v>232.30613700000001</v>
      </c>
      <c r="K27">
        <v>234.47669999999999</v>
      </c>
      <c r="L27">
        <v>236.534378</v>
      </c>
      <c r="M27">
        <v>238.56050099999999</v>
      </c>
      <c r="N27">
        <v>240.55659499999999</v>
      </c>
      <c r="O27">
        <v>242.52452099999999</v>
      </c>
      <c r="P27">
        <v>244.46452300000001</v>
      </c>
      <c r="Q27">
        <v>246.26724200000001</v>
      </c>
      <c r="R27">
        <v>248.04324299999999</v>
      </c>
      <c r="S27">
        <v>249.789322</v>
      </c>
      <c r="T27">
        <v>251.50108299999999</v>
      </c>
      <c r="U27">
        <v>253.17491100000001</v>
      </c>
      <c r="V27">
        <v>254.71348599999999</v>
      </c>
      <c r="W27">
        <v>256.21667500000001</v>
      </c>
      <c r="X27">
        <v>257.68502799999999</v>
      </c>
      <c r="Y27">
        <v>259.118469</v>
      </c>
      <c r="Z27">
        <v>260.516907</v>
      </c>
      <c r="AA27">
        <v>261.770081</v>
      </c>
      <c r="AB27">
        <v>262.98867799999999</v>
      </c>
      <c r="AC27">
        <v>264.17175300000002</v>
      </c>
      <c r="AD27">
        <v>265.32070900000002</v>
      </c>
      <c r="AE27">
        <v>266.43298299999998</v>
      </c>
      <c r="AF27">
        <v>267.38092</v>
      </c>
      <c r="AG27">
        <v>268.28256199999998</v>
      </c>
      <c r="AH27">
        <v>269.15917999999999</v>
      </c>
      <c r="AI27">
        <v>270.03338600000001</v>
      </c>
      <c r="AJ27">
        <v>270.92089800000002</v>
      </c>
      <c r="AK27" s="40">
        <v>6.0000000000000001E-3</v>
      </c>
    </row>
    <row r="28" spans="1:37" ht="14.75">
      <c r="A28" t="s">
        <v>900</v>
      </c>
      <c r="B28" t="s">
        <v>901</v>
      </c>
      <c r="C28" t="s">
        <v>1640</v>
      </c>
      <c r="D28" t="s">
        <v>876</v>
      </c>
      <c r="F28">
        <v>430.70031699999998</v>
      </c>
      <c r="G28">
        <v>433.89068600000002</v>
      </c>
      <c r="H28">
        <v>437.24807700000002</v>
      </c>
      <c r="I28">
        <v>440.694794</v>
      </c>
      <c r="J28">
        <v>444.09704599999998</v>
      </c>
      <c r="K28">
        <v>447.36013800000001</v>
      </c>
      <c r="L28">
        <v>450.48034699999999</v>
      </c>
      <c r="M28">
        <v>453.44320699999997</v>
      </c>
      <c r="N28">
        <v>456.26620500000001</v>
      </c>
      <c r="O28">
        <v>458.98440599999998</v>
      </c>
      <c r="P28">
        <v>461.62606799999998</v>
      </c>
      <c r="Q28">
        <v>464.07138099999997</v>
      </c>
      <c r="R28">
        <v>466.42431599999998</v>
      </c>
      <c r="S28">
        <v>468.68572999999998</v>
      </c>
      <c r="T28">
        <v>470.85870399999999</v>
      </c>
      <c r="U28">
        <v>472.94543499999997</v>
      </c>
      <c r="V28">
        <v>474.80038500000001</v>
      </c>
      <c r="W28">
        <v>476.57565299999999</v>
      </c>
      <c r="X28">
        <v>478.27377300000001</v>
      </c>
      <c r="Y28">
        <v>479.89575200000002</v>
      </c>
      <c r="Z28">
        <v>481.44192500000003</v>
      </c>
      <c r="AA28">
        <v>482.76858499999997</v>
      </c>
      <c r="AB28">
        <v>484.01843300000002</v>
      </c>
      <c r="AC28">
        <v>485.19619799999998</v>
      </c>
      <c r="AD28">
        <v>486.30758700000001</v>
      </c>
      <c r="AE28">
        <v>487.35217299999999</v>
      </c>
      <c r="AF28">
        <v>488.16757200000001</v>
      </c>
      <c r="AG28">
        <v>488.89956699999999</v>
      </c>
      <c r="AH28">
        <v>489.58212300000002</v>
      </c>
      <c r="AI28">
        <v>490.252838</v>
      </c>
      <c r="AJ28">
        <v>490.937073</v>
      </c>
      <c r="AK28" s="40">
        <v>4.0000000000000001E-3</v>
      </c>
    </row>
    <row r="29" spans="1:37" ht="14.75">
      <c r="A29" t="s">
        <v>902</v>
      </c>
      <c r="B29" t="s">
        <v>903</v>
      </c>
      <c r="C29" t="s">
        <v>1641</v>
      </c>
      <c r="D29" t="s">
        <v>876</v>
      </c>
      <c r="F29">
        <v>631.305115</v>
      </c>
      <c r="G29">
        <v>632.64196800000002</v>
      </c>
      <c r="H29">
        <v>633.69061299999998</v>
      </c>
      <c r="I29">
        <v>634.54711899999995</v>
      </c>
      <c r="J29">
        <v>635.32482900000002</v>
      </c>
      <c r="K29">
        <v>636.11169400000006</v>
      </c>
      <c r="L29">
        <v>636.90045199999997</v>
      </c>
      <c r="M29">
        <v>637.65954599999998</v>
      </c>
      <c r="N29">
        <v>638.40142800000001</v>
      </c>
      <c r="O29">
        <v>639.13500999999997</v>
      </c>
      <c r="P29">
        <v>639.86547900000005</v>
      </c>
      <c r="Q29">
        <v>640.57476799999995</v>
      </c>
      <c r="R29">
        <v>641.273865</v>
      </c>
      <c r="S29">
        <v>641.94360400000005</v>
      </c>
      <c r="T29">
        <v>642.559753</v>
      </c>
      <c r="U29">
        <v>643.11065699999995</v>
      </c>
      <c r="V29">
        <v>643.59149200000002</v>
      </c>
      <c r="W29">
        <v>644.020264</v>
      </c>
      <c r="X29">
        <v>644.39562999999998</v>
      </c>
      <c r="Y29">
        <v>644.71453899999995</v>
      </c>
      <c r="Z29">
        <v>644.96997099999999</v>
      </c>
      <c r="AA29">
        <v>645.15045199999997</v>
      </c>
      <c r="AB29">
        <v>645.26129200000003</v>
      </c>
      <c r="AC29">
        <v>645.29870600000004</v>
      </c>
      <c r="AD29">
        <v>645.26232900000002</v>
      </c>
      <c r="AE29">
        <v>645.15008499999999</v>
      </c>
      <c r="AF29">
        <v>644.94628899999998</v>
      </c>
      <c r="AG29">
        <v>644.65441899999996</v>
      </c>
      <c r="AH29">
        <v>644.28961200000003</v>
      </c>
      <c r="AI29">
        <v>643.86712599999998</v>
      </c>
      <c r="AJ29">
        <v>643.39825399999995</v>
      </c>
      <c r="AK29" s="40">
        <v>1E-3</v>
      </c>
    </row>
    <row r="30" spans="1:37" ht="14.75">
      <c r="A30" t="s">
        <v>904</v>
      </c>
      <c r="B30" t="s">
        <v>905</v>
      </c>
      <c r="C30" t="s">
        <v>1642</v>
      </c>
      <c r="D30" t="s">
        <v>876</v>
      </c>
      <c r="F30">
        <v>1237.5863039999999</v>
      </c>
      <c r="G30">
        <v>1269.3194579999999</v>
      </c>
      <c r="H30">
        <v>1301.084717</v>
      </c>
      <c r="I30">
        <v>1332.869263</v>
      </c>
      <c r="J30">
        <v>1364.6514890000001</v>
      </c>
      <c r="K30">
        <v>1396.419678</v>
      </c>
      <c r="L30">
        <v>1430.478638</v>
      </c>
      <c r="M30">
        <v>1464.5223390000001</v>
      </c>
      <c r="N30">
        <v>1498.553345</v>
      </c>
      <c r="O30">
        <v>1532.5751949999999</v>
      </c>
      <c r="P30">
        <v>1566.5935059999999</v>
      </c>
      <c r="Q30">
        <v>1602.662842</v>
      </c>
      <c r="R30">
        <v>1638.723999</v>
      </c>
      <c r="S30">
        <v>1674.776611</v>
      </c>
      <c r="T30">
        <v>1710.820068</v>
      </c>
      <c r="U30">
        <v>1746.851318</v>
      </c>
      <c r="V30">
        <v>1784.562134</v>
      </c>
      <c r="W30">
        <v>1822.2615969999999</v>
      </c>
      <c r="X30">
        <v>1859.950073</v>
      </c>
      <c r="Y30">
        <v>1897.6270750000001</v>
      </c>
      <c r="Z30">
        <v>1935.292725</v>
      </c>
      <c r="AA30">
        <v>1974.2360839999999</v>
      </c>
      <c r="AB30">
        <v>2013.1689449999999</v>
      </c>
      <c r="AC30">
        <v>2052.0891109999998</v>
      </c>
      <c r="AD30">
        <v>2090.9965820000002</v>
      </c>
      <c r="AE30">
        <v>2129.8879390000002</v>
      </c>
      <c r="AF30">
        <v>2169.5336910000001</v>
      </c>
      <c r="AG30">
        <v>2209.1591800000001</v>
      </c>
      <c r="AH30">
        <v>2248.7763669999999</v>
      </c>
      <c r="AI30">
        <v>2288.3933109999998</v>
      </c>
      <c r="AJ30">
        <v>2328.0170899999998</v>
      </c>
      <c r="AK30" s="40">
        <v>2.1000000000000001E-2</v>
      </c>
    </row>
    <row r="31" spans="1:37" ht="14.75">
      <c r="A31" t="s">
        <v>906</v>
      </c>
      <c r="B31" t="s">
        <v>907</v>
      </c>
      <c r="C31" t="s">
        <v>1643</v>
      </c>
      <c r="D31" t="s">
        <v>876</v>
      </c>
      <c r="F31">
        <v>363.01025399999997</v>
      </c>
      <c r="G31">
        <v>370.27365099999997</v>
      </c>
      <c r="H31">
        <v>377.657104</v>
      </c>
      <c r="I31">
        <v>384.60693400000002</v>
      </c>
      <c r="J31">
        <v>391.44876099999999</v>
      </c>
      <c r="K31">
        <v>398.23770100000002</v>
      </c>
      <c r="L31">
        <v>404.39141799999999</v>
      </c>
      <c r="M31">
        <v>410.49569700000001</v>
      </c>
      <c r="N31">
        <v>416.58557100000002</v>
      </c>
      <c r="O31">
        <v>422.66189600000001</v>
      </c>
      <c r="P31">
        <v>428.73336799999998</v>
      </c>
      <c r="Q31">
        <v>434.43762199999998</v>
      </c>
      <c r="R31">
        <v>440.143463</v>
      </c>
      <c r="S31">
        <v>445.84140000000002</v>
      </c>
      <c r="T31">
        <v>451.53378300000003</v>
      </c>
      <c r="U31">
        <v>457.21707199999997</v>
      </c>
      <c r="V31">
        <v>462.81811499999998</v>
      </c>
      <c r="W31">
        <v>468.405823</v>
      </c>
      <c r="X31">
        <v>473.97998000000001</v>
      </c>
      <c r="Y31">
        <v>479.54068000000001</v>
      </c>
      <c r="Z31">
        <v>485.08743299999998</v>
      </c>
      <c r="AA31">
        <v>490.45166</v>
      </c>
      <c r="AB31">
        <v>495.79647799999998</v>
      </c>
      <c r="AC31">
        <v>501.12060500000001</v>
      </c>
      <c r="AD31">
        <v>506.42529300000001</v>
      </c>
      <c r="AE31">
        <v>511.70910600000002</v>
      </c>
      <c r="AF31">
        <v>516.69000200000005</v>
      </c>
      <c r="AG31">
        <v>521.64764400000001</v>
      </c>
      <c r="AH31">
        <v>526.58184800000004</v>
      </c>
      <c r="AI31">
        <v>531.48944100000006</v>
      </c>
      <c r="AJ31">
        <v>536.37133800000004</v>
      </c>
      <c r="AK31" s="40">
        <v>1.2999999999999999E-2</v>
      </c>
    </row>
    <row r="32" spans="1:37" ht="14.75">
      <c r="A32" t="s">
        <v>908</v>
      </c>
      <c r="B32" t="s">
        <v>909</v>
      </c>
      <c r="C32" t="s">
        <v>1644</v>
      </c>
      <c r="D32" t="s">
        <v>876</v>
      </c>
      <c r="F32">
        <v>295.35101300000002</v>
      </c>
      <c r="G32">
        <v>296.15237400000001</v>
      </c>
      <c r="H32">
        <v>296.865814</v>
      </c>
      <c r="I32">
        <v>297.51208500000001</v>
      </c>
      <c r="J32">
        <v>298.11151100000001</v>
      </c>
      <c r="K32">
        <v>298.68005399999998</v>
      </c>
      <c r="L32">
        <v>299.02648900000003</v>
      </c>
      <c r="M32">
        <v>299.32473800000002</v>
      </c>
      <c r="N32">
        <v>299.58960000000002</v>
      </c>
      <c r="O32">
        <v>299.83373999999998</v>
      </c>
      <c r="P32">
        <v>300.06817599999999</v>
      </c>
      <c r="Q32">
        <v>300.23135400000001</v>
      </c>
      <c r="R32">
        <v>300.37100199999998</v>
      </c>
      <c r="S32">
        <v>300.500336</v>
      </c>
      <c r="T32">
        <v>300.63247699999999</v>
      </c>
      <c r="U32">
        <v>300.77874800000001</v>
      </c>
      <c r="V32">
        <v>300.92785600000002</v>
      </c>
      <c r="W32">
        <v>301.07995599999998</v>
      </c>
      <c r="X32">
        <v>301.24084499999998</v>
      </c>
      <c r="Y32">
        <v>301.41635100000002</v>
      </c>
      <c r="Z32">
        <v>301.61285400000003</v>
      </c>
      <c r="AA32">
        <v>301.76486199999999</v>
      </c>
      <c r="AB32">
        <v>301.93426499999998</v>
      </c>
      <c r="AC32">
        <v>302.11798099999999</v>
      </c>
      <c r="AD32">
        <v>302.31298800000002</v>
      </c>
      <c r="AE32">
        <v>302.51757800000001</v>
      </c>
      <c r="AF32">
        <v>302.60272200000003</v>
      </c>
      <c r="AG32">
        <v>302.70095800000001</v>
      </c>
      <c r="AH32">
        <v>302.80654900000002</v>
      </c>
      <c r="AI32">
        <v>302.91497800000002</v>
      </c>
      <c r="AJ32">
        <v>303.01962300000002</v>
      </c>
      <c r="AK32" s="40">
        <v>1E-3</v>
      </c>
    </row>
    <row r="33" spans="1:37" ht="14.75">
      <c r="A33" t="s">
        <v>910</v>
      </c>
      <c r="B33" t="s">
        <v>911</v>
      </c>
      <c r="C33" t="s">
        <v>1645</v>
      </c>
      <c r="D33" t="s">
        <v>876</v>
      </c>
      <c r="F33">
        <v>1448.0882570000001</v>
      </c>
      <c r="G33">
        <v>1452.878784</v>
      </c>
      <c r="H33">
        <v>1457.0894780000001</v>
      </c>
      <c r="I33">
        <v>1460.7586670000001</v>
      </c>
      <c r="J33">
        <v>1463.9377440000001</v>
      </c>
      <c r="K33">
        <v>1466.65625</v>
      </c>
      <c r="L33">
        <v>1468.871216</v>
      </c>
      <c r="M33">
        <v>1470.5695800000001</v>
      </c>
      <c r="N33">
        <v>1471.8082280000001</v>
      </c>
      <c r="O33">
        <v>1472.6461179999999</v>
      </c>
      <c r="P33">
        <v>1473.119629</v>
      </c>
      <c r="Q33">
        <v>1473.213745</v>
      </c>
      <c r="R33">
        <v>1472.9061280000001</v>
      </c>
      <c r="S33">
        <v>1472.209961</v>
      </c>
      <c r="T33">
        <v>1471.1552730000001</v>
      </c>
      <c r="U33">
        <v>1469.7617190000001</v>
      </c>
      <c r="V33">
        <v>1468.0069579999999</v>
      </c>
      <c r="W33">
        <v>1465.8786620000001</v>
      </c>
      <c r="X33">
        <v>1463.411621</v>
      </c>
      <c r="Y33">
        <v>1460.628052</v>
      </c>
      <c r="Z33">
        <v>1457.5527340000001</v>
      </c>
      <c r="AA33">
        <v>1454.17749</v>
      </c>
      <c r="AB33">
        <v>1450.4868160000001</v>
      </c>
      <c r="AC33">
        <v>1446.4910890000001</v>
      </c>
      <c r="AD33">
        <v>1442.2070309999999</v>
      </c>
      <c r="AE33">
        <v>1437.6381839999999</v>
      </c>
      <c r="AF33">
        <v>1432.763428</v>
      </c>
      <c r="AG33">
        <v>1427.58728</v>
      </c>
      <c r="AH33">
        <v>1422.1361079999999</v>
      </c>
      <c r="AI33">
        <v>1416.4417719999999</v>
      </c>
      <c r="AJ33">
        <v>1410.5277100000001</v>
      </c>
      <c r="AK33" s="40">
        <v>-1E-3</v>
      </c>
    </row>
    <row r="34" spans="1:37" ht="14.75">
      <c r="A34" t="s">
        <v>912</v>
      </c>
      <c r="B34" t="s">
        <v>913</v>
      </c>
      <c r="C34" t="s">
        <v>1646</v>
      </c>
      <c r="D34" t="s">
        <v>876</v>
      </c>
      <c r="F34">
        <v>203.51220699999999</v>
      </c>
      <c r="G34">
        <v>203.233307</v>
      </c>
      <c r="H34">
        <v>202.90194700000001</v>
      </c>
      <c r="I34">
        <v>202.52177399999999</v>
      </c>
      <c r="J34">
        <v>202.09805299999999</v>
      </c>
      <c r="K34">
        <v>201.63511700000001</v>
      </c>
      <c r="L34">
        <v>201.111786</v>
      </c>
      <c r="M34">
        <v>200.552719</v>
      </c>
      <c r="N34">
        <v>199.95962499999999</v>
      </c>
      <c r="O34">
        <v>199.33457899999999</v>
      </c>
      <c r="P34">
        <v>198.679306</v>
      </c>
      <c r="Q34">
        <v>197.96203600000001</v>
      </c>
      <c r="R34">
        <v>197.21980300000001</v>
      </c>
      <c r="S34">
        <v>196.452347</v>
      </c>
      <c r="T34">
        <v>195.65695199999999</v>
      </c>
      <c r="U34">
        <v>194.832367</v>
      </c>
      <c r="V34">
        <v>193.94442699999999</v>
      </c>
      <c r="W34">
        <v>193.032196</v>
      </c>
      <c r="X34">
        <v>192.097229</v>
      </c>
      <c r="Y34">
        <v>191.14259300000001</v>
      </c>
      <c r="Z34">
        <v>190.16897599999999</v>
      </c>
      <c r="AA34">
        <v>189.152603</v>
      </c>
      <c r="AB34">
        <v>188.11892700000001</v>
      </c>
      <c r="AC34">
        <v>187.07098400000001</v>
      </c>
      <c r="AD34">
        <v>186.01092499999999</v>
      </c>
      <c r="AE34">
        <v>184.94035299999999</v>
      </c>
      <c r="AF34">
        <v>183.84472700000001</v>
      </c>
      <c r="AG34">
        <v>182.737854</v>
      </c>
      <c r="AH34">
        <v>181.62060500000001</v>
      </c>
      <c r="AI34">
        <v>180.49267599999999</v>
      </c>
      <c r="AJ34">
        <v>179.35403400000001</v>
      </c>
      <c r="AK34" s="40">
        <v>-4.0000000000000001E-3</v>
      </c>
    </row>
    <row r="35" spans="1:37" ht="14.75">
      <c r="A35" t="s">
        <v>914</v>
      </c>
      <c r="B35" t="s">
        <v>915</v>
      </c>
      <c r="C35" t="s">
        <v>1647</v>
      </c>
      <c r="D35" t="s">
        <v>876</v>
      </c>
      <c r="F35">
        <v>693.59417699999995</v>
      </c>
      <c r="G35">
        <v>700.03997800000002</v>
      </c>
      <c r="H35">
        <v>706.37652600000001</v>
      </c>
      <c r="I35">
        <v>712.60217299999999</v>
      </c>
      <c r="J35">
        <v>718.71643100000006</v>
      </c>
      <c r="K35">
        <v>724.72161900000003</v>
      </c>
      <c r="L35">
        <v>730.40924099999995</v>
      </c>
      <c r="M35">
        <v>735.99176</v>
      </c>
      <c r="N35">
        <v>741.46038799999997</v>
      </c>
      <c r="O35">
        <v>746.80859399999997</v>
      </c>
      <c r="P35">
        <v>752.02484100000004</v>
      </c>
      <c r="Q35">
        <v>756.83569299999999</v>
      </c>
      <c r="R35">
        <v>761.53820800000005</v>
      </c>
      <c r="S35">
        <v>766.12176499999998</v>
      </c>
      <c r="T35">
        <v>770.55542000000003</v>
      </c>
      <c r="U35">
        <v>774.837402</v>
      </c>
      <c r="V35">
        <v>778.74304199999995</v>
      </c>
      <c r="W35">
        <v>782.51916500000004</v>
      </c>
      <c r="X35">
        <v>786.14233400000001</v>
      </c>
      <c r="Y35">
        <v>789.62030000000004</v>
      </c>
      <c r="Z35">
        <v>792.96740699999998</v>
      </c>
      <c r="AA35">
        <v>795.98101799999995</v>
      </c>
      <c r="AB35">
        <v>798.84332300000005</v>
      </c>
      <c r="AC35">
        <v>801.56573500000002</v>
      </c>
      <c r="AD35">
        <v>804.15692100000001</v>
      </c>
      <c r="AE35">
        <v>806.61889599999995</v>
      </c>
      <c r="AF35">
        <v>808.73742700000003</v>
      </c>
      <c r="AG35">
        <v>810.71435499999995</v>
      </c>
      <c r="AH35">
        <v>812.56384300000002</v>
      </c>
      <c r="AI35">
        <v>814.29296899999997</v>
      </c>
      <c r="AJ35">
        <v>815.89392099999998</v>
      </c>
      <c r="AK35" s="40">
        <v>5.0000000000000001E-3</v>
      </c>
    </row>
    <row r="36" spans="1:37" ht="14.75">
      <c r="A36" t="s">
        <v>916</v>
      </c>
      <c r="B36" t="s">
        <v>917</v>
      </c>
      <c r="C36" t="s">
        <v>1648</v>
      </c>
      <c r="D36" t="s">
        <v>876</v>
      </c>
      <c r="F36">
        <v>1857.287842</v>
      </c>
      <c r="G36">
        <v>1878.005249</v>
      </c>
      <c r="H36">
        <v>1898.549683</v>
      </c>
      <c r="I36">
        <v>1918.8819579999999</v>
      </c>
      <c r="J36">
        <v>1938.9693600000001</v>
      </c>
      <c r="K36">
        <v>1958.778687</v>
      </c>
      <c r="L36">
        <v>1977.774658</v>
      </c>
      <c r="M36">
        <v>1996.5375979999999</v>
      </c>
      <c r="N36">
        <v>2015.028687</v>
      </c>
      <c r="O36">
        <v>2033.1875</v>
      </c>
      <c r="P36">
        <v>2050.9704590000001</v>
      </c>
      <c r="Q36">
        <v>2067.8466800000001</v>
      </c>
      <c r="R36">
        <v>2084.413818</v>
      </c>
      <c r="S36">
        <v>2100.6110840000001</v>
      </c>
      <c r="T36">
        <v>2116.3732909999999</v>
      </c>
      <c r="U36">
        <v>2131.6484380000002</v>
      </c>
      <c r="V36">
        <v>2145.931885</v>
      </c>
      <c r="W36">
        <v>2159.7583009999998</v>
      </c>
      <c r="X36">
        <v>2173.1479490000002</v>
      </c>
      <c r="Y36">
        <v>2186.0954590000001</v>
      </c>
      <c r="Z36">
        <v>2198.5998540000001</v>
      </c>
      <c r="AA36">
        <v>2210.1047359999998</v>
      </c>
      <c r="AB36">
        <v>2221.147461</v>
      </c>
      <c r="AC36">
        <v>2231.766357</v>
      </c>
      <c r="AD36">
        <v>2242.001221</v>
      </c>
      <c r="AE36">
        <v>2251.8889159999999</v>
      </c>
      <c r="AF36">
        <v>2260.7429200000001</v>
      </c>
      <c r="AG36">
        <v>2269.2097170000002</v>
      </c>
      <c r="AH36">
        <v>2277.3125</v>
      </c>
      <c r="AI36">
        <v>2285.0732419999999</v>
      </c>
      <c r="AJ36">
        <v>2292.5129390000002</v>
      </c>
      <c r="AK36" s="40">
        <v>7.0000000000000001E-3</v>
      </c>
    </row>
    <row r="37" spans="1:37" ht="14.75">
      <c r="A37" t="s">
        <v>918</v>
      </c>
      <c r="B37" t="s">
        <v>919</v>
      </c>
      <c r="C37" t="s">
        <v>1649</v>
      </c>
      <c r="D37" t="s">
        <v>876</v>
      </c>
      <c r="F37">
        <v>41.872661999999998</v>
      </c>
      <c r="G37">
        <v>42.303894</v>
      </c>
      <c r="H37">
        <v>42.843819000000003</v>
      </c>
      <c r="I37">
        <v>43.472217999999998</v>
      </c>
      <c r="J37">
        <v>44.120659000000003</v>
      </c>
      <c r="K37">
        <v>44.75853</v>
      </c>
      <c r="L37">
        <v>45.396641000000002</v>
      </c>
      <c r="M37">
        <v>46.033988999999998</v>
      </c>
      <c r="N37">
        <v>46.673676</v>
      </c>
      <c r="O37">
        <v>47.314444999999999</v>
      </c>
      <c r="P37">
        <v>47.953533</v>
      </c>
      <c r="Q37">
        <v>48.592503000000001</v>
      </c>
      <c r="R37">
        <v>49.227642000000003</v>
      </c>
      <c r="S37">
        <v>49.858459000000003</v>
      </c>
      <c r="T37">
        <v>50.485576999999999</v>
      </c>
      <c r="U37">
        <v>51.109752999999998</v>
      </c>
      <c r="V37">
        <v>51.730319999999999</v>
      </c>
      <c r="W37">
        <v>52.349120999999997</v>
      </c>
      <c r="X37">
        <v>52.966591000000001</v>
      </c>
      <c r="Y37">
        <v>53.582478000000002</v>
      </c>
      <c r="Z37">
        <v>54.196818999999998</v>
      </c>
      <c r="AA37">
        <v>54.806820000000002</v>
      </c>
      <c r="AB37">
        <v>55.415390000000002</v>
      </c>
      <c r="AC37">
        <v>56.022621000000001</v>
      </c>
      <c r="AD37">
        <v>56.628169999999997</v>
      </c>
      <c r="AE37">
        <v>57.231895000000002</v>
      </c>
      <c r="AF37">
        <v>57.828494999999997</v>
      </c>
      <c r="AG37">
        <v>58.423195</v>
      </c>
      <c r="AH37">
        <v>59.016624</v>
      </c>
      <c r="AI37">
        <v>59.610176000000003</v>
      </c>
      <c r="AJ37">
        <v>60.202911</v>
      </c>
      <c r="AK37" s="40">
        <v>1.2E-2</v>
      </c>
    </row>
    <row r="38" spans="1:37" ht="14.75">
      <c r="A38" t="s">
        <v>121</v>
      </c>
    </row>
    <row r="39" spans="1:37" ht="14.75">
      <c r="A39" t="s">
        <v>920</v>
      </c>
    </row>
    <row r="40" spans="1:37" ht="14.75">
      <c r="A40" t="s">
        <v>883</v>
      </c>
    </row>
    <row r="41" spans="1:37" ht="14.75">
      <c r="A41" t="s">
        <v>894</v>
      </c>
      <c r="B41" t="s">
        <v>921</v>
      </c>
      <c r="C41" t="s">
        <v>1650</v>
      </c>
      <c r="D41" t="s">
        <v>633</v>
      </c>
      <c r="F41">
        <v>369.825378</v>
      </c>
      <c r="G41">
        <v>580.62579300000004</v>
      </c>
      <c r="H41">
        <v>676.04077099999995</v>
      </c>
      <c r="I41">
        <v>724.85772699999995</v>
      </c>
      <c r="J41">
        <v>752.83508300000005</v>
      </c>
      <c r="K41">
        <v>778.23168899999996</v>
      </c>
      <c r="L41">
        <v>796.84307899999999</v>
      </c>
      <c r="M41">
        <v>809.83221400000002</v>
      </c>
      <c r="N41">
        <v>820.70532200000002</v>
      </c>
      <c r="O41">
        <v>830.52337599999998</v>
      </c>
      <c r="P41">
        <v>840.79162599999995</v>
      </c>
      <c r="Q41">
        <v>852.89044200000001</v>
      </c>
      <c r="R41">
        <v>868.67492700000003</v>
      </c>
      <c r="S41">
        <v>884.73956299999998</v>
      </c>
      <c r="T41">
        <v>903.00506600000006</v>
      </c>
      <c r="U41">
        <v>923.197632</v>
      </c>
      <c r="V41">
        <v>941.32788100000005</v>
      </c>
      <c r="W41">
        <v>957.51031499999999</v>
      </c>
      <c r="X41">
        <v>974.28094499999997</v>
      </c>
      <c r="Y41">
        <v>993.48870799999997</v>
      </c>
      <c r="Z41">
        <v>1015.347839</v>
      </c>
      <c r="AA41">
        <v>1036.888672</v>
      </c>
      <c r="AB41">
        <v>1058.3245850000001</v>
      </c>
      <c r="AC41">
        <v>1079.478638</v>
      </c>
      <c r="AD41">
        <v>1099.933716</v>
      </c>
      <c r="AE41">
        <v>1122.0977780000001</v>
      </c>
      <c r="AF41">
        <v>1142.5672609999999</v>
      </c>
      <c r="AG41">
        <v>1161.0610349999999</v>
      </c>
      <c r="AH41">
        <v>1182.670044</v>
      </c>
      <c r="AI41">
        <v>1204.3160399999999</v>
      </c>
      <c r="AJ41">
        <v>1226.4289550000001</v>
      </c>
      <c r="AK41" s="40">
        <v>4.1000000000000002E-2</v>
      </c>
    </row>
    <row r="42" spans="1:37" ht="14.75">
      <c r="A42" t="s">
        <v>896</v>
      </c>
      <c r="B42" t="s">
        <v>922</v>
      </c>
      <c r="C42" t="s">
        <v>1651</v>
      </c>
      <c r="D42" t="s">
        <v>633</v>
      </c>
      <c r="F42">
        <v>18.525003000000002</v>
      </c>
      <c r="G42">
        <v>29.084254999999999</v>
      </c>
      <c r="H42">
        <v>33.863708000000003</v>
      </c>
      <c r="I42">
        <v>36.309010000000001</v>
      </c>
      <c r="J42">
        <v>37.220688000000003</v>
      </c>
      <c r="K42">
        <v>38.157195999999999</v>
      </c>
      <c r="L42">
        <v>39.119948999999998</v>
      </c>
      <c r="M42">
        <v>40.100441000000004</v>
      </c>
      <c r="N42">
        <v>41.096569000000002</v>
      </c>
      <c r="O42">
        <v>42.110419999999998</v>
      </c>
      <c r="P42">
        <v>43.140255000000003</v>
      </c>
      <c r="Q42">
        <v>44.19162</v>
      </c>
      <c r="R42">
        <v>45.265965000000001</v>
      </c>
      <c r="S42">
        <v>46.364066999999999</v>
      </c>
      <c r="T42">
        <v>47.481873</v>
      </c>
      <c r="U42">
        <v>48.616447000000001</v>
      </c>
      <c r="V42">
        <v>49.779910999999998</v>
      </c>
      <c r="W42">
        <v>50.961964000000002</v>
      </c>
      <c r="X42">
        <v>52.162964000000002</v>
      </c>
      <c r="Y42">
        <v>53.385956</v>
      </c>
      <c r="Z42">
        <v>54.629050999999997</v>
      </c>
      <c r="AA42">
        <v>55.882683</v>
      </c>
      <c r="AB42">
        <v>57.156471000000003</v>
      </c>
      <c r="AC42">
        <v>58.449677000000001</v>
      </c>
      <c r="AD42">
        <v>59.764442000000003</v>
      </c>
      <c r="AE42">
        <v>61.102516000000001</v>
      </c>
      <c r="AF42">
        <v>62.464691000000002</v>
      </c>
      <c r="AG42">
        <v>63.850093999999999</v>
      </c>
      <c r="AH42">
        <v>65.255889999999994</v>
      </c>
      <c r="AI42">
        <v>66.681740000000005</v>
      </c>
      <c r="AJ42">
        <v>68.131743999999998</v>
      </c>
      <c r="AK42" s="40">
        <v>4.3999999999999997E-2</v>
      </c>
    </row>
    <row r="43" spans="1:37" ht="14.75">
      <c r="A43" t="s">
        <v>898</v>
      </c>
      <c r="B43" t="s">
        <v>923</v>
      </c>
      <c r="C43" t="s">
        <v>1652</v>
      </c>
      <c r="D43" t="s">
        <v>633</v>
      </c>
      <c r="F43">
        <v>17.453876000000001</v>
      </c>
      <c r="G43">
        <v>27.402585999999999</v>
      </c>
      <c r="H43">
        <v>31.905684999999998</v>
      </c>
      <c r="I43">
        <v>34.209598999999997</v>
      </c>
      <c r="J43">
        <v>35.160442000000003</v>
      </c>
      <c r="K43">
        <v>36.130828999999999</v>
      </c>
      <c r="L43">
        <v>37.117870000000003</v>
      </c>
      <c r="M43">
        <v>38.126410999999997</v>
      </c>
      <c r="N43">
        <v>39.156616</v>
      </c>
      <c r="O43">
        <v>40.208354999999997</v>
      </c>
      <c r="P43">
        <v>41.279536999999998</v>
      </c>
      <c r="Q43">
        <v>42.357750000000003</v>
      </c>
      <c r="R43">
        <v>43.454456</v>
      </c>
      <c r="S43">
        <v>44.573467000000001</v>
      </c>
      <c r="T43">
        <v>45.715443</v>
      </c>
      <c r="U43">
        <v>46.881839999999997</v>
      </c>
      <c r="V43">
        <v>48.058697000000002</v>
      </c>
      <c r="W43">
        <v>49.259151000000003</v>
      </c>
      <c r="X43">
        <v>50.484473999999999</v>
      </c>
      <c r="Y43">
        <v>51.735348000000002</v>
      </c>
      <c r="Z43">
        <v>53.012225999999998</v>
      </c>
      <c r="AA43">
        <v>54.303322000000001</v>
      </c>
      <c r="AB43">
        <v>55.619781000000003</v>
      </c>
      <c r="AC43">
        <v>56.962555000000002</v>
      </c>
      <c r="AD43">
        <v>58.332152999999998</v>
      </c>
      <c r="AE43">
        <v>59.728580000000001</v>
      </c>
      <c r="AF43">
        <v>61.122387000000003</v>
      </c>
      <c r="AG43">
        <v>62.541125999999998</v>
      </c>
      <c r="AH43">
        <v>63.987324000000001</v>
      </c>
      <c r="AI43">
        <v>65.463959000000003</v>
      </c>
      <c r="AJ43">
        <v>66.973106000000001</v>
      </c>
      <c r="AK43" s="40">
        <v>4.5999999999999999E-2</v>
      </c>
    </row>
    <row r="44" spans="1:37" ht="14.75">
      <c r="A44" t="s">
        <v>900</v>
      </c>
      <c r="B44" t="s">
        <v>924</v>
      </c>
      <c r="C44" t="s">
        <v>1653</v>
      </c>
      <c r="D44" t="s">
        <v>633</v>
      </c>
      <c r="F44">
        <v>55.321846000000001</v>
      </c>
      <c r="G44">
        <v>86.855293000000003</v>
      </c>
      <c r="H44">
        <v>101.128334</v>
      </c>
      <c r="I44">
        <v>108.430817</v>
      </c>
      <c r="J44">
        <v>115.769363</v>
      </c>
      <c r="K44">
        <v>123.41761</v>
      </c>
      <c r="L44">
        <v>131.45251500000001</v>
      </c>
      <c r="M44">
        <v>139.75443999999999</v>
      </c>
      <c r="N44">
        <v>148.387833</v>
      </c>
      <c r="O44">
        <v>157.33892800000001</v>
      </c>
      <c r="P44">
        <v>166.575256</v>
      </c>
      <c r="Q44">
        <v>176.164154</v>
      </c>
      <c r="R44">
        <v>186.229263</v>
      </c>
      <c r="S44">
        <v>196.828339</v>
      </c>
      <c r="T44">
        <v>207.99194299999999</v>
      </c>
      <c r="U44">
        <v>219.758453</v>
      </c>
      <c r="V44">
        <v>232.06997699999999</v>
      </c>
      <c r="W44">
        <v>245.03912399999999</v>
      </c>
      <c r="X44">
        <v>258.696594</v>
      </c>
      <c r="Y44">
        <v>273.07733200000001</v>
      </c>
      <c r="Z44">
        <v>288.21435500000001</v>
      </c>
      <c r="AA44">
        <v>303.922821</v>
      </c>
      <c r="AB44">
        <v>320.45532200000002</v>
      </c>
      <c r="AC44">
        <v>337.85366800000003</v>
      </c>
      <c r="AD44">
        <v>356.164917</v>
      </c>
      <c r="AE44">
        <v>375.434662</v>
      </c>
      <c r="AF44">
        <v>395.43231200000002</v>
      </c>
      <c r="AG44">
        <v>416.45608499999997</v>
      </c>
      <c r="AH44">
        <v>438.553223</v>
      </c>
      <c r="AI44">
        <v>461.771027</v>
      </c>
      <c r="AJ44">
        <v>486.16522200000003</v>
      </c>
      <c r="AK44" s="40">
        <v>7.4999999999999997E-2</v>
      </c>
    </row>
    <row r="45" spans="1:37" ht="14.75">
      <c r="A45" t="s">
        <v>902</v>
      </c>
      <c r="B45" t="s">
        <v>925</v>
      </c>
      <c r="C45" t="s">
        <v>1654</v>
      </c>
      <c r="D45" t="s">
        <v>633</v>
      </c>
      <c r="F45">
        <v>316.60952800000001</v>
      </c>
      <c r="G45">
        <v>497.07693499999999</v>
      </c>
      <c r="H45">
        <v>578.76220699999999</v>
      </c>
      <c r="I45">
        <v>620.55468800000006</v>
      </c>
      <c r="J45">
        <v>646.80828899999995</v>
      </c>
      <c r="K45">
        <v>671.63061500000003</v>
      </c>
      <c r="L45">
        <v>695.76080300000001</v>
      </c>
      <c r="M45">
        <v>720.16149900000005</v>
      </c>
      <c r="N45">
        <v>745.03186000000005</v>
      </c>
      <c r="O45">
        <v>770.19171100000005</v>
      </c>
      <c r="P45">
        <v>795.60900900000001</v>
      </c>
      <c r="Q45">
        <v>821.55493200000001</v>
      </c>
      <c r="R45">
        <v>847.85955799999999</v>
      </c>
      <c r="S45">
        <v>874.793091</v>
      </c>
      <c r="T45">
        <v>902.60052499999995</v>
      </c>
      <c r="U45">
        <v>931.239014</v>
      </c>
      <c r="V45">
        <v>960.72979699999996</v>
      </c>
      <c r="W45">
        <v>991.18615699999998</v>
      </c>
      <c r="X45">
        <v>1022.621216</v>
      </c>
      <c r="Y45">
        <v>1055.0826420000001</v>
      </c>
      <c r="Z45">
        <v>1088.6485600000001</v>
      </c>
      <c r="AA45">
        <v>1123.2905270000001</v>
      </c>
      <c r="AB45">
        <v>1158.9957280000001</v>
      </c>
      <c r="AC45">
        <v>1195.751587</v>
      </c>
      <c r="AD45">
        <v>1233.533081</v>
      </c>
      <c r="AE45">
        <v>1272.4342039999999</v>
      </c>
      <c r="AF45">
        <v>1312.4833980000001</v>
      </c>
      <c r="AG45">
        <v>1353.724365</v>
      </c>
      <c r="AH45">
        <v>1396.3244629999999</v>
      </c>
      <c r="AI45">
        <v>1440.3989260000001</v>
      </c>
      <c r="AJ45">
        <v>1485.965698</v>
      </c>
      <c r="AK45" s="40">
        <v>5.2999999999999999E-2</v>
      </c>
    </row>
    <row r="46" spans="1:37" ht="14.75">
      <c r="A46" t="s">
        <v>904</v>
      </c>
      <c r="B46" t="s">
        <v>926</v>
      </c>
      <c r="C46" t="s">
        <v>1655</v>
      </c>
      <c r="D46" t="s">
        <v>633</v>
      </c>
      <c r="F46">
        <v>17.486584000000001</v>
      </c>
      <c r="G46">
        <v>32.437614000000004</v>
      </c>
      <c r="H46">
        <v>39.204922000000003</v>
      </c>
      <c r="I46">
        <v>42.667267000000002</v>
      </c>
      <c r="J46">
        <v>45.441738000000001</v>
      </c>
      <c r="K46">
        <v>48.311897000000002</v>
      </c>
      <c r="L46">
        <v>51.282871</v>
      </c>
      <c r="M46">
        <v>54.407349000000004</v>
      </c>
      <c r="N46">
        <v>57.689174999999999</v>
      </c>
      <c r="O46">
        <v>61.139007999999997</v>
      </c>
      <c r="P46">
        <v>64.769630000000006</v>
      </c>
      <c r="Q46">
        <v>68.577629000000002</v>
      </c>
      <c r="R46">
        <v>72.600005999999993</v>
      </c>
      <c r="S46">
        <v>76.861214000000004</v>
      </c>
      <c r="T46">
        <v>81.380829000000006</v>
      </c>
      <c r="U46">
        <v>86.179778999999996</v>
      </c>
      <c r="V46">
        <v>91.262473999999997</v>
      </c>
      <c r="W46">
        <v>96.651336999999998</v>
      </c>
      <c r="X46">
        <v>102.3629</v>
      </c>
      <c r="Y46">
        <v>108.42369100000001</v>
      </c>
      <c r="Z46">
        <v>114.84942599999999</v>
      </c>
      <c r="AA46">
        <v>121.629242</v>
      </c>
      <c r="AB46">
        <v>128.81428500000001</v>
      </c>
      <c r="AC46">
        <v>136.43881200000001</v>
      </c>
      <c r="AD46">
        <v>144.53152499999999</v>
      </c>
      <c r="AE46">
        <v>153.11895799999999</v>
      </c>
      <c r="AF46">
        <v>162.183807</v>
      </c>
      <c r="AG46">
        <v>171.80677800000001</v>
      </c>
      <c r="AH46">
        <v>182.027557</v>
      </c>
      <c r="AI46">
        <v>192.89309700000001</v>
      </c>
      <c r="AJ46">
        <v>204.44766200000001</v>
      </c>
      <c r="AK46" s="40">
        <v>8.5000000000000006E-2</v>
      </c>
    </row>
    <row r="47" spans="1:37" ht="14.75">
      <c r="A47" t="s">
        <v>906</v>
      </c>
      <c r="B47" t="s">
        <v>927</v>
      </c>
      <c r="C47" t="s">
        <v>1656</v>
      </c>
      <c r="D47" t="s">
        <v>633</v>
      </c>
      <c r="F47">
        <v>38.344875000000002</v>
      </c>
      <c r="G47">
        <v>60.201453999999998</v>
      </c>
      <c r="H47">
        <v>70.094429000000005</v>
      </c>
      <c r="I47">
        <v>75.155951999999999</v>
      </c>
      <c r="J47">
        <v>78.739883000000006</v>
      </c>
      <c r="K47">
        <v>82.252831</v>
      </c>
      <c r="L47">
        <v>85.878456</v>
      </c>
      <c r="M47">
        <v>89.631821000000002</v>
      </c>
      <c r="N47">
        <v>93.553321999999994</v>
      </c>
      <c r="O47">
        <v>97.598724000000004</v>
      </c>
      <c r="P47">
        <v>101.781212</v>
      </c>
      <c r="Q47">
        <v>106.132721</v>
      </c>
      <c r="R47">
        <v>110.64434799999999</v>
      </c>
      <c r="S47">
        <v>115.349937</v>
      </c>
      <c r="T47">
        <v>120.25142700000001</v>
      </c>
      <c r="U47">
        <v>125.35908499999999</v>
      </c>
      <c r="V47">
        <v>130.624878</v>
      </c>
      <c r="W47">
        <v>136.08114599999999</v>
      </c>
      <c r="X47">
        <v>141.75138899999999</v>
      </c>
      <c r="Y47">
        <v>147.64004499999999</v>
      </c>
      <c r="Z47">
        <v>153.740906</v>
      </c>
      <c r="AA47">
        <v>160.01937899999999</v>
      </c>
      <c r="AB47">
        <v>166.51738</v>
      </c>
      <c r="AC47">
        <v>173.24607800000001</v>
      </c>
      <c r="AD47">
        <v>180.21156300000001</v>
      </c>
      <c r="AE47">
        <v>187.42690999999999</v>
      </c>
      <c r="AF47">
        <v>194.899689</v>
      </c>
      <c r="AG47">
        <v>202.646759</v>
      </c>
      <c r="AH47">
        <v>210.67555200000001</v>
      </c>
      <c r="AI47">
        <v>218.995193</v>
      </c>
      <c r="AJ47">
        <v>227.632217</v>
      </c>
      <c r="AK47" s="40">
        <v>6.0999999999999999E-2</v>
      </c>
    </row>
    <row r="48" spans="1:37" ht="14.75">
      <c r="A48" t="s">
        <v>908</v>
      </c>
      <c r="B48" t="s">
        <v>928</v>
      </c>
      <c r="C48" t="s">
        <v>1657</v>
      </c>
      <c r="D48" t="s">
        <v>633</v>
      </c>
      <c r="F48">
        <v>70.372009000000006</v>
      </c>
      <c r="G48">
        <v>97.113365000000002</v>
      </c>
      <c r="H48">
        <v>109.217354</v>
      </c>
      <c r="I48">
        <v>115.410088</v>
      </c>
      <c r="J48">
        <v>118.431572</v>
      </c>
      <c r="K48">
        <v>121.34063</v>
      </c>
      <c r="L48">
        <v>124.02645099999999</v>
      </c>
      <c r="M48">
        <v>126.764534</v>
      </c>
      <c r="N48">
        <v>129.60115099999999</v>
      </c>
      <c r="O48">
        <v>132.543442</v>
      </c>
      <c r="P48">
        <v>135.58772300000001</v>
      </c>
      <c r="Q48">
        <v>138.764206</v>
      </c>
      <c r="R48">
        <v>142.06958</v>
      </c>
      <c r="S48">
        <v>145.46305799999999</v>
      </c>
      <c r="T48">
        <v>148.905182</v>
      </c>
      <c r="U48">
        <v>152.361572</v>
      </c>
      <c r="V48">
        <v>155.74182099999999</v>
      </c>
      <c r="W48">
        <v>159.15016199999999</v>
      </c>
      <c r="X48">
        <v>162.59884600000001</v>
      </c>
      <c r="Y48">
        <v>166.10902400000001</v>
      </c>
      <c r="Z48">
        <v>169.69311500000001</v>
      </c>
      <c r="AA48">
        <v>173.24847399999999</v>
      </c>
      <c r="AB48">
        <v>176.86340300000001</v>
      </c>
      <c r="AC48">
        <v>180.543564</v>
      </c>
      <c r="AD48">
        <v>184.291245</v>
      </c>
      <c r="AE48">
        <v>188.107193</v>
      </c>
      <c r="AF48">
        <v>191.867493</v>
      </c>
      <c r="AG48">
        <v>195.680252</v>
      </c>
      <c r="AH48">
        <v>199.56402600000001</v>
      </c>
      <c r="AI48">
        <v>203.535751</v>
      </c>
      <c r="AJ48">
        <v>207.60640000000001</v>
      </c>
      <c r="AK48" s="40">
        <v>3.6999999999999998E-2</v>
      </c>
    </row>
    <row r="49" spans="1:37" ht="14.75">
      <c r="A49" t="s">
        <v>910</v>
      </c>
      <c r="B49" t="s">
        <v>929</v>
      </c>
      <c r="C49" t="s">
        <v>1658</v>
      </c>
      <c r="D49" t="s">
        <v>633</v>
      </c>
      <c r="F49">
        <v>322.65188599999999</v>
      </c>
      <c r="G49">
        <v>445.25958300000002</v>
      </c>
      <c r="H49">
        <v>500.75570699999997</v>
      </c>
      <c r="I49">
        <v>529.14904799999999</v>
      </c>
      <c r="J49">
        <v>563.79492200000004</v>
      </c>
      <c r="K49">
        <v>600.16229199999998</v>
      </c>
      <c r="L49">
        <v>636.24743699999999</v>
      </c>
      <c r="M49">
        <v>672.70202600000005</v>
      </c>
      <c r="N49">
        <v>709.950378</v>
      </c>
      <c r="O49">
        <v>747.70599400000003</v>
      </c>
      <c r="P49">
        <v>785.86993399999994</v>
      </c>
      <c r="Q49">
        <v>824.81646699999999</v>
      </c>
      <c r="R49">
        <v>863.92504899999994</v>
      </c>
      <c r="S49">
        <v>903.23718299999996</v>
      </c>
      <c r="T49">
        <v>942.72808799999996</v>
      </c>
      <c r="U49">
        <v>982.66113299999995</v>
      </c>
      <c r="V49">
        <v>1022.943909</v>
      </c>
      <c r="W49">
        <v>1063.2117920000001</v>
      </c>
      <c r="X49">
        <v>1103.470703</v>
      </c>
      <c r="Y49">
        <v>1144.1087649999999</v>
      </c>
      <c r="Z49">
        <v>1185.589111</v>
      </c>
      <c r="AA49">
        <v>1228.2380370000001</v>
      </c>
      <c r="AB49">
        <v>1272.0451660000001</v>
      </c>
      <c r="AC49">
        <v>1316.6273189999999</v>
      </c>
      <c r="AD49">
        <v>1361.4970699999999</v>
      </c>
      <c r="AE49">
        <v>1406.087524</v>
      </c>
      <c r="AF49">
        <v>1450.2504879999999</v>
      </c>
      <c r="AG49">
        <v>1494.305908</v>
      </c>
      <c r="AH49">
        <v>1538.0589600000001</v>
      </c>
      <c r="AI49">
        <v>1581.0083010000001</v>
      </c>
      <c r="AJ49">
        <v>1622.6552730000001</v>
      </c>
      <c r="AK49" s="40">
        <v>5.5E-2</v>
      </c>
    </row>
    <row r="50" spans="1:37" ht="14.75">
      <c r="A50" t="s">
        <v>912</v>
      </c>
      <c r="B50" t="s">
        <v>930</v>
      </c>
      <c r="C50" t="s">
        <v>1659</v>
      </c>
      <c r="D50" t="s">
        <v>633</v>
      </c>
      <c r="F50">
        <v>37.983845000000002</v>
      </c>
      <c r="G50">
        <v>61.913665999999999</v>
      </c>
      <c r="H50">
        <v>72.745056000000005</v>
      </c>
      <c r="I50">
        <v>78.286697000000004</v>
      </c>
      <c r="J50">
        <v>79.509040999999996</v>
      </c>
      <c r="K50">
        <v>80.612335000000002</v>
      </c>
      <c r="L50">
        <v>81.640822999999997</v>
      </c>
      <c r="M50">
        <v>82.618645000000001</v>
      </c>
      <c r="N50">
        <v>83.551383999999999</v>
      </c>
      <c r="O50">
        <v>84.439468000000005</v>
      </c>
      <c r="P50">
        <v>85.284935000000004</v>
      </c>
      <c r="Q50">
        <v>86.064423000000005</v>
      </c>
      <c r="R50">
        <v>86.789017000000001</v>
      </c>
      <c r="S50">
        <v>87.501487999999995</v>
      </c>
      <c r="T50">
        <v>88.208656000000005</v>
      </c>
      <c r="U50">
        <v>88.908484999999999</v>
      </c>
      <c r="V50">
        <v>89.593924999999999</v>
      </c>
      <c r="W50">
        <v>90.267280999999997</v>
      </c>
      <c r="X50">
        <v>90.929107999999999</v>
      </c>
      <c r="Y50">
        <v>91.587012999999999</v>
      </c>
      <c r="Z50">
        <v>92.245750000000001</v>
      </c>
      <c r="AA50">
        <v>92.903259000000006</v>
      </c>
      <c r="AB50">
        <v>93.564261999999999</v>
      </c>
      <c r="AC50">
        <v>94.224845999999999</v>
      </c>
      <c r="AD50">
        <v>94.885627999999997</v>
      </c>
      <c r="AE50">
        <v>95.547721999999993</v>
      </c>
      <c r="AF50">
        <v>96.206130999999999</v>
      </c>
      <c r="AG50">
        <v>96.864891</v>
      </c>
      <c r="AH50">
        <v>97.527602999999999</v>
      </c>
      <c r="AI50">
        <v>98.197265999999999</v>
      </c>
      <c r="AJ50">
        <v>98.875748000000002</v>
      </c>
      <c r="AK50" s="40">
        <v>3.2000000000000001E-2</v>
      </c>
    </row>
    <row r="51" spans="1:37" ht="14.75">
      <c r="A51" t="s">
        <v>914</v>
      </c>
      <c r="B51" t="s">
        <v>931</v>
      </c>
      <c r="C51" t="s">
        <v>1660</v>
      </c>
      <c r="D51" t="s">
        <v>633</v>
      </c>
      <c r="F51">
        <v>91.591103000000004</v>
      </c>
      <c r="G51">
        <v>143.79801900000001</v>
      </c>
      <c r="H51">
        <v>167.428528</v>
      </c>
      <c r="I51">
        <v>179.51857000000001</v>
      </c>
      <c r="J51">
        <v>192.48387099999999</v>
      </c>
      <c r="K51">
        <v>205.84510800000001</v>
      </c>
      <c r="L51">
        <v>219.71850599999999</v>
      </c>
      <c r="M51">
        <v>234.077866</v>
      </c>
      <c r="N51">
        <v>248.899033</v>
      </c>
      <c r="O51">
        <v>264.13732900000002</v>
      </c>
      <c r="P51">
        <v>279.73605300000003</v>
      </c>
      <c r="Q51">
        <v>295.91055299999999</v>
      </c>
      <c r="R51">
        <v>312.685272</v>
      </c>
      <c r="S51">
        <v>330.08270299999998</v>
      </c>
      <c r="T51">
        <v>348.19042999999999</v>
      </c>
      <c r="U51">
        <v>367.04812600000002</v>
      </c>
      <c r="V51">
        <v>386.51220699999999</v>
      </c>
      <c r="W51">
        <v>406.76388500000002</v>
      </c>
      <c r="X51">
        <v>427.854218</v>
      </c>
      <c r="Y51">
        <v>449.805542</v>
      </c>
      <c r="Z51">
        <v>472.69830300000001</v>
      </c>
      <c r="AA51">
        <v>496.45748900000001</v>
      </c>
      <c r="AB51">
        <v>521.162781</v>
      </c>
      <c r="AC51">
        <v>546.778503</v>
      </c>
      <c r="AD51">
        <v>573.38159199999996</v>
      </c>
      <c r="AE51">
        <v>600.94647199999997</v>
      </c>
      <c r="AF51">
        <v>628.88500999999997</v>
      </c>
      <c r="AG51">
        <v>657.68212900000003</v>
      </c>
      <c r="AH51">
        <v>687.45367399999998</v>
      </c>
      <c r="AI51">
        <v>718.32189900000003</v>
      </c>
      <c r="AJ51">
        <v>750.44549600000005</v>
      </c>
      <c r="AK51" s="40">
        <v>7.2999999999999995E-2</v>
      </c>
    </row>
    <row r="52" spans="1:37" ht="14.75">
      <c r="A52" t="s">
        <v>916</v>
      </c>
      <c r="B52" t="s">
        <v>932</v>
      </c>
      <c r="C52" t="s">
        <v>1661</v>
      </c>
      <c r="D52" t="s">
        <v>633</v>
      </c>
      <c r="F52">
        <v>42.749336</v>
      </c>
      <c r="G52">
        <v>67.116455000000002</v>
      </c>
      <c r="H52">
        <v>78.145781999999997</v>
      </c>
      <c r="I52">
        <v>83.788703999999996</v>
      </c>
      <c r="J52">
        <v>91.737885000000006</v>
      </c>
      <c r="K52">
        <v>100.338364</v>
      </c>
      <c r="L52">
        <v>109.571091</v>
      </c>
      <c r="M52">
        <v>119.582092</v>
      </c>
      <c r="N52">
        <v>130.41180399999999</v>
      </c>
      <c r="O52">
        <v>141.958969</v>
      </c>
      <c r="P52">
        <v>154.03793300000001</v>
      </c>
      <c r="Q52">
        <v>166.510223</v>
      </c>
      <c r="R52">
        <v>179.208282</v>
      </c>
      <c r="S52">
        <v>192.00363200000001</v>
      </c>
      <c r="T52">
        <v>204.84288000000001</v>
      </c>
      <c r="U52">
        <v>218.07711800000001</v>
      </c>
      <c r="V52">
        <v>231.87806699999999</v>
      </c>
      <c r="W52">
        <v>246.347565</v>
      </c>
      <c r="X52">
        <v>261.52185100000003</v>
      </c>
      <c r="Y52">
        <v>277.41717499999999</v>
      </c>
      <c r="Z52">
        <v>294.05609099999998</v>
      </c>
      <c r="AA52">
        <v>311.32965100000001</v>
      </c>
      <c r="AB52">
        <v>329.32653800000003</v>
      </c>
      <c r="AC52">
        <v>348.09707600000002</v>
      </c>
      <c r="AD52">
        <v>367.645691</v>
      </c>
      <c r="AE52">
        <v>387.98361199999999</v>
      </c>
      <c r="AF52">
        <v>409.006775</v>
      </c>
      <c r="AG52">
        <v>430.768036</v>
      </c>
      <c r="AH52">
        <v>453.32583599999998</v>
      </c>
      <c r="AI52">
        <v>476.673157</v>
      </c>
      <c r="AJ52">
        <v>500.83752399999997</v>
      </c>
      <c r="AK52" s="40">
        <v>8.5000000000000006E-2</v>
      </c>
    </row>
    <row r="53" spans="1:37" ht="14.75">
      <c r="A53" t="s">
        <v>918</v>
      </c>
      <c r="B53" t="s">
        <v>933</v>
      </c>
      <c r="C53" t="s">
        <v>1662</v>
      </c>
      <c r="D53" t="s">
        <v>633</v>
      </c>
      <c r="F53">
        <v>33.617503999999997</v>
      </c>
      <c r="G53">
        <v>52.77948</v>
      </c>
      <c r="H53">
        <v>61.452796999999997</v>
      </c>
      <c r="I53">
        <v>65.890311999999994</v>
      </c>
      <c r="J53">
        <v>69.145270999999994</v>
      </c>
      <c r="K53">
        <v>71.958427</v>
      </c>
      <c r="L53">
        <v>74.646049000000005</v>
      </c>
      <c r="M53">
        <v>77.407784000000007</v>
      </c>
      <c r="N53">
        <v>80.247612000000004</v>
      </c>
      <c r="O53">
        <v>83.166588000000004</v>
      </c>
      <c r="P53">
        <v>86.168419</v>
      </c>
      <c r="Q53">
        <v>89.253082000000006</v>
      </c>
      <c r="R53">
        <v>92.405356999999995</v>
      </c>
      <c r="S53">
        <v>95.613235000000003</v>
      </c>
      <c r="T53">
        <v>98.872574</v>
      </c>
      <c r="U53">
        <v>102.17997699999999</v>
      </c>
      <c r="V53">
        <v>105.51692199999999</v>
      </c>
      <c r="W53">
        <v>108.860703</v>
      </c>
      <c r="X53">
        <v>112.142883</v>
      </c>
      <c r="Y53">
        <v>115.39743799999999</v>
      </c>
      <c r="Z53">
        <v>118.738983</v>
      </c>
      <c r="AA53">
        <v>122.165543</v>
      </c>
      <c r="AB53">
        <v>125.68074799999999</v>
      </c>
      <c r="AC53">
        <v>129.28753699999999</v>
      </c>
      <c r="AD53">
        <v>132.98829699999999</v>
      </c>
      <c r="AE53">
        <v>136.78753699999999</v>
      </c>
      <c r="AF53">
        <v>140.68867499999999</v>
      </c>
      <c r="AG53">
        <v>144.694153</v>
      </c>
      <c r="AH53">
        <v>148.80844099999999</v>
      </c>
      <c r="AI53">
        <v>153.03239400000001</v>
      </c>
      <c r="AJ53">
        <v>157.37184099999999</v>
      </c>
      <c r="AK53" s="40">
        <v>5.2999999999999999E-2</v>
      </c>
    </row>
    <row r="54" spans="1:37" ht="14.75">
      <c r="A54" t="s">
        <v>885</v>
      </c>
    </row>
    <row r="55" spans="1:37" ht="14.75">
      <c r="A55" t="s">
        <v>894</v>
      </c>
      <c r="B55" t="s">
        <v>934</v>
      </c>
      <c r="C55" t="s">
        <v>1663</v>
      </c>
      <c r="D55" t="s">
        <v>633</v>
      </c>
      <c r="F55">
        <v>65.570098999999999</v>
      </c>
      <c r="G55">
        <v>203.26728800000001</v>
      </c>
      <c r="H55">
        <v>285.88558999999998</v>
      </c>
      <c r="I55">
        <v>335.45660400000003</v>
      </c>
      <c r="J55">
        <v>372.63482699999997</v>
      </c>
      <c r="K55">
        <v>394.94174199999998</v>
      </c>
      <c r="L55">
        <v>405.67648300000002</v>
      </c>
      <c r="M55">
        <v>414.17031900000001</v>
      </c>
      <c r="N55">
        <v>421.857574</v>
      </c>
      <c r="O55">
        <v>429.17263800000001</v>
      </c>
      <c r="P55">
        <v>436.74331699999999</v>
      </c>
      <c r="Q55">
        <v>445.15548699999999</v>
      </c>
      <c r="R55">
        <v>455.21203600000001</v>
      </c>
      <c r="S55">
        <v>465.47653200000002</v>
      </c>
      <c r="T55">
        <v>476.77606200000002</v>
      </c>
      <c r="U55">
        <v>489.003784</v>
      </c>
      <c r="V55">
        <v>500.44461100000001</v>
      </c>
      <c r="W55">
        <v>511.139679</v>
      </c>
      <c r="X55">
        <v>522.18554700000004</v>
      </c>
      <c r="Y55">
        <v>534.39581299999998</v>
      </c>
      <c r="Z55">
        <v>547.87725799999998</v>
      </c>
      <c r="AA55">
        <v>561.33587599999998</v>
      </c>
      <c r="AB55">
        <v>574.86657700000001</v>
      </c>
      <c r="AC55">
        <v>588.392517</v>
      </c>
      <c r="AD55">
        <v>601.72943099999998</v>
      </c>
      <c r="AE55">
        <v>615.95178199999998</v>
      </c>
      <c r="AF55">
        <v>629.54540999999995</v>
      </c>
      <c r="AG55">
        <v>642.37738000000002</v>
      </c>
      <c r="AH55">
        <v>656.73962400000005</v>
      </c>
      <c r="AI55">
        <v>671.25531000000001</v>
      </c>
      <c r="AJ55">
        <v>686.12292500000001</v>
      </c>
      <c r="AK55" s="40">
        <v>8.1000000000000003E-2</v>
      </c>
    </row>
    <row r="56" spans="1:37" ht="14.75">
      <c r="A56" t="s">
        <v>896</v>
      </c>
      <c r="B56" t="s">
        <v>935</v>
      </c>
      <c r="C56" t="s">
        <v>1664</v>
      </c>
      <c r="D56" t="s">
        <v>633</v>
      </c>
      <c r="F56">
        <v>14.672772999999999</v>
      </c>
      <c r="G56">
        <v>45.485588</v>
      </c>
      <c r="H56">
        <v>63.973286000000002</v>
      </c>
      <c r="I56">
        <v>75.065894999999998</v>
      </c>
      <c r="J56">
        <v>83.385361000000003</v>
      </c>
      <c r="K56">
        <v>88.377028999999993</v>
      </c>
      <c r="L56">
        <v>90.958076000000005</v>
      </c>
      <c r="M56">
        <v>93.600037</v>
      </c>
      <c r="N56">
        <v>96.294205000000005</v>
      </c>
      <c r="O56">
        <v>99.051108999999997</v>
      </c>
      <c r="P56">
        <v>101.86331199999999</v>
      </c>
      <c r="Q56">
        <v>104.757698</v>
      </c>
      <c r="R56">
        <v>107.74153099999999</v>
      </c>
      <c r="S56">
        <v>110.819435</v>
      </c>
      <c r="T56">
        <v>113.97296900000001</v>
      </c>
      <c r="U56">
        <v>117.188385</v>
      </c>
      <c r="V56">
        <v>120.523293</v>
      </c>
      <c r="W56">
        <v>123.929108</v>
      </c>
      <c r="X56">
        <v>127.407814</v>
      </c>
      <c r="Y56">
        <v>130.973297</v>
      </c>
      <c r="Z56">
        <v>134.61702</v>
      </c>
      <c r="AA56">
        <v>138.29324299999999</v>
      </c>
      <c r="AB56">
        <v>142.047302</v>
      </c>
      <c r="AC56">
        <v>145.87652600000001</v>
      </c>
      <c r="AD56">
        <v>149.786102</v>
      </c>
      <c r="AE56">
        <v>153.78218100000001</v>
      </c>
      <c r="AF56">
        <v>157.86805699999999</v>
      </c>
      <c r="AG56">
        <v>162.03791799999999</v>
      </c>
      <c r="AH56">
        <v>166.276489</v>
      </c>
      <c r="AI56">
        <v>170.57942199999999</v>
      </c>
      <c r="AJ56">
        <v>174.96551500000001</v>
      </c>
      <c r="AK56" s="40">
        <v>8.5999999999999993E-2</v>
      </c>
    </row>
    <row r="57" spans="1:37" ht="14.75">
      <c r="A57" t="s">
        <v>898</v>
      </c>
      <c r="B57" t="s">
        <v>936</v>
      </c>
      <c r="C57" t="s">
        <v>1665</v>
      </c>
      <c r="D57" t="s">
        <v>633</v>
      </c>
      <c r="F57">
        <v>18.003374000000001</v>
      </c>
      <c r="G57">
        <v>55.810451999999998</v>
      </c>
      <c r="H57">
        <v>78.494704999999996</v>
      </c>
      <c r="I57">
        <v>92.105255</v>
      </c>
      <c r="J57">
        <v>102.313164</v>
      </c>
      <c r="K57">
        <v>108.437912</v>
      </c>
      <c r="L57">
        <v>112.81431600000001</v>
      </c>
      <c r="M57">
        <v>117.35099</v>
      </c>
      <c r="N57">
        <v>122.05265</v>
      </c>
      <c r="O57">
        <v>126.922997</v>
      </c>
      <c r="P57">
        <v>131.95924400000001</v>
      </c>
      <c r="Q57">
        <v>137.12674000000001</v>
      </c>
      <c r="R57">
        <v>142.46431000000001</v>
      </c>
      <c r="S57">
        <v>147.989746</v>
      </c>
      <c r="T57">
        <v>153.710373</v>
      </c>
      <c r="U57">
        <v>159.63664199999999</v>
      </c>
      <c r="V57">
        <v>165.72671500000001</v>
      </c>
      <c r="W57">
        <v>172.029022</v>
      </c>
      <c r="X57">
        <v>178.553619</v>
      </c>
      <c r="Y57">
        <v>185.30892900000001</v>
      </c>
      <c r="Z57">
        <v>192.302582</v>
      </c>
      <c r="AA57">
        <v>199.50006099999999</v>
      </c>
      <c r="AB57">
        <v>206.944931</v>
      </c>
      <c r="AC57">
        <v>214.647324</v>
      </c>
      <c r="AD57">
        <v>222.61582899999999</v>
      </c>
      <c r="AE57">
        <v>230.857437</v>
      </c>
      <c r="AF57">
        <v>239.26365699999999</v>
      </c>
      <c r="AG57">
        <v>247.946899</v>
      </c>
      <c r="AH57">
        <v>256.92361499999998</v>
      </c>
      <c r="AI57">
        <v>266.21264600000001</v>
      </c>
      <c r="AJ57">
        <v>275.830017</v>
      </c>
      <c r="AK57" s="40">
        <v>9.5000000000000001E-2</v>
      </c>
    </row>
    <row r="58" spans="1:37" ht="14.75">
      <c r="A58" t="s">
        <v>900</v>
      </c>
      <c r="B58" t="s">
        <v>937</v>
      </c>
      <c r="C58" t="s">
        <v>1666</v>
      </c>
      <c r="D58" t="s">
        <v>633</v>
      </c>
      <c r="F58">
        <v>13.002867999999999</v>
      </c>
      <c r="G58">
        <v>40.308883999999999</v>
      </c>
      <c r="H58">
        <v>56.692497000000003</v>
      </c>
      <c r="I58">
        <v>66.522666999999998</v>
      </c>
      <c r="J58">
        <v>73.895286999999996</v>
      </c>
      <c r="K58">
        <v>78.318862999999993</v>
      </c>
      <c r="L58">
        <v>82.077788999999996</v>
      </c>
      <c r="M58">
        <v>85.938332000000003</v>
      </c>
      <c r="N58">
        <v>89.917984000000004</v>
      </c>
      <c r="O58">
        <v>94.019157000000007</v>
      </c>
      <c r="P58">
        <v>98.240234000000001</v>
      </c>
      <c r="Q58">
        <v>102.580933</v>
      </c>
      <c r="R58">
        <v>107.08216899999999</v>
      </c>
      <c r="S58">
        <v>111.75675200000001</v>
      </c>
      <c r="T58">
        <v>116.611847</v>
      </c>
      <c r="U58">
        <v>121.655991</v>
      </c>
      <c r="V58">
        <v>126.853386</v>
      </c>
      <c r="W58">
        <v>132.25114400000001</v>
      </c>
      <c r="X58">
        <v>137.85614000000001</v>
      </c>
      <c r="Y58">
        <v>143.675781</v>
      </c>
      <c r="Z58">
        <v>149.71684300000001</v>
      </c>
      <c r="AA58">
        <v>155.91587799999999</v>
      </c>
      <c r="AB58">
        <v>162.348511</v>
      </c>
      <c r="AC58">
        <v>169.02371199999999</v>
      </c>
      <c r="AD58">
        <v>175.951752</v>
      </c>
      <c r="AE58">
        <v>183.141144</v>
      </c>
      <c r="AF58">
        <v>190.51170300000001</v>
      </c>
      <c r="AG58">
        <v>198.15026900000001</v>
      </c>
      <c r="AH58">
        <v>206.074005</v>
      </c>
      <c r="AI58">
        <v>214.30229199999999</v>
      </c>
      <c r="AJ58">
        <v>222.85398900000001</v>
      </c>
      <c r="AK58" s="40">
        <v>9.9000000000000005E-2</v>
      </c>
    </row>
    <row r="59" spans="1:37" ht="14.75">
      <c r="A59" t="s">
        <v>902</v>
      </c>
      <c r="B59" t="s">
        <v>938</v>
      </c>
      <c r="C59" t="s">
        <v>1667</v>
      </c>
      <c r="D59" t="s">
        <v>633</v>
      </c>
      <c r="F59">
        <v>94.620330999999993</v>
      </c>
      <c r="G59">
        <v>293.322968</v>
      </c>
      <c r="H59">
        <v>412.544556</v>
      </c>
      <c r="I59">
        <v>484.07751500000001</v>
      </c>
      <c r="J59">
        <v>537.72723399999995</v>
      </c>
      <c r="K59">
        <v>569.91705300000001</v>
      </c>
      <c r="L59">
        <v>591.83166500000004</v>
      </c>
      <c r="M59">
        <v>614.21887200000003</v>
      </c>
      <c r="N59">
        <v>637.21295199999997</v>
      </c>
      <c r="O59">
        <v>660.71783400000004</v>
      </c>
      <c r="P59">
        <v>684.72631799999999</v>
      </c>
      <c r="Q59">
        <v>709.40972899999997</v>
      </c>
      <c r="R59">
        <v>734.67913799999997</v>
      </c>
      <c r="S59">
        <v>760.70629899999994</v>
      </c>
      <c r="T59">
        <v>787.64776600000005</v>
      </c>
      <c r="U59">
        <v>815.48632799999996</v>
      </c>
      <c r="V59">
        <v>844.24688700000002</v>
      </c>
      <c r="W59">
        <v>874.02087400000005</v>
      </c>
      <c r="X59">
        <v>904.83142099999998</v>
      </c>
      <c r="Y59">
        <v>936.72302200000001</v>
      </c>
      <c r="Z59">
        <v>969.75775099999998</v>
      </c>
      <c r="AA59">
        <v>1003.929138</v>
      </c>
      <c r="AB59">
        <v>1039.2470699999999</v>
      </c>
      <c r="AC59">
        <v>1075.7182620000001</v>
      </c>
      <c r="AD59">
        <v>1113.3427730000001</v>
      </c>
      <c r="AE59">
        <v>1152.1961670000001</v>
      </c>
      <c r="AF59">
        <v>1192.3057859999999</v>
      </c>
      <c r="AG59">
        <v>1233.7182620000001</v>
      </c>
      <c r="AH59">
        <v>1276.5686040000001</v>
      </c>
      <c r="AI59">
        <v>1320.959961</v>
      </c>
      <c r="AJ59">
        <v>1366.932861</v>
      </c>
      <c r="AK59" s="40">
        <v>9.2999999999999999E-2</v>
      </c>
    </row>
    <row r="60" spans="1:37" ht="14.75">
      <c r="A60" t="s">
        <v>904</v>
      </c>
      <c r="B60" t="s">
        <v>939</v>
      </c>
      <c r="C60" t="s">
        <v>1668</v>
      </c>
      <c r="D60" t="s">
        <v>633</v>
      </c>
      <c r="F60">
        <v>13.566049</v>
      </c>
      <c r="G60">
        <v>42.054741</v>
      </c>
      <c r="H60">
        <v>59.147961000000002</v>
      </c>
      <c r="I60">
        <v>69.403892999999997</v>
      </c>
      <c r="J60">
        <v>77.095839999999995</v>
      </c>
      <c r="K60">
        <v>81.711005999999998</v>
      </c>
      <c r="L60">
        <v>85.881400999999997</v>
      </c>
      <c r="M60">
        <v>90.216217</v>
      </c>
      <c r="N60">
        <v>94.715644999999995</v>
      </c>
      <c r="O60">
        <v>99.390777999999997</v>
      </c>
      <c r="P60">
        <v>104.255585</v>
      </c>
      <c r="Q60">
        <v>109.29800400000001</v>
      </c>
      <c r="R60">
        <v>114.569183</v>
      </c>
      <c r="S60">
        <v>120.098907</v>
      </c>
      <c r="T60">
        <v>125.90818</v>
      </c>
      <c r="U60">
        <v>132.01904300000001</v>
      </c>
      <c r="V60">
        <v>138.42781099999999</v>
      </c>
      <c r="W60">
        <v>145.15707399999999</v>
      </c>
      <c r="X60">
        <v>152.21997099999999</v>
      </c>
      <c r="Y60">
        <v>159.64350899999999</v>
      </c>
      <c r="Z60">
        <v>167.437759</v>
      </c>
      <c r="AA60">
        <v>175.57418799999999</v>
      </c>
      <c r="AB60">
        <v>184.11291499999999</v>
      </c>
      <c r="AC60">
        <v>193.08793600000001</v>
      </c>
      <c r="AD60">
        <v>202.523819</v>
      </c>
      <c r="AE60">
        <v>212.440979</v>
      </c>
      <c r="AF60">
        <v>222.79884300000001</v>
      </c>
      <c r="AG60">
        <v>233.69058200000001</v>
      </c>
      <c r="AH60">
        <v>245.15062</v>
      </c>
      <c r="AI60">
        <v>257.22125199999999</v>
      </c>
      <c r="AJ60">
        <v>269.93923999999998</v>
      </c>
      <c r="AK60" s="40">
        <v>0.105</v>
      </c>
    </row>
    <row r="61" spans="1:37" ht="14.75">
      <c r="A61" t="s">
        <v>906</v>
      </c>
      <c r="B61" t="s">
        <v>940</v>
      </c>
      <c r="C61" t="s">
        <v>1669</v>
      </c>
      <c r="D61" t="s">
        <v>633</v>
      </c>
      <c r="F61">
        <v>68.406684999999996</v>
      </c>
      <c r="G61">
        <v>153.18611100000001</v>
      </c>
      <c r="H61">
        <v>204.05377200000001</v>
      </c>
      <c r="I61">
        <v>234.57435599999999</v>
      </c>
      <c r="J61">
        <v>257.46481299999999</v>
      </c>
      <c r="K61">
        <v>271.19909699999999</v>
      </c>
      <c r="L61">
        <v>284.82852200000002</v>
      </c>
      <c r="M61">
        <v>299.03765900000002</v>
      </c>
      <c r="N61">
        <v>313.87616000000003</v>
      </c>
      <c r="O61">
        <v>329.36932400000001</v>
      </c>
      <c r="P61">
        <v>345.55145299999998</v>
      </c>
      <c r="Q61">
        <v>362.152557</v>
      </c>
      <c r="R61">
        <v>379.48703</v>
      </c>
      <c r="S61">
        <v>397.57797199999999</v>
      </c>
      <c r="T61">
        <v>416.45867900000002</v>
      </c>
      <c r="U61">
        <v>436.15863000000002</v>
      </c>
      <c r="V61">
        <v>456.63827500000002</v>
      </c>
      <c r="W61">
        <v>477.99572799999999</v>
      </c>
      <c r="X61">
        <v>500.26678500000003</v>
      </c>
      <c r="Y61">
        <v>523.48858600000005</v>
      </c>
      <c r="Z61">
        <v>547.69872999999995</v>
      </c>
      <c r="AA61">
        <v>572.740723</v>
      </c>
      <c r="AB61">
        <v>598.83221400000002</v>
      </c>
      <c r="AC61">
        <v>626.01361099999997</v>
      </c>
      <c r="AD61">
        <v>654.32959000000005</v>
      </c>
      <c r="AE61">
        <v>683.82324200000005</v>
      </c>
      <c r="AF61">
        <v>714.15460199999995</v>
      </c>
      <c r="AG61">
        <v>745.72894299999996</v>
      </c>
      <c r="AH61">
        <v>778.59429899999998</v>
      </c>
      <c r="AI61">
        <v>812.79614300000003</v>
      </c>
      <c r="AJ61">
        <v>848.38793899999996</v>
      </c>
      <c r="AK61" s="40">
        <v>8.7999999999999995E-2</v>
      </c>
    </row>
    <row r="62" spans="1:37" ht="14.75">
      <c r="A62" t="s">
        <v>908</v>
      </c>
      <c r="B62" t="s">
        <v>941</v>
      </c>
      <c r="C62" t="s">
        <v>1670</v>
      </c>
      <c r="D62" t="s">
        <v>633</v>
      </c>
      <c r="F62">
        <v>11.722842999999999</v>
      </c>
      <c r="G62">
        <v>36.340809</v>
      </c>
      <c r="H62">
        <v>51.111590999999997</v>
      </c>
      <c r="I62">
        <v>59.974055999999997</v>
      </c>
      <c r="J62">
        <v>66.620902999999998</v>
      </c>
      <c r="K62">
        <v>70.609015999999997</v>
      </c>
      <c r="L62">
        <v>73.099639999999994</v>
      </c>
      <c r="M62">
        <v>75.673409000000007</v>
      </c>
      <c r="N62">
        <v>78.359222000000003</v>
      </c>
      <c r="O62">
        <v>81.164580999999998</v>
      </c>
      <c r="P62">
        <v>84.090941999999998</v>
      </c>
      <c r="Q62">
        <v>87.158896999999996</v>
      </c>
      <c r="R62">
        <v>90.371284000000003</v>
      </c>
      <c r="S62">
        <v>93.707642000000007</v>
      </c>
      <c r="T62">
        <v>97.147155999999995</v>
      </c>
      <c r="U62">
        <v>100.671013</v>
      </c>
      <c r="V62">
        <v>104.22345</v>
      </c>
      <c r="W62">
        <v>107.87114</v>
      </c>
      <c r="X62">
        <v>111.62434399999999</v>
      </c>
      <c r="Y62">
        <v>115.49968</v>
      </c>
      <c r="Z62">
        <v>119.50872</v>
      </c>
      <c r="AA62">
        <v>123.584198</v>
      </c>
      <c r="AB62">
        <v>127.788803</v>
      </c>
      <c r="AC62">
        <v>132.12966900000001</v>
      </c>
      <c r="AD62">
        <v>136.61189300000001</v>
      </c>
      <c r="AE62">
        <v>141.239609</v>
      </c>
      <c r="AF62">
        <v>145.92396500000001</v>
      </c>
      <c r="AG62">
        <v>150.74739099999999</v>
      </c>
      <c r="AH62">
        <v>155.72695899999999</v>
      </c>
      <c r="AI62">
        <v>160.879242</v>
      </c>
      <c r="AJ62">
        <v>166.216949</v>
      </c>
      <c r="AK62" s="40">
        <v>9.1999999999999998E-2</v>
      </c>
    </row>
    <row r="63" spans="1:37" ht="14.75">
      <c r="A63" t="s">
        <v>910</v>
      </c>
      <c r="B63" t="s">
        <v>942</v>
      </c>
      <c r="C63" t="s">
        <v>1671</v>
      </c>
      <c r="D63" t="s">
        <v>633</v>
      </c>
      <c r="F63">
        <v>35.273876000000001</v>
      </c>
      <c r="G63">
        <v>109.348991</v>
      </c>
      <c r="H63">
        <v>153.794083</v>
      </c>
      <c r="I63">
        <v>180.46112099999999</v>
      </c>
      <c r="J63">
        <v>200.461411</v>
      </c>
      <c r="K63">
        <v>212.46156300000001</v>
      </c>
      <c r="L63">
        <v>224.35466</v>
      </c>
      <c r="M63">
        <v>236.53804</v>
      </c>
      <c r="N63">
        <v>249.105042</v>
      </c>
      <c r="O63">
        <v>262.01666299999999</v>
      </c>
      <c r="P63">
        <v>275.26788299999998</v>
      </c>
      <c r="Q63">
        <v>288.93746900000002</v>
      </c>
      <c r="R63">
        <v>302.91778599999998</v>
      </c>
      <c r="S63">
        <v>317.22726399999999</v>
      </c>
      <c r="T63">
        <v>331.873535</v>
      </c>
      <c r="U63">
        <v>346.91757200000001</v>
      </c>
      <c r="V63">
        <v>362.34909099999999</v>
      </c>
      <c r="W63">
        <v>378.10678100000001</v>
      </c>
      <c r="X63">
        <v>394.20400999999998</v>
      </c>
      <c r="Y63">
        <v>410.72579999999999</v>
      </c>
      <c r="Z63">
        <v>427.77374300000002</v>
      </c>
      <c r="AA63">
        <v>445.42065400000001</v>
      </c>
      <c r="AB63">
        <v>463.67425500000002</v>
      </c>
      <c r="AC63">
        <v>482.47348</v>
      </c>
      <c r="AD63">
        <v>501.73638899999997</v>
      </c>
      <c r="AE63">
        <v>521.36144999999999</v>
      </c>
      <c r="AF63">
        <v>541.32305899999994</v>
      </c>
      <c r="AG63">
        <v>561.69177200000001</v>
      </c>
      <c r="AH63">
        <v>582.44036900000003</v>
      </c>
      <c r="AI63">
        <v>603.47979699999996</v>
      </c>
      <c r="AJ63">
        <v>624.71722399999999</v>
      </c>
      <c r="AK63" s="40">
        <v>0.10100000000000001</v>
      </c>
    </row>
    <row r="64" spans="1:37" ht="14.75">
      <c r="A64" t="s">
        <v>912</v>
      </c>
      <c r="B64" t="s">
        <v>943</v>
      </c>
      <c r="C64" t="s">
        <v>1672</v>
      </c>
      <c r="D64" t="s">
        <v>633</v>
      </c>
      <c r="F64">
        <v>28.045705999999999</v>
      </c>
      <c r="G64">
        <v>86.941672999999994</v>
      </c>
      <c r="H64">
        <v>122.279251</v>
      </c>
      <c r="I64">
        <v>143.481796</v>
      </c>
      <c r="J64">
        <v>159.383713</v>
      </c>
      <c r="K64">
        <v>168.92486600000001</v>
      </c>
      <c r="L64">
        <v>173.363663</v>
      </c>
      <c r="M64">
        <v>177.35876500000001</v>
      </c>
      <c r="N64">
        <v>180.95362900000001</v>
      </c>
      <c r="O64">
        <v>184.13841199999999</v>
      </c>
      <c r="P64">
        <v>186.924362</v>
      </c>
      <c r="Q64">
        <v>189.17274499999999</v>
      </c>
      <c r="R64">
        <v>190.86563100000001</v>
      </c>
      <c r="S64">
        <v>192.48216199999999</v>
      </c>
      <c r="T64">
        <v>194.11274700000001</v>
      </c>
      <c r="U64">
        <v>195.74400299999999</v>
      </c>
      <c r="V64">
        <v>197.44258099999999</v>
      </c>
      <c r="W64">
        <v>199.080994</v>
      </c>
      <c r="X64">
        <v>200.66232299999999</v>
      </c>
      <c r="Y64">
        <v>202.262146</v>
      </c>
      <c r="Z64">
        <v>203.93388400000001</v>
      </c>
      <c r="AA64">
        <v>205.763443</v>
      </c>
      <c r="AB64">
        <v>207.69790599999999</v>
      </c>
      <c r="AC64">
        <v>209.68344099999999</v>
      </c>
      <c r="AD64">
        <v>211.72053500000001</v>
      </c>
      <c r="AE64">
        <v>213.81732199999999</v>
      </c>
      <c r="AF64">
        <v>215.98954800000001</v>
      </c>
      <c r="AG64">
        <v>218.22203099999999</v>
      </c>
      <c r="AH64">
        <v>220.555283</v>
      </c>
      <c r="AI64">
        <v>223.029053</v>
      </c>
      <c r="AJ64">
        <v>225.66970800000001</v>
      </c>
      <c r="AK64" s="40">
        <v>7.1999999999999995E-2</v>
      </c>
    </row>
    <row r="65" spans="1:37" ht="14.75">
      <c r="A65" t="s">
        <v>914</v>
      </c>
      <c r="B65" t="s">
        <v>944</v>
      </c>
      <c r="C65" t="s">
        <v>1673</v>
      </c>
      <c r="D65" t="s">
        <v>633</v>
      </c>
      <c r="F65">
        <v>21.643387000000001</v>
      </c>
      <c r="G65">
        <v>126.898628</v>
      </c>
      <c r="H65">
        <v>190.05178799999999</v>
      </c>
      <c r="I65">
        <v>227.94366500000001</v>
      </c>
      <c r="J65">
        <v>256.36257899999998</v>
      </c>
      <c r="K65">
        <v>273.41394000000003</v>
      </c>
      <c r="L65">
        <v>289.280823</v>
      </c>
      <c r="M65">
        <v>305.21569799999997</v>
      </c>
      <c r="N65">
        <v>321.13415500000002</v>
      </c>
      <c r="O65">
        <v>336.91549700000002</v>
      </c>
      <c r="P65">
        <v>352.42364500000002</v>
      </c>
      <c r="Q65">
        <v>368.10632299999997</v>
      </c>
      <c r="R65">
        <v>383.90145899999999</v>
      </c>
      <c r="S65">
        <v>399.81356799999998</v>
      </c>
      <c r="T65">
        <v>415.969177</v>
      </c>
      <c r="U65">
        <v>432.39505000000003</v>
      </c>
      <c r="V65">
        <v>448.85961900000001</v>
      </c>
      <c r="W65">
        <v>465.57363900000001</v>
      </c>
      <c r="X65">
        <v>482.58496100000002</v>
      </c>
      <c r="Y65">
        <v>499.87982199999999</v>
      </c>
      <c r="Z65">
        <v>517.53765899999996</v>
      </c>
      <c r="AA65">
        <v>535.45214799999997</v>
      </c>
      <c r="AB65">
        <v>553.64624000000003</v>
      </c>
      <c r="AC65">
        <v>572.00945999999999</v>
      </c>
      <c r="AD65">
        <v>590.61169400000006</v>
      </c>
      <c r="AE65">
        <v>609.36267099999998</v>
      </c>
      <c r="AF65">
        <v>627.41430700000001</v>
      </c>
      <c r="AG65">
        <v>645.40795900000001</v>
      </c>
      <c r="AH65">
        <v>663.47106900000006</v>
      </c>
      <c r="AI65">
        <v>681.73303199999998</v>
      </c>
      <c r="AJ65">
        <v>700.37152100000003</v>
      </c>
      <c r="AK65" s="40">
        <v>0.123</v>
      </c>
    </row>
    <row r="66" spans="1:37" ht="14.75">
      <c r="A66" t="s">
        <v>916</v>
      </c>
      <c r="B66" t="s">
        <v>945</v>
      </c>
      <c r="C66" t="s">
        <v>1674</v>
      </c>
      <c r="D66" t="s">
        <v>633</v>
      </c>
      <c r="F66">
        <v>6.5626740000000003</v>
      </c>
      <c r="G66">
        <v>38.478000999999999</v>
      </c>
      <c r="H66">
        <v>57.627200999999999</v>
      </c>
      <c r="I66">
        <v>69.116721999999996</v>
      </c>
      <c r="J66">
        <v>77.733849000000006</v>
      </c>
      <c r="K66">
        <v>82.904128999999998</v>
      </c>
      <c r="L66">
        <v>89.352065999999994</v>
      </c>
      <c r="M66">
        <v>96.253310999999997</v>
      </c>
      <c r="N66">
        <v>103.624466</v>
      </c>
      <c r="O66">
        <v>111.39778099999999</v>
      </c>
      <c r="P66">
        <v>119.460083</v>
      </c>
      <c r="Q66">
        <v>127.723412</v>
      </c>
      <c r="R66">
        <v>136.10299699999999</v>
      </c>
      <c r="S66">
        <v>144.530441</v>
      </c>
      <c r="T66">
        <v>152.98092700000001</v>
      </c>
      <c r="U66">
        <v>161.655518</v>
      </c>
      <c r="V66">
        <v>170.64056400000001</v>
      </c>
      <c r="W66">
        <v>180.00096099999999</v>
      </c>
      <c r="X66">
        <v>189.75528</v>
      </c>
      <c r="Y66">
        <v>199.910416</v>
      </c>
      <c r="Z66">
        <v>210.476776</v>
      </c>
      <c r="AA66">
        <v>221.380661</v>
      </c>
      <c r="AB66">
        <v>232.680893</v>
      </c>
      <c r="AC66">
        <v>244.40403699999999</v>
      </c>
      <c r="AD66">
        <v>256.55224600000003</v>
      </c>
      <c r="AE66">
        <v>269.13156099999998</v>
      </c>
      <c r="AF66">
        <v>282.06607100000002</v>
      </c>
      <c r="AG66">
        <v>295.401611</v>
      </c>
      <c r="AH66">
        <v>309.16885400000001</v>
      </c>
      <c r="AI66">
        <v>323.36471599999999</v>
      </c>
      <c r="AJ66">
        <v>338.00390599999997</v>
      </c>
      <c r="AK66" s="40">
        <v>0.14000000000000001</v>
      </c>
    </row>
    <row r="67" spans="1:37" ht="14.75">
      <c r="A67" t="s">
        <v>918</v>
      </c>
      <c r="B67" t="s">
        <v>946</v>
      </c>
      <c r="C67" t="s">
        <v>1675</v>
      </c>
      <c r="D67" t="s">
        <v>633</v>
      </c>
      <c r="F67">
        <v>7.1730749999999999</v>
      </c>
      <c r="G67">
        <v>42.056880999999997</v>
      </c>
      <c r="H67">
        <v>62.987166999999999</v>
      </c>
      <c r="I67">
        <v>75.545333999999997</v>
      </c>
      <c r="J67">
        <v>84.963965999999999</v>
      </c>
      <c r="K67">
        <v>90.615143000000003</v>
      </c>
      <c r="L67">
        <v>93.977692000000005</v>
      </c>
      <c r="M67">
        <v>97.440178000000003</v>
      </c>
      <c r="N67">
        <v>101.01068100000001</v>
      </c>
      <c r="O67">
        <v>104.69010900000001</v>
      </c>
      <c r="P67">
        <v>108.478004</v>
      </c>
      <c r="Q67">
        <v>112.378845</v>
      </c>
      <c r="R67">
        <v>116.38269</v>
      </c>
      <c r="S67">
        <v>120.485703</v>
      </c>
      <c r="T67">
        <v>124.68911</v>
      </c>
      <c r="U67">
        <v>128.99475100000001</v>
      </c>
      <c r="V67">
        <v>133.39591999999999</v>
      </c>
      <c r="W67">
        <v>137.88853499999999</v>
      </c>
      <c r="X67">
        <v>142.447113</v>
      </c>
      <c r="Y67">
        <v>147.087357</v>
      </c>
      <c r="Z67">
        <v>151.859207</v>
      </c>
      <c r="AA67">
        <v>156.75900300000001</v>
      </c>
      <c r="AB67">
        <v>161.79628</v>
      </c>
      <c r="AC67">
        <v>166.975143</v>
      </c>
      <c r="AD67">
        <v>172.29864499999999</v>
      </c>
      <c r="AE67">
        <v>177.77121</v>
      </c>
      <c r="AF67">
        <v>183.38580300000001</v>
      </c>
      <c r="AG67">
        <v>189.15707399999999</v>
      </c>
      <c r="AH67">
        <v>195.09127799999999</v>
      </c>
      <c r="AI67">
        <v>201.19511399999999</v>
      </c>
      <c r="AJ67">
        <v>207.47226000000001</v>
      </c>
      <c r="AK67" s="40">
        <v>0.11899999999999999</v>
      </c>
    </row>
    <row r="68" spans="1:37" ht="14.75">
      <c r="A68" t="s">
        <v>947</v>
      </c>
    </row>
    <row r="69" spans="1:37" ht="14.75">
      <c r="A69" t="s">
        <v>894</v>
      </c>
      <c r="B69" t="s">
        <v>948</v>
      </c>
      <c r="C69" t="s">
        <v>1676</v>
      </c>
      <c r="D69" t="s">
        <v>633</v>
      </c>
      <c r="F69">
        <v>43.981495000000002</v>
      </c>
      <c r="G69">
        <v>45.429355999999999</v>
      </c>
      <c r="H69">
        <v>47.498997000000003</v>
      </c>
      <c r="I69">
        <v>49.332541999999997</v>
      </c>
      <c r="J69">
        <v>50.937168</v>
      </c>
      <c r="K69">
        <v>52.453938000000001</v>
      </c>
      <c r="L69">
        <v>53.721713999999999</v>
      </c>
      <c r="M69">
        <v>54.783749</v>
      </c>
      <c r="N69">
        <v>55.773513999999999</v>
      </c>
      <c r="O69">
        <v>56.731701000000001</v>
      </c>
      <c r="P69">
        <v>57.716473000000001</v>
      </c>
      <c r="Q69">
        <v>58.781714999999998</v>
      </c>
      <c r="R69">
        <v>60.002583000000001</v>
      </c>
      <c r="S69">
        <v>61.245002999999997</v>
      </c>
      <c r="T69">
        <v>62.586120999999999</v>
      </c>
      <c r="U69">
        <v>64.015724000000006</v>
      </c>
      <c r="V69">
        <v>65.374031000000002</v>
      </c>
      <c r="W69">
        <v>66.665183999999996</v>
      </c>
      <c r="X69">
        <v>67.991355999999996</v>
      </c>
      <c r="Y69">
        <v>69.428191999999996</v>
      </c>
      <c r="Z69">
        <v>70.985434999999995</v>
      </c>
      <c r="AA69">
        <v>72.543021999999993</v>
      </c>
      <c r="AB69">
        <v>74.110045999999997</v>
      </c>
      <c r="AC69">
        <v>75.67971</v>
      </c>
      <c r="AD69">
        <v>77.235405</v>
      </c>
      <c r="AE69">
        <v>78.876616999999996</v>
      </c>
      <c r="AF69">
        <v>80.464164999999994</v>
      </c>
      <c r="AG69">
        <v>81.986366000000004</v>
      </c>
      <c r="AH69">
        <v>83.654358000000002</v>
      </c>
      <c r="AI69">
        <v>85.341865999999996</v>
      </c>
      <c r="AJ69">
        <v>87.067458999999999</v>
      </c>
      <c r="AK69" s="40">
        <v>2.3E-2</v>
      </c>
    </row>
    <row r="70" spans="1:37" ht="14.75">
      <c r="A70" t="s">
        <v>896</v>
      </c>
      <c r="B70" t="s">
        <v>949</v>
      </c>
      <c r="C70" t="s">
        <v>1677</v>
      </c>
      <c r="D70" t="s">
        <v>633</v>
      </c>
      <c r="F70">
        <v>2.164612</v>
      </c>
      <c r="G70">
        <v>2.2819790000000002</v>
      </c>
      <c r="H70">
        <v>2.3372950000000001</v>
      </c>
      <c r="I70">
        <v>2.3834610000000001</v>
      </c>
      <c r="J70">
        <v>2.4155669999999998</v>
      </c>
      <c r="K70">
        <v>2.4492790000000002</v>
      </c>
      <c r="L70">
        <v>2.4848499999999998</v>
      </c>
      <c r="M70">
        <v>2.5207220000000001</v>
      </c>
      <c r="N70">
        <v>2.5565289999999998</v>
      </c>
      <c r="O70">
        <v>2.5926480000000001</v>
      </c>
      <c r="P70">
        <v>2.6287600000000002</v>
      </c>
      <c r="Q70">
        <v>2.665842</v>
      </c>
      <c r="R70">
        <v>2.704094</v>
      </c>
      <c r="S70">
        <v>2.7436150000000001</v>
      </c>
      <c r="T70">
        <v>2.7836669999999999</v>
      </c>
      <c r="U70">
        <v>2.8237040000000002</v>
      </c>
      <c r="V70">
        <v>2.8657119999999998</v>
      </c>
      <c r="W70">
        <v>2.9078970000000002</v>
      </c>
      <c r="X70">
        <v>2.9502830000000002</v>
      </c>
      <c r="Y70">
        <v>2.9932840000000001</v>
      </c>
      <c r="Z70">
        <v>3.0365549999999999</v>
      </c>
      <c r="AA70">
        <v>3.0785300000000002</v>
      </c>
      <c r="AB70">
        <v>3.1206870000000002</v>
      </c>
      <c r="AC70">
        <v>3.1629019999999999</v>
      </c>
      <c r="AD70">
        <v>3.2052330000000002</v>
      </c>
      <c r="AE70">
        <v>3.2477939999999998</v>
      </c>
      <c r="AF70">
        <v>3.2906300000000002</v>
      </c>
      <c r="AG70">
        <v>3.333485</v>
      </c>
      <c r="AH70">
        <v>3.375829</v>
      </c>
      <c r="AI70">
        <v>3.4174730000000002</v>
      </c>
      <c r="AJ70">
        <v>3.4589409999999998</v>
      </c>
      <c r="AK70" s="40">
        <v>1.6E-2</v>
      </c>
    </row>
    <row r="71" spans="1:37" ht="14.75">
      <c r="A71" t="s">
        <v>898</v>
      </c>
      <c r="B71" t="s">
        <v>950</v>
      </c>
      <c r="C71" t="s">
        <v>1678</v>
      </c>
      <c r="D71" t="s">
        <v>633</v>
      </c>
      <c r="F71">
        <v>0.68013800000000002</v>
      </c>
      <c r="G71">
        <v>0.73680599999999996</v>
      </c>
      <c r="H71">
        <v>0.770957</v>
      </c>
      <c r="I71">
        <v>0.80063200000000001</v>
      </c>
      <c r="J71">
        <v>0.82861899999999999</v>
      </c>
      <c r="K71">
        <v>0.85705100000000001</v>
      </c>
      <c r="L71">
        <v>0.88610199999999995</v>
      </c>
      <c r="M71">
        <v>0.91569900000000004</v>
      </c>
      <c r="N71">
        <v>0.94583099999999998</v>
      </c>
      <c r="O71">
        <v>0.97646699999999997</v>
      </c>
      <c r="P71">
        <v>1.0074650000000001</v>
      </c>
      <c r="Q71">
        <v>1.038599</v>
      </c>
      <c r="R71">
        <v>1.0700289999999999</v>
      </c>
      <c r="S71">
        <v>1.1019810000000001</v>
      </c>
      <c r="T71">
        <v>1.1345000000000001</v>
      </c>
      <c r="U71">
        <v>1.1676770000000001</v>
      </c>
      <c r="V71">
        <v>1.2011860000000001</v>
      </c>
      <c r="W71">
        <v>1.235285</v>
      </c>
      <c r="X71">
        <v>1.2700309999999999</v>
      </c>
      <c r="Y71">
        <v>1.3054479999999999</v>
      </c>
      <c r="Z71">
        <v>1.3415490000000001</v>
      </c>
      <c r="AA71">
        <v>1.378261</v>
      </c>
      <c r="AB71">
        <v>1.4156139999999999</v>
      </c>
      <c r="AC71">
        <v>1.4536549999999999</v>
      </c>
      <c r="AD71">
        <v>1.492391</v>
      </c>
      <c r="AE71">
        <v>1.531825</v>
      </c>
      <c r="AF71">
        <v>1.571064</v>
      </c>
      <c r="AG71">
        <v>1.6109659999999999</v>
      </c>
      <c r="AH71">
        <v>1.6515299999999999</v>
      </c>
      <c r="AI71">
        <v>1.6927639999999999</v>
      </c>
      <c r="AJ71">
        <v>1.7346600000000001</v>
      </c>
      <c r="AK71" s="40">
        <v>3.2000000000000001E-2</v>
      </c>
    </row>
    <row r="72" spans="1:37" ht="14.75">
      <c r="A72" t="s">
        <v>900</v>
      </c>
      <c r="B72" t="s">
        <v>951</v>
      </c>
      <c r="C72" t="s">
        <v>1679</v>
      </c>
      <c r="D72" t="s">
        <v>633</v>
      </c>
      <c r="F72">
        <v>3.4439449999999998</v>
      </c>
      <c r="G72">
        <v>3.671853</v>
      </c>
      <c r="H72">
        <v>3.8509329999999999</v>
      </c>
      <c r="I72">
        <v>4.0185979999999999</v>
      </c>
      <c r="J72">
        <v>4.1650710000000002</v>
      </c>
      <c r="K72">
        <v>4.307099</v>
      </c>
      <c r="L72">
        <v>4.447438</v>
      </c>
      <c r="M72">
        <v>4.5809350000000002</v>
      </c>
      <c r="N72">
        <v>4.7099580000000003</v>
      </c>
      <c r="O72">
        <v>4.8337909999999997</v>
      </c>
      <c r="P72">
        <v>4.9512130000000001</v>
      </c>
      <c r="Q72">
        <v>5.0643719999999997</v>
      </c>
      <c r="R72">
        <v>5.1768879999999999</v>
      </c>
      <c r="S72">
        <v>5.289841</v>
      </c>
      <c r="T72">
        <v>5.4033329999999999</v>
      </c>
      <c r="U72">
        <v>5.5176309999999997</v>
      </c>
      <c r="V72">
        <v>5.6303520000000002</v>
      </c>
      <c r="W72">
        <v>5.7438279999999997</v>
      </c>
      <c r="X72">
        <v>5.8579910000000002</v>
      </c>
      <c r="Y72">
        <v>5.9728349999999999</v>
      </c>
      <c r="Z72">
        <v>6.0882740000000002</v>
      </c>
      <c r="AA72">
        <v>6.1994850000000001</v>
      </c>
      <c r="AB72">
        <v>6.3114559999999997</v>
      </c>
      <c r="AC72">
        <v>6.4241890000000001</v>
      </c>
      <c r="AD72">
        <v>6.537744</v>
      </c>
      <c r="AE72">
        <v>6.6521059999999999</v>
      </c>
      <c r="AF72">
        <v>6.7623239999999996</v>
      </c>
      <c r="AG72">
        <v>6.8731879999999999</v>
      </c>
      <c r="AH72">
        <v>6.9846459999999997</v>
      </c>
      <c r="AI72">
        <v>7.0966250000000004</v>
      </c>
      <c r="AJ72">
        <v>7.2091459999999996</v>
      </c>
      <c r="AK72" s="40">
        <v>2.5000000000000001E-2</v>
      </c>
    </row>
    <row r="73" spans="1:37" ht="14.75">
      <c r="A73" t="s">
        <v>902</v>
      </c>
      <c r="B73" t="s">
        <v>952</v>
      </c>
      <c r="C73" t="s">
        <v>1680</v>
      </c>
      <c r="D73" t="s">
        <v>633</v>
      </c>
      <c r="F73">
        <v>30.556460999999999</v>
      </c>
      <c r="G73">
        <v>32.565449000000001</v>
      </c>
      <c r="H73">
        <v>34.041420000000002</v>
      </c>
      <c r="I73">
        <v>35.044311999999998</v>
      </c>
      <c r="J73">
        <v>35.827061</v>
      </c>
      <c r="K73">
        <v>36.498542999999998</v>
      </c>
      <c r="L73">
        <v>37.100814999999997</v>
      </c>
      <c r="M73">
        <v>37.682921999999998</v>
      </c>
      <c r="N73">
        <v>38.254745</v>
      </c>
      <c r="O73">
        <v>38.807971999999999</v>
      </c>
      <c r="P73">
        <v>39.341605999999999</v>
      </c>
      <c r="Q73">
        <v>39.867778999999999</v>
      </c>
      <c r="R73">
        <v>40.378993999999999</v>
      </c>
      <c r="S73">
        <v>40.886597000000002</v>
      </c>
      <c r="T73">
        <v>41.399906000000001</v>
      </c>
      <c r="U73">
        <v>41.915913000000003</v>
      </c>
      <c r="V73">
        <v>42.434448000000003</v>
      </c>
      <c r="W73">
        <v>42.959206000000002</v>
      </c>
      <c r="X73">
        <v>43.489521000000003</v>
      </c>
      <c r="Y73">
        <v>44.025993</v>
      </c>
      <c r="Z73">
        <v>44.570202000000002</v>
      </c>
      <c r="AA73">
        <v>45.119670999999997</v>
      </c>
      <c r="AB73">
        <v>45.672829</v>
      </c>
      <c r="AC73">
        <v>46.228091999999997</v>
      </c>
      <c r="AD73">
        <v>46.783607000000003</v>
      </c>
      <c r="AE73">
        <v>47.341537000000002</v>
      </c>
      <c r="AF73">
        <v>47.901539</v>
      </c>
      <c r="AG73">
        <v>48.463985000000001</v>
      </c>
      <c r="AH73">
        <v>49.033245000000001</v>
      </c>
      <c r="AI73">
        <v>49.611739999999998</v>
      </c>
      <c r="AJ73">
        <v>50.198711000000003</v>
      </c>
      <c r="AK73" s="40">
        <v>1.7000000000000001E-2</v>
      </c>
    </row>
    <row r="74" spans="1:37" ht="14.75">
      <c r="A74" t="s">
        <v>904</v>
      </c>
      <c r="B74" t="s">
        <v>953</v>
      </c>
      <c r="C74" t="s">
        <v>1681</v>
      </c>
      <c r="D74" t="s">
        <v>633</v>
      </c>
      <c r="F74">
        <v>2.718639</v>
      </c>
      <c r="G74">
        <v>2.8516370000000002</v>
      </c>
      <c r="H74">
        <v>2.9703909999999998</v>
      </c>
      <c r="I74">
        <v>3.082338</v>
      </c>
      <c r="J74">
        <v>3.198966</v>
      </c>
      <c r="K74">
        <v>3.314263</v>
      </c>
      <c r="L74">
        <v>3.4285519999999998</v>
      </c>
      <c r="M74">
        <v>3.544565</v>
      </c>
      <c r="N74">
        <v>3.6621429999999999</v>
      </c>
      <c r="O74">
        <v>3.7814960000000002</v>
      </c>
      <c r="P74">
        <v>3.9029050000000001</v>
      </c>
      <c r="Q74">
        <v>4.0259109999999998</v>
      </c>
      <c r="R74">
        <v>4.1518360000000003</v>
      </c>
      <c r="S74">
        <v>4.2813480000000004</v>
      </c>
      <c r="T74">
        <v>4.4147939999999997</v>
      </c>
      <c r="U74">
        <v>4.5525169999999999</v>
      </c>
      <c r="V74">
        <v>4.6941800000000002</v>
      </c>
      <c r="W74">
        <v>4.8400259999999999</v>
      </c>
      <c r="X74">
        <v>4.9900969999999996</v>
      </c>
      <c r="Y74">
        <v>5.1447940000000001</v>
      </c>
      <c r="Z74">
        <v>5.3040320000000003</v>
      </c>
      <c r="AA74">
        <v>5.4667919999999999</v>
      </c>
      <c r="AB74">
        <v>5.6342410000000003</v>
      </c>
      <c r="AC74">
        <v>5.8068629999999999</v>
      </c>
      <c r="AD74">
        <v>5.9848629999999998</v>
      </c>
      <c r="AE74">
        <v>6.1683190000000003</v>
      </c>
      <c r="AF74">
        <v>6.3559099999999997</v>
      </c>
      <c r="AG74">
        <v>6.5493899999999998</v>
      </c>
      <c r="AH74">
        <v>6.7490880000000004</v>
      </c>
      <c r="AI74">
        <v>6.9554660000000004</v>
      </c>
      <c r="AJ74">
        <v>7.1688179999999999</v>
      </c>
      <c r="AK74" s="40">
        <v>3.3000000000000002E-2</v>
      </c>
    </row>
    <row r="75" spans="1:37" ht="14.75">
      <c r="A75" t="s">
        <v>906</v>
      </c>
      <c r="B75" t="s">
        <v>954</v>
      </c>
      <c r="C75" t="s">
        <v>1682</v>
      </c>
      <c r="D75" t="s">
        <v>633</v>
      </c>
      <c r="F75">
        <v>21.300633999999999</v>
      </c>
      <c r="G75">
        <v>21.792570000000001</v>
      </c>
      <c r="H75">
        <v>22.839779</v>
      </c>
      <c r="I75">
        <v>23.771972999999999</v>
      </c>
      <c r="J75">
        <v>24.548313</v>
      </c>
      <c r="K75">
        <v>25.272507000000001</v>
      </c>
      <c r="L75">
        <v>26.002253</v>
      </c>
      <c r="M75">
        <v>26.742912</v>
      </c>
      <c r="N75">
        <v>27.505835000000001</v>
      </c>
      <c r="O75">
        <v>28.276066</v>
      </c>
      <c r="P75">
        <v>29.056536000000001</v>
      </c>
      <c r="Q75">
        <v>29.854353</v>
      </c>
      <c r="R75">
        <v>30.666574000000001</v>
      </c>
      <c r="S75">
        <v>31.501448</v>
      </c>
      <c r="T75">
        <v>32.357818999999999</v>
      </c>
      <c r="U75">
        <v>33.236823999999999</v>
      </c>
      <c r="V75">
        <v>34.123375000000003</v>
      </c>
      <c r="W75">
        <v>35.025249000000002</v>
      </c>
      <c r="X75">
        <v>35.947192999999999</v>
      </c>
      <c r="Y75">
        <v>36.888668000000003</v>
      </c>
      <c r="Z75">
        <v>37.846370999999998</v>
      </c>
      <c r="AA75">
        <v>38.809382999999997</v>
      </c>
      <c r="AB75">
        <v>39.787593999999999</v>
      </c>
      <c r="AC75">
        <v>40.782192000000002</v>
      </c>
      <c r="AD75">
        <v>41.793033999999999</v>
      </c>
      <c r="AE75">
        <v>42.821609000000002</v>
      </c>
      <c r="AF75">
        <v>43.866886000000001</v>
      </c>
      <c r="AG75">
        <v>44.932094999999997</v>
      </c>
      <c r="AH75">
        <v>46.017059000000003</v>
      </c>
      <c r="AI75">
        <v>47.121963999999998</v>
      </c>
      <c r="AJ75">
        <v>48.250790000000002</v>
      </c>
      <c r="AK75" s="40">
        <v>2.8000000000000001E-2</v>
      </c>
    </row>
    <row r="76" spans="1:37" ht="14.75">
      <c r="A76" t="s">
        <v>908</v>
      </c>
      <c r="B76" t="s">
        <v>955</v>
      </c>
      <c r="C76" t="s">
        <v>1683</v>
      </c>
      <c r="D76" t="s">
        <v>633</v>
      </c>
      <c r="F76">
        <v>7.5426989999999998</v>
      </c>
      <c r="G76">
        <v>7.8772339999999996</v>
      </c>
      <c r="H76">
        <v>8.3023640000000007</v>
      </c>
      <c r="I76">
        <v>8.6463730000000005</v>
      </c>
      <c r="J76">
        <v>9.0035550000000004</v>
      </c>
      <c r="K76">
        <v>9.3322009999999995</v>
      </c>
      <c r="L76">
        <v>9.6169320000000003</v>
      </c>
      <c r="M76">
        <v>9.909141</v>
      </c>
      <c r="N76">
        <v>10.218139000000001</v>
      </c>
      <c r="O76">
        <v>10.544869</v>
      </c>
      <c r="P76">
        <v>10.888</v>
      </c>
      <c r="Q76">
        <v>11.257322</v>
      </c>
      <c r="R76">
        <v>11.649851999999999</v>
      </c>
      <c r="S76">
        <v>12.056036000000001</v>
      </c>
      <c r="T76">
        <v>12.466384</v>
      </c>
      <c r="U76">
        <v>12.872408999999999</v>
      </c>
      <c r="V76">
        <v>13.254386999999999</v>
      </c>
      <c r="W76">
        <v>13.635102</v>
      </c>
      <c r="X76">
        <v>14.016712999999999</v>
      </c>
      <c r="Y76">
        <v>14.403337000000001</v>
      </c>
      <c r="Z76">
        <v>14.7971</v>
      </c>
      <c r="AA76">
        <v>15.179180000000001</v>
      </c>
      <c r="AB76">
        <v>15.565066</v>
      </c>
      <c r="AC76">
        <v>15.955992</v>
      </c>
      <c r="AD76">
        <v>16.352449</v>
      </c>
      <c r="AE76">
        <v>16.754496</v>
      </c>
      <c r="AF76">
        <v>17.143694</v>
      </c>
      <c r="AG76">
        <v>17.534578</v>
      </c>
      <c r="AH76">
        <v>17.931538</v>
      </c>
      <c r="AI76">
        <v>18.338486</v>
      </c>
      <c r="AJ76">
        <v>18.758199999999999</v>
      </c>
      <c r="AK76" s="40">
        <v>3.1E-2</v>
      </c>
    </row>
    <row r="77" spans="1:37" ht="14.75">
      <c r="A77" t="s">
        <v>910</v>
      </c>
      <c r="B77" t="s">
        <v>956</v>
      </c>
      <c r="C77" t="s">
        <v>1684</v>
      </c>
      <c r="D77" t="s">
        <v>633</v>
      </c>
      <c r="F77">
        <v>24.198941999999999</v>
      </c>
      <c r="G77">
        <v>26.141850999999999</v>
      </c>
      <c r="H77">
        <v>27.475876</v>
      </c>
      <c r="I77">
        <v>28.782633000000001</v>
      </c>
      <c r="J77">
        <v>30.119610000000002</v>
      </c>
      <c r="K77">
        <v>31.466647999999999</v>
      </c>
      <c r="L77">
        <v>32.750056999999998</v>
      </c>
      <c r="M77">
        <v>33.997580999999997</v>
      </c>
      <c r="N77">
        <v>35.226109000000001</v>
      </c>
      <c r="O77">
        <v>36.427605</v>
      </c>
      <c r="P77">
        <v>37.600807000000003</v>
      </c>
      <c r="Q77">
        <v>38.758659000000002</v>
      </c>
      <c r="R77">
        <v>39.883366000000002</v>
      </c>
      <c r="S77">
        <v>40.978180000000002</v>
      </c>
      <c r="T77">
        <v>42.044288999999999</v>
      </c>
      <c r="U77">
        <v>43.090530000000001</v>
      </c>
      <c r="V77">
        <v>44.115195999999997</v>
      </c>
      <c r="W77">
        <v>45.109791000000001</v>
      </c>
      <c r="X77">
        <v>46.076210000000003</v>
      </c>
      <c r="Y77">
        <v>47.025523999999997</v>
      </c>
      <c r="Z77">
        <v>47.969650000000001</v>
      </c>
      <c r="AA77">
        <v>48.916030999999997</v>
      </c>
      <c r="AB77">
        <v>49.863655000000001</v>
      </c>
      <c r="AC77">
        <v>50.803390999999998</v>
      </c>
      <c r="AD77">
        <v>51.724632</v>
      </c>
      <c r="AE77">
        <v>52.615890999999998</v>
      </c>
      <c r="AF77">
        <v>53.47522</v>
      </c>
      <c r="AG77">
        <v>54.310696</v>
      </c>
      <c r="AH77">
        <v>55.119438000000002</v>
      </c>
      <c r="AI77">
        <v>55.892764999999997</v>
      </c>
      <c r="AJ77">
        <v>56.622608</v>
      </c>
      <c r="AK77" s="40">
        <v>2.9000000000000001E-2</v>
      </c>
    </row>
    <row r="78" spans="1:37" ht="14.75">
      <c r="A78" t="s">
        <v>912</v>
      </c>
      <c r="B78" t="s">
        <v>957</v>
      </c>
      <c r="C78" t="s">
        <v>1685</v>
      </c>
      <c r="D78" t="s">
        <v>633</v>
      </c>
      <c r="F78">
        <v>19.381550000000001</v>
      </c>
      <c r="G78">
        <v>20.598074</v>
      </c>
      <c r="H78">
        <v>22.126936000000001</v>
      </c>
      <c r="I78">
        <v>23.279057000000002</v>
      </c>
      <c r="J78">
        <v>24.201975000000001</v>
      </c>
      <c r="K78">
        <v>24.953934</v>
      </c>
      <c r="L78">
        <v>25.605349</v>
      </c>
      <c r="M78">
        <v>26.183160999999998</v>
      </c>
      <c r="N78">
        <v>26.693991</v>
      </c>
      <c r="O78">
        <v>27.136654</v>
      </c>
      <c r="P78">
        <v>27.513117000000001</v>
      </c>
      <c r="Q78">
        <v>27.797167000000002</v>
      </c>
      <c r="R78">
        <v>27.992923999999999</v>
      </c>
      <c r="S78">
        <v>28.171379000000002</v>
      </c>
      <c r="T78">
        <v>28.345251000000001</v>
      </c>
      <c r="U78">
        <v>28.512152</v>
      </c>
      <c r="V78">
        <v>28.675215000000001</v>
      </c>
      <c r="W78">
        <v>28.822846999999999</v>
      </c>
      <c r="X78">
        <v>28.955743999999999</v>
      </c>
      <c r="Y78">
        <v>29.085374999999999</v>
      </c>
      <c r="Z78">
        <v>29.219443999999999</v>
      </c>
      <c r="AA78">
        <v>29.365313</v>
      </c>
      <c r="AB78">
        <v>29.519981000000001</v>
      </c>
      <c r="AC78">
        <v>29.676079000000001</v>
      </c>
      <c r="AD78">
        <v>29.833901999999998</v>
      </c>
      <c r="AE78">
        <v>29.994741000000001</v>
      </c>
      <c r="AF78">
        <v>30.157551000000002</v>
      </c>
      <c r="AG78">
        <v>30.322783000000001</v>
      </c>
      <c r="AH78">
        <v>30.496027000000002</v>
      </c>
      <c r="AI78">
        <v>30.682388</v>
      </c>
      <c r="AJ78">
        <v>30.885082000000001</v>
      </c>
      <c r="AK78" s="40">
        <v>1.6E-2</v>
      </c>
    </row>
    <row r="79" spans="1:37" ht="14.75">
      <c r="A79" t="s">
        <v>914</v>
      </c>
      <c r="B79" t="s">
        <v>958</v>
      </c>
      <c r="C79" t="s">
        <v>1686</v>
      </c>
      <c r="D79" t="s">
        <v>633</v>
      </c>
      <c r="F79">
        <v>10.717637</v>
      </c>
      <c r="G79">
        <v>11.242664</v>
      </c>
      <c r="H79">
        <v>11.801710999999999</v>
      </c>
      <c r="I79">
        <v>12.304582</v>
      </c>
      <c r="J79">
        <v>12.796514999999999</v>
      </c>
      <c r="K79">
        <v>13.283493999999999</v>
      </c>
      <c r="L79">
        <v>13.768234</v>
      </c>
      <c r="M79">
        <v>14.251025</v>
      </c>
      <c r="N79">
        <v>14.731154</v>
      </c>
      <c r="O79">
        <v>15.207452999999999</v>
      </c>
      <c r="P79">
        <v>15.67858</v>
      </c>
      <c r="Q79">
        <v>16.148643</v>
      </c>
      <c r="R79">
        <v>16.619748999999999</v>
      </c>
      <c r="S79">
        <v>17.092098</v>
      </c>
      <c r="T79">
        <v>17.56719</v>
      </c>
      <c r="U79">
        <v>18.045431000000001</v>
      </c>
      <c r="V79">
        <v>18.521792999999999</v>
      </c>
      <c r="W79">
        <v>19.001442000000001</v>
      </c>
      <c r="X79">
        <v>19.484760000000001</v>
      </c>
      <c r="Y79">
        <v>19.971696999999999</v>
      </c>
      <c r="Z79">
        <v>20.463349999999998</v>
      </c>
      <c r="AA79">
        <v>20.956322</v>
      </c>
      <c r="AB79">
        <v>21.452829000000001</v>
      </c>
      <c r="AC79">
        <v>21.951827999999999</v>
      </c>
      <c r="AD79">
        <v>22.454243000000002</v>
      </c>
      <c r="AE79">
        <v>22.959194</v>
      </c>
      <c r="AF79">
        <v>23.455400000000001</v>
      </c>
      <c r="AG79">
        <v>23.952169000000001</v>
      </c>
      <c r="AH79">
        <v>24.451094000000001</v>
      </c>
      <c r="AI79">
        <v>24.953635999999999</v>
      </c>
      <c r="AJ79">
        <v>25.461511999999999</v>
      </c>
      <c r="AK79" s="40">
        <v>2.9000000000000001E-2</v>
      </c>
    </row>
    <row r="80" spans="1:37" ht="14.75">
      <c r="A80" t="s">
        <v>916</v>
      </c>
      <c r="B80" t="s">
        <v>959</v>
      </c>
      <c r="C80" t="s">
        <v>1687</v>
      </c>
      <c r="D80" t="s">
        <v>633</v>
      </c>
      <c r="F80">
        <v>2.834066</v>
      </c>
      <c r="G80">
        <v>3.0463680000000002</v>
      </c>
      <c r="H80">
        <v>3.212164</v>
      </c>
      <c r="I80">
        <v>3.4108309999999999</v>
      </c>
      <c r="J80">
        <v>3.6182799999999999</v>
      </c>
      <c r="K80">
        <v>3.831448</v>
      </c>
      <c r="L80">
        <v>4.0488989999999996</v>
      </c>
      <c r="M80">
        <v>4.2730139999999999</v>
      </c>
      <c r="N80">
        <v>4.5035980000000002</v>
      </c>
      <c r="O80">
        <v>4.73813</v>
      </c>
      <c r="P80">
        <v>4.9732229999999999</v>
      </c>
      <c r="Q80">
        <v>5.2064459999999997</v>
      </c>
      <c r="R80">
        <v>5.4360590000000002</v>
      </c>
      <c r="S80">
        <v>5.6607560000000001</v>
      </c>
      <c r="T80">
        <v>5.8803979999999996</v>
      </c>
      <c r="U80">
        <v>6.1000220000000001</v>
      </c>
      <c r="V80">
        <v>6.3214249999999996</v>
      </c>
      <c r="W80">
        <v>6.5460570000000002</v>
      </c>
      <c r="X80">
        <v>6.7740970000000003</v>
      </c>
      <c r="Y80">
        <v>7.0054619999999996</v>
      </c>
      <c r="Z80">
        <v>7.2401369999999998</v>
      </c>
      <c r="AA80">
        <v>7.4762690000000003</v>
      </c>
      <c r="AB80">
        <v>7.7150699999999999</v>
      </c>
      <c r="AC80">
        <v>7.9568849999999998</v>
      </c>
      <c r="AD80">
        <v>8.2015840000000004</v>
      </c>
      <c r="AE80">
        <v>8.4491160000000001</v>
      </c>
      <c r="AF80">
        <v>8.69773</v>
      </c>
      <c r="AG80">
        <v>8.9483870000000003</v>
      </c>
      <c r="AH80">
        <v>9.2014940000000003</v>
      </c>
      <c r="AI80">
        <v>9.4568759999999994</v>
      </c>
      <c r="AJ80">
        <v>9.714658</v>
      </c>
      <c r="AK80" s="40">
        <v>4.2000000000000003E-2</v>
      </c>
    </row>
    <row r="81" spans="1:37" ht="14.75">
      <c r="A81" t="s">
        <v>918</v>
      </c>
      <c r="B81" t="s">
        <v>960</v>
      </c>
      <c r="C81" t="s">
        <v>1688</v>
      </c>
      <c r="D81" t="s">
        <v>633</v>
      </c>
      <c r="F81">
        <v>3.082049</v>
      </c>
      <c r="G81">
        <v>3.2343220000000001</v>
      </c>
      <c r="H81">
        <v>3.4462449999999998</v>
      </c>
      <c r="I81">
        <v>3.6556280000000001</v>
      </c>
      <c r="J81">
        <v>3.8751359999999999</v>
      </c>
      <c r="K81">
        <v>4.063828</v>
      </c>
      <c r="L81">
        <v>4.2430789999999998</v>
      </c>
      <c r="M81">
        <v>4.4257559999999998</v>
      </c>
      <c r="N81">
        <v>4.6121920000000003</v>
      </c>
      <c r="O81">
        <v>4.8023360000000004</v>
      </c>
      <c r="P81">
        <v>4.9962280000000003</v>
      </c>
      <c r="Q81">
        <v>5.1938659999999999</v>
      </c>
      <c r="R81">
        <v>5.3940630000000001</v>
      </c>
      <c r="S81">
        <v>5.5959979999999998</v>
      </c>
      <c r="T81">
        <v>5.7994070000000004</v>
      </c>
      <c r="U81">
        <v>6.004086</v>
      </c>
      <c r="V81">
        <v>6.2088489999999998</v>
      </c>
      <c r="W81">
        <v>6.4124189999999999</v>
      </c>
      <c r="X81">
        <v>6.6107509999999996</v>
      </c>
      <c r="Y81">
        <v>6.80593</v>
      </c>
      <c r="Z81">
        <v>7.0047610000000002</v>
      </c>
      <c r="AA81">
        <v>7.2069070000000002</v>
      </c>
      <c r="AB81">
        <v>7.4126750000000001</v>
      </c>
      <c r="AC81">
        <v>7.6221680000000003</v>
      </c>
      <c r="AD81">
        <v>7.8354379999999999</v>
      </c>
      <c r="AE81">
        <v>8.0526610000000005</v>
      </c>
      <c r="AF81">
        <v>8.2736490000000007</v>
      </c>
      <c r="AG81">
        <v>8.4987560000000002</v>
      </c>
      <c r="AH81">
        <v>8.728192</v>
      </c>
      <c r="AI81">
        <v>8.9620090000000001</v>
      </c>
      <c r="AJ81">
        <v>9.2003939999999993</v>
      </c>
      <c r="AK81" s="40">
        <v>3.6999999999999998E-2</v>
      </c>
    </row>
    <row r="82" spans="1:37" ht="14.75">
      <c r="A82" t="s">
        <v>118</v>
      </c>
      <c r="B82" t="s">
        <v>961</v>
      </c>
      <c r="C82" t="s">
        <v>1689</v>
      </c>
      <c r="D82" t="s">
        <v>633</v>
      </c>
      <c r="F82">
        <v>172.602859</v>
      </c>
      <c r="G82">
        <v>181.470169</v>
      </c>
      <c r="H82">
        <v>190.67506399999999</v>
      </c>
      <c r="I82">
        <v>198.51293899999999</v>
      </c>
      <c r="J82">
        <v>205.535843</v>
      </c>
      <c r="K82">
        <v>212.08422899999999</v>
      </c>
      <c r="L82">
        <v>218.104263</v>
      </c>
      <c r="M82">
        <v>223.811172</v>
      </c>
      <c r="N82">
        <v>229.39373800000001</v>
      </c>
      <c r="O82">
        <v>234.85720800000001</v>
      </c>
      <c r="P82">
        <v>240.254929</v>
      </c>
      <c r="Q82">
        <v>245.66066000000001</v>
      </c>
      <c r="R82">
        <v>251.127014</v>
      </c>
      <c r="S82">
        <v>256.60427900000002</v>
      </c>
      <c r="T82">
        <v>262.183044</v>
      </c>
      <c r="U82">
        <v>267.854645</v>
      </c>
      <c r="V82">
        <v>273.42016599999999</v>
      </c>
      <c r="W82">
        <v>278.90432700000002</v>
      </c>
      <c r="X82">
        <v>284.41476399999999</v>
      </c>
      <c r="Y82">
        <v>290.05658</v>
      </c>
      <c r="Z82">
        <v>295.86688199999998</v>
      </c>
      <c r="AA82">
        <v>301.69519000000003</v>
      </c>
      <c r="AB82">
        <v>307.58175699999998</v>
      </c>
      <c r="AC82">
        <v>313.50396699999999</v>
      </c>
      <c r="AD82">
        <v>319.43450899999999</v>
      </c>
      <c r="AE82">
        <v>325.46594199999998</v>
      </c>
      <c r="AF82">
        <v>331.41577100000001</v>
      </c>
      <c r="AG82">
        <v>337.31686400000001</v>
      </c>
      <c r="AH82">
        <v>343.39352400000001</v>
      </c>
      <c r="AI82">
        <v>349.52407799999997</v>
      </c>
      <c r="AJ82">
        <v>355.73095699999999</v>
      </c>
      <c r="AK82" s="40">
        <v>2.4E-2</v>
      </c>
    </row>
    <row r="83" spans="1:37" ht="14.75">
      <c r="A83" t="s">
        <v>120</v>
      </c>
    </row>
    <row r="84" spans="1:37" ht="14.75">
      <c r="A84" t="s">
        <v>894</v>
      </c>
      <c r="B84" t="s">
        <v>962</v>
      </c>
      <c r="C84" t="s">
        <v>1690</v>
      </c>
      <c r="D84" t="s">
        <v>633</v>
      </c>
      <c r="F84">
        <v>738.85894800000005</v>
      </c>
      <c r="G84">
        <v>1081.6602780000001</v>
      </c>
      <c r="H84">
        <v>1215.7373050000001</v>
      </c>
      <c r="I84">
        <v>1284.3009030000001</v>
      </c>
      <c r="J84">
        <v>1340.241943</v>
      </c>
      <c r="K84">
        <v>1397.2540280000001</v>
      </c>
      <c r="L84">
        <v>1430.9814449999999</v>
      </c>
      <c r="M84">
        <v>1455.449707</v>
      </c>
      <c r="N84">
        <v>1476.532837</v>
      </c>
      <c r="O84">
        <v>1495.998779</v>
      </c>
      <c r="P84">
        <v>1516.366577</v>
      </c>
      <c r="Q84">
        <v>1539.9562989999999</v>
      </c>
      <c r="R84">
        <v>1569.89563</v>
      </c>
      <c r="S84">
        <v>1600.4498289999999</v>
      </c>
      <c r="T84">
        <v>1634.8596190000001</v>
      </c>
      <c r="U84">
        <v>1672.668457</v>
      </c>
      <c r="V84">
        <v>1707.1351320000001</v>
      </c>
      <c r="W84">
        <v>1738.4458010000001</v>
      </c>
      <c r="X84">
        <v>1770.8867190000001</v>
      </c>
      <c r="Y84">
        <v>1807.5972899999999</v>
      </c>
      <c r="Z84">
        <v>1848.8919679999999</v>
      </c>
      <c r="AA84">
        <v>1889.77063</v>
      </c>
      <c r="AB84">
        <v>1930.5969239999999</v>
      </c>
      <c r="AC84">
        <v>1971.0720209999999</v>
      </c>
      <c r="AD84">
        <v>2010.4888920000001</v>
      </c>
      <c r="AE84">
        <v>2052.9484859999998</v>
      </c>
      <c r="AF84">
        <v>2092.6599120000001</v>
      </c>
      <c r="AG84">
        <v>2129.1379390000002</v>
      </c>
      <c r="AH84">
        <v>2171.07251</v>
      </c>
      <c r="AI84">
        <v>2213.2192380000001</v>
      </c>
      <c r="AJ84">
        <v>2256.3168949999999</v>
      </c>
      <c r="AK84" s="40">
        <v>3.7999999999999999E-2</v>
      </c>
    </row>
    <row r="85" spans="1:37" ht="14.75">
      <c r="A85" t="s">
        <v>963</v>
      </c>
      <c r="B85" t="s">
        <v>964</v>
      </c>
      <c r="C85" t="s">
        <v>1691</v>
      </c>
      <c r="D85" t="s">
        <v>633</v>
      </c>
      <c r="F85">
        <v>562.94067399999994</v>
      </c>
      <c r="G85">
        <v>755.66082800000004</v>
      </c>
      <c r="H85">
        <v>824.98547399999995</v>
      </c>
      <c r="I85">
        <v>859.57690400000001</v>
      </c>
      <c r="J85">
        <v>887.13696300000004</v>
      </c>
      <c r="K85">
        <v>925.18139599999995</v>
      </c>
      <c r="L85">
        <v>951.38073699999995</v>
      </c>
      <c r="M85">
        <v>971.203125</v>
      </c>
      <c r="N85">
        <v>988.65777600000001</v>
      </c>
      <c r="O85">
        <v>1004.951721</v>
      </c>
      <c r="P85">
        <v>1021.836121</v>
      </c>
      <c r="Q85">
        <v>1040.9460449999999</v>
      </c>
      <c r="R85">
        <v>1064.5020750000001</v>
      </c>
      <c r="S85">
        <v>1088.4945070000001</v>
      </c>
      <c r="T85">
        <v>1115.2185059999999</v>
      </c>
      <c r="U85">
        <v>1144.371216</v>
      </c>
      <c r="V85">
        <v>1171.1705320000001</v>
      </c>
      <c r="W85">
        <v>1195.7264399999999</v>
      </c>
      <c r="X85">
        <v>1221.08728</v>
      </c>
      <c r="Y85">
        <v>1249.5074460000001</v>
      </c>
      <c r="Z85">
        <v>1281.224121</v>
      </c>
      <c r="AA85">
        <v>1312.6591800000001</v>
      </c>
      <c r="AB85">
        <v>1344.0698239999999</v>
      </c>
      <c r="AC85">
        <v>1375.237183</v>
      </c>
      <c r="AD85">
        <v>1405.6435550000001</v>
      </c>
      <c r="AE85">
        <v>1438.2613530000001</v>
      </c>
      <c r="AF85">
        <v>1468.8854980000001</v>
      </c>
      <c r="AG85">
        <v>1497.148682</v>
      </c>
      <c r="AH85">
        <v>1529.3839109999999</v>
      </c>
      <c r="AI85">
        <v>1561.772217</v>
      </c>
      <c r="AJ85">
        <v>1594.8538820000001</v>
      </c>
      <c r="AK85" s="40">
        <v>3.5000000000000003E-2</v>
      </c>
    </row>
    <row r="86" spans="1:37" ht="14.75">
      <c r="A86" t="s">
        <v>965</v>
      </c>
      <c r="B86" t="s">
        <v>966</v>
      </c>
      <c r="C86" t="s">
        <v>1692</v>
      </c>
      <c r="D86" t="s">
        <v>633</v>
      </c>
      <c r="F86">
        <v>99.122467</v>
      </c>
      <c r="G86">
        <v>231.48748800000001</v>
      </c>
      <c r="H86">
        <v>293.59433000000001</v>
      </c>
      <c r="I86">
        <v>328.61056500000001</v>
      </c>
      <c r="J86">
        <v>358.738586</v>
      </c>
      <c r="K86">
        <v>377.811554</v>
      </c>
      <c r="L86">
        <v>386.51629600000001</v>
      </c>
      <c r="M86">
        <v>392.959564</v>
      </c>
      <c r="N86">
        <v>398.562164</v>
      </c>
      <c r="O86">
        <v>403.752228</v>
      </c>
      <c r="P86">
        <v>409.138214</v>
      </c>
      <c r="Q86">
        <v>415.27874800000001</v>
      </c>
      <c r="R86">
        <v>422.92776500000002</v>
      </c>
      <c r="S86">
        <v>430.70410199999998</v>
      </c>
      <c r="T86">
        <v>439.38757299999997</v>
      </c>
      <c r="U86">
        <v>448.86602800000003</v>
      </c>
      <c r="V86">
        <v>457.52246100000002</v>
      </c>
      <c r="W86">
        <v>465.40564000000001</v>
      </c>
      <c r="X86">
        <v>473.54428100000001</v>
      </c>
      <c r="Y86">
        <v>482.68853799999999</v>
      </c>
      <c r="Z86">
        <v>492.92074600000001</v>
      </c>
      <c r="AA86">
        <v>503.04129</v>
      </c>
      <c r="AB86">
        <v>513.13824499999998</v>
      </c>
      <c r="AC86">
        <v>523.14184599999999</v>
      </c>
      <c r="AD86">
        <v>532.88604699999996</v>
      </c>
      <c r="AE86">
        <v>543.34478799999999</v>
      </c>
      <c r="AF86">
        <v>553.14648399999999</v>
      </c>
      <c r="AG86">
        <v>562.17987100000005</v>
      </c>
      <c r="AH86">
        <v>572.50073199999997</v>
      </c>
      <c r="AI86">
        <v>582.86914100000001</v>
      </c>
      <c r="AJ86">
        <v>593.46038799999997</v>
      </c>
      <c r="AK86" s="40">
        <v>6.0999999999999999E-2</v>
      </c>
    </row>
    <row r="87" spans="1:37" ht="14.75">
      <c r="A87" t="s">
        <v>967</v>
      </c>
      <c r="B87" t="s">
        <v>968</v>
      </c>
      <c r="C87" t="s">
        <v>1693</v>
      </c>
      <c r="D87" t="s">
        <v>633</v>
      </c>
      <c r="F87">
        <v>76.795760999999999</v>
      </c>
      <c r="G87">
        <v>94.511925000000005</v>
      </c>
      <c r="H87">
        <v>97.157516000000001</v>
      </c>
      <c r="I87">
        <v>96.113319000000004</v>
      </c>
      <c r="J87">
        <v>94.366493000000006</v>
      </c>
      <c r="K87">
        <v>94.260970999999998</v>
      </c>
      <c r="L87">
        <v>93.084594999999993</v>
      </c>
      <c r="M87">
        <v>91.286995000000005</v>
      </c>
      <c r="N87">
        <v>89.313004000000006</v>
      </c>
      <c r="O87">
        <v>87.294876000000002</v>
      </c>
      <c r="P87">
        <v>85.392189000000002</v>
      </c>
      <c r="Q87">
        <v>83.731414999999998</v>
      </c>
      <c r="R87">
        <v>82.465698000000003</v>
      </c>
      <c r="S87">
        <v>81.251182999999997</v>
      </c>
      <c r="T87">
        <v>80.253563</v>
      </c>
      <c r="U87">
        <v>79.431190000000001</v>
      </c>
      <c r="V87">
        <v>78.442267999999999</v>
      </c>
      <c r="W87">
        <v>77.313545000000005</v>
      </c>
      <c r="X87">
        <v>76.255309999999994</v>
      </c>
      <c r="Y87">
        <v>75.401236999999995</v>
      </c>
      <c r="Z87">
        <v>74.747069999999994</v>
      </c>
      <c r="AA87">
        <v>74.070175000000006</v>
      </c>
      <c r="AB87">
        <v>73.388710000000003</v>
      </c>
      <c r="AC87">
        <v>72.693031000000005</v>
      </c>
      <c r="AD87">
        <v>71.959334999999996</v>
      </c>
      <c r="AE87">
        <v>71.342269999999999</v>
      </c>
      <c r="AF87">
        <v>70.627944999999997</v>
      </c>
      <c r="AG87">
        <v>69.809517</v>
      </c>
      <c r="AH87">
        <v>69.187897000000007</v>
      </c>
      <c r="AI87">
        <v>68.577697999999998</v>
      </c>
      <c r="AJ87">
        <v>68.00264</v>
      </c>
      <c r="AK87" s="40">
        <v>-4.0000000000000001E-3</v>
      </c>
    </row>
    <row r="88" spans="1:37" ht="14.75">
      <c r="A88" t="s">
        <v>896</v>
      </c>
      <c r="B88" t="s">
        <v>969</v>
      </c>
      <c r="C88" t="s">
        <v>1694</v>
      </c>
      <c r="D88" t="s">
        <v>633</v>
      </c>
      <c r="F88">
        <v>53.555019000000001</v>
      </c>
      <c r="G88">
        <v>101.235741</v>
      </c>
      <c r="H88">
        <v>122.83223</v>
      </c>
      <c r="I88">
        <v>134.92768899999999</v>
      </c>
      <c r="J88">
        <v>144.75521900000001</v>
      </c>
      <c r="K88">
        <v>151.90727200000001</v>
      </c>
      <c r="L88">
        <v>156.095001</v>
      </c>
      <c r="M88">
        <v>160.37956199999999</v>
      </c>
      <c r="N88">
        <v>164.74839800000001</v>
      </c>
      <c r="O88">
        <v>169.21594200000001</v>
      </c>
      <c r="P88">
        <v>173.77072100000001</v>
      </c>
      <c r="Q88">
        <v>178.45181299999999</v>
      </c>
      <c r="R88">
        <v>183.268936</v>
      </c>
      <c r="S88">
        <v>188.228668</v>
      </c>
      <c r="T88">
        <v>193.30354299999999</v>
      </c>
      <c r="U88">
        <v>198.47318999999999</v>
      </c>
      <c r="V88">
        <v>203.82153299999999</v>
      </c>
      <c r="W88">
        <v>209.27767900000001</v>
      </c>
      <c r="X88">
        <v>214.84423799999999</v>
      </c>
      <c r="Y88">
        <v>220.54162600000001</v>
      </c>
      <c r="Z88">
        <v>226.35351600000001</v>
      </c>
      <c r="AA88">
        <v>232.21521000000001</v>
      </c>
      <c r="AB88">
        <v>238.19270299999999</v>
      </c>
      <c r="AC88">
        <v>244.28195199999999</v>
      </c>
      <c r="AD88">
        <v>250.491623</v>
      </c>
      <c r="AE88">
        <v>256.83111600000001</v>
      </c>
      <c r="AF88">
        <v>263.30535900000001</v>
      </c>
      <c r="AG88">
        <v>269.90609699999999</v>
      </c>
      <c r="AH88">
        <v>276.61163299999998</v>
      </c>
      <c r="AI88">
        <v>283.41619900000001</v>
      </c>
      <c r="AJ88">
        <v>290.34722900000003</v>
      </c>
      <c r="AK88" s="40">
        <v>5.8000000000000003E-2</v>
      </c>
    </row>
    <row r="89" spans="1:37" ht="14.75">
      <c r="A89" t="s">
        <v>898</v>
      </c>
      <c r="B89" t="s">
        <v>970</v>
      </c>
      <c r="C89" t="s">
        <v>1695</v>
      </c>
      <c r="D89" t="s">
        <v>633</v>
      </c>
      <c r="F89">
        <v>58.478850999999999</v>
      </c>
      <c r="G89">
        <v>115.64820899999999</v>
      </c>
      <c r="H89">
        <v>141.88584900000001</v>
      </c>
      <c r="I89">
        <v>156.686508</v>
      </c>
      <c r="J89">
        <v>169.00517300000001</v>
      </c>
      <c r="K89">
        <v>177.72389200000001</v>
      </c>
      <c r="L89">
        <v>184.24702500000001</v>
      </c>
      <c r="M89">
        <v>190.99525499999999</v>
      </c>
      <c r="N89">
        <v>197.97511299999999</v>
      </c>
      <c r="O89">
        <v>205.190155</v>
      </c>
      <c r="P89">
        <v>212.63400300000001</v>
      </c>
      <c r="Q89">
        <v>220.24877900000001</v>
      </c>
      <c r="R89">
        <v>228.09545900000001</v>
      </c>
      <c r="S89">
        <v>236.20057700000001</v>
      </c>
      <c r="T89">
        <v>244.573624</v>
      </c>
      <c r="U89">
        <v>253.22891200000001</v>
      </c>
      <c r="V89">
        <v>262.09787</v>
      </c>
      <c r="W89">
        <v>271.25613399999997</v>
      </c>
      <c r="X89">
        <v>280.717468</v>
      </c>
      <c r="Y89">
        <v>290.49288899999999</v>
      </c>
      <c r="Z89">
        <v>300.58840900000001</v>
      </c>
      <c r="AA89">
        <v>310.94918799999999</v>
      </c>
      <c r="AB89">
        <v>321.64205900000002</v>
      </c>
      <c r="AC89">
        <v>332.680634</v>
      </c>
      <c r="AD89">
        <v>344.075897</v>
      </c>
      <c r="AE89">
        <v>355.83639499999998</v>
      </c>
      <c r="AF89">
        <v>367.79312099999999</v>
      </c>
      <c r="AG89">
        <v>380.11740099999997</v>
      </c>
      <c r="AH89">
        <v>392.83236699999998</v>
      </c>
      <c r="AI89">
        <v>405.96460000000002</v>
      </c>
      <c r="AJ89">
        <v>419.53628500000002</v>
      </c>
      <c r="AK89" s="40">
        <v>6.8000000000000005E-2</v>
      </c>
    </row>
    <row r="90" spans="1:37" ht="14.75">
      <c r="A90" t="s">
        <v>900</v>
      </c>
      <c r="B90" t="s">
        <v>971</v>
      </c>
      <c r="C90" t="s">
        <v>1696</v>
      </c>
      <c r="D90" t="s">
        <v>633</v>
      </c>
      <c r="F90">
        <v>119.221588</v>
      </c>
      <c r="G90">
        <v>180.196304</v>
      </c>
      <c r="H90">
        <v>204.77572599999999</v>
      </c>
      <c r="I90">
        <v>217.605682</v>
      </c>
      <c r="J90">
        <v>232.04170199999999</v>
      </c>
      <c r="K90">
        <v>246.768631</v>
      </c>
      <c r="L90">
        <v>260.95977800000003</v>
      </c>
      <c r="M90">
        <v>275.59530599999999</v>
      </c>
      <c r="N90">
        <v>290.77593999999999</v>
      </c>
      <c r="O90">
        <v>306.48709100000002</v>
      </c>
      <c r="P90">
        <v>322.687164</v>
      </c>
      <c r="Q90">
        <v>339.457336</v>
      </c>
      <c r="R90">
        <v>356.99618500000003</v>
      </c>
      <c r="S90">
        <v>375.38891599999999</v>
      </c>
      <c r="T90">
        <v>394.680115</v>
      </c>
      <c r="U90">
        <v>414.92593399999998</v>
      </c>
      <c r="V90">
        <v>436.01177999999999</v>
      </c>
      <c r="W90">
        <v>458.13092</v>
      </c>
      <c r="X90">
        <v>481.32827800000001</v>
      </c>
      <c r="Y90">
        <v>505.65423600000003</v>
      </c>
      <c r="Z90">
        <v>531.13909899999999</v>
      </c>
      <c r="AA90">
        <v>557.48968500000001</v>
      </c>
      <c r="AB90">
        <v>585.10168499999997</v>
      </c>
      <c r="AC90">
        <v>614.03539999999998</v>
      </c>
      <c r="AD90">
        <v>644.35870399999999</v>
      </c>
      <c r="AE90">
        <v>676.13525400000003</v>
      </c>
      <c r="AF90">
        <v>708.98852499999998</v>
      </c>
      <c r="AG90">
        <v>743.38201900000001</v>
      </c>
      <c r="AH90">
        <v>779.39196800000002</v>
      </c>
      <c r="AI90">
        <v>817.097351</v>
      </c>
      <c r="AJ90">
        <v>856.58691399999998</v>
      </c>
      <c r="AK90" s="40">
        <v>6.8000000000000005E-2</v>
      </c>
    </row>
    <row r="91" spans="1:37" ht="14.75">
      <c r="A91" t="s">
        <v>902</v>
      </c>
      <c r="B91" t="s">
        <v>972</v>
      </c>
      <c r="C91" t="s">
        <v>1697</v>
      </c>
      <c r="D91" t="s">
        <v>633</v>
      </c>
      <c r="F91">
        <v>687.18518100000006</v>
      </c>
      <c r="G91">
        <v>1076.846558</v>
      </c>
      <c r="H91">
        <v>1238.395996</v>
      </c>
      <c r="I91">
        <v>1324.27063</v>
      </c>
      <c r="J91">
        <v>1398.6708980000001</v>
      </c>
      <c r="K91">
        <v>1465.8831789999999</v>
      </c>
      <c r="L91">
        <v>1519.1070560000001</v>
      </c>
      <c r="M91">
        <v>1573.2360839999999</v>
      </c>
      <c r="N91">
        <v>1628.66687</v>
      </c>
      <c r="O91">
        <v>1685.0665280000001</v>
      </c>
      <c r="P91">
        <v>1742.385254</v>
      </c>
      <c r="Q91">
        <v>1801.1420900000001</v>
      </c>
      <c r="R91">
        <v>1861.024658</v>
      </c>
      <c r="S91">
        <v>1922.5511469999999</v>
      </c>
      <c r="T91">
        <v>1986.1877440000001</v>
      </c>
      <c r="U91">
        <v>2051.8610840000001</v>
      </c>
      <c r="V91">
        <v>2119.6223140000002</v>
      </c>
      <c r="W91">
        <v>2189.7104490000002</v>
      </c>
      <c r="X91">
        <v>2262.1657709999999</v>
      </c>
      <c r="Y91">
        <v>2337.0939939999998</v>
      </c>
      <c r="Z91">
        <v>2414.5932619999999</v>
      </c>
      <c r="AA91">
        <v>2494.6533199999999</v>
      </c>
      <c r="AB91">
        <v>2577.2690429999998</v>
      </c>
      <c r="AC91">
        <v>2662.4316410000001</v>
      </c>
      <c r="AD91">
        <v>2750.1115719999998</v>
      </c>
      <c r="AE91">
        <v>2840.5046390000002</v>
      </c>
      <c r="AF91">
        <v>2933.6748050000001</v>
      </c>
      <c r="AG91">
        <v>3029.7265619999998</v>
      </c>
      <c r="AH91">
        <v>3129.0104980000001</v>
      </c>
      <c r="AI91">
        <v>3231.78125</v>
      </c>
      <c r="AJ91">
        <v>3338.1042480000001</v>
      </c>
      <c r="AK91" s="40">
        <v>5.3999999999999999E-2</v>
      </c>
    </row>
    <row r="92" spans="1:37" ht="14.75">
      <c r="A92" t="s">
        <v>904</v>
      </c>
      <c r="B92" t="s">
        <v>973</v>
      </c>
      <c r="C92" t="s">
        <v>1698</v>
      </c>
      <c r="D92" t="s">
        <v>633</v>
      </c>
      <c r="F92">
        <v>57.876575000000003</v>
      </c>
      <c r="G92">
        <v>116.434135</v>
      </c>
      <c r="H92">
        <v>141.83621199999999</v>
      </c>
      <c r="I92">
        <v>155.70790099999999</v>
      </c>
      <c r="J92">
        <v>168.35617099999999</v>
      </c>
      <c r="K92">
        <v>178.615814</v>
      </c>
      <c r="L92">
        <v>188.30886799999999</v>
      </c>
      <c r="M92">
        <v>198.43409700000001</v>
      </c>
      <c r="N92">
        <v>208.99749800000001</v>
      </c>
      <c r="O92">
        <v>220.02801500000001</v>
      </c>
      <c r="P92">
        <v>231.56170700000001</v>
      </c>
      <c r="Q92">
        <v>243.577179</v>
      </c>
      <c r="R92">
        <v>256.19396999999998</v>
      </c>
      <c r="S92">
        <v>269.48599200000001</v>
      </c>
      <c r="T92">
        <v>283.50808699999999</v>
      </c>
      <c r="U92">
        <v>298.31811499999998</v>
      </c>
      <c r="V92">
        <v>313.91650399999997</v>
      </c>
      <c r="W92">
        <v>330.36441000000002</v>
      </c>
      <c r="X92">
        <v>347.70163000000002</v>
      </c>
      <c r="Y92">
        <v>366.00060999999999</v>
      </c>
      <c r="Z92">
        <v>385.287781</v>
      </c>
      <c r="AA92">
        <v>405.51226800000001</v>
      </c>
      <c r="AB92">
        <v>426.82488999999998</v>
      </c>
      <c r="AC92">
        <v>449.31750499999998</v>
      </c>
      <c r="AD92">
        <v>473.06167599999998</v>
      </c>
      <c r="AE92">
        <v>498.12005599999998</v>
      </c>
      <c r="AF92">
        <v>524.41241500000001</v>
      </c>
      <c r="AG92">
        <v>552.17431599999998</v>
      </c>
      <c r="AH92">
        <v>581.50518799999998</v>
      </c>
      <c r="AI92">
        <v>612.52484100000004</v>
      </c>
      <c r="AJ92">
        <v>645.34179700000004</v>
      </c>
      <c r="AK92" s="40">
        <v>8.4000000000000005E-2</v>
      </c>
    </row>
    <row r="93" spans="1:37" ht="14.75">
      <c r="A93" t="s">
        <v>906</v>
      </c>
      <c r="B93" t="s">
        <v>974</v>
      </c>
      <c r="C93" t="s">
        <v>1699</v>
      </c>
      <c r="D93" t="s">
        <v>633</v>
      </c>
      <c r="F93">
        <v>188.03294399999999</v>
      </c>
      <c r="G93">
        <v>323.766907</v>
      </c>
      <c r="H93">
        <v>385.311981</v>
      </c>
      <c r="I93">
        <v>420.45504799999998</v>
      </c>
      <c r="J93">
        <v>452.54855300000003</v>
      </c>
      <c r="K93">
        <v>475.72692899999998</v>
      </c>
      <c r="L93">
        <v>498.76129200000003</v>
      </c>
      <c r="M93">
        <v>522.74548300000004</v>
      </c>
      <c r="N93">
        <v>547.80218500000001</v>
      </c>
      <c r="O93">
        <v>573.90454099999999</v>
      </c>
      <c r="P93">
        <v>601.11535600000002</v>
      </c>
      <c r="Q93">
        <v>629.11242700000003</v>
      </c>
      <c r="R93">
        <v>658.30584699999997</v>
      </c>
      <c r="S93">
        <v>688.77179000000001</v>
      </c>
      <c r="T93">
        <v>720.55676300000005</v>
      </c>
      <c r="U93">
        <v>753.71276899999998</v>
      </c>
      <c r="V93">
        <v>788.12255900000002</v>
      </c>
      <c r="W93">
        <v>823.96154799999999</v>
      </c>
      <c r="X93">
        <v>861.30835000000002</v>
      </c>
      <c r="Y93">
        <v>900.21850600000005</v>
      </c>
      <c r="Z93">
        <v>940.72180200000003</v>
      </c>
      <c r="AA93">
        <v>982.567139</v>
      </c>
      <c r="AB93">
        <v>1026.1020510000001</v>
      </c>
      <c r="AC93">
        <v>1071.395264</v>
      </c>
      <c r="AD93">
        <v>1118.5141599999999</v>
      </c>
      <c r="AE93">
        <v>1167.5333250000001</v>
      </c>
      <c r="AF93">
        <v>1218.0035399999999</v>
      </c>
      <c r="AG93">
        <v>1270.4925539999999</v>
      </c>
      <c r="AH93">
        <v>1325.0738530000001</v>
      </c>
      <c r="AI93">
        <v>1381.8194579999999</v>
      </c>
      <c r="AJ93">
        <v>1440.8355710000001</v>
      </c>
      <c r="AK93" s="40">
        <v>7.0000000000000007E-2</v>
      </c>
    </row>
    <row r="94" spans="1:37" ht="14.75">
      <c r="A94" t="s">
        <v>908</v>
      </c>
      <c r="B94" t="s">
        <v>975</v>
      </c>
      <c r="C94" t="s">
        <v>1700</v>
      </c>
      <c r="D94" t="s">
        <v>633</v>
      </c>
      <c r="F94">
        <v>140.68240399999999</v>
      </c>
      <c r="G94">
        <v>185.27963299999999</v>
      </c>
      <c r="H94">
        <v>203.79672199999999</v>
      </c>
      <c r="I94">
        <v>213.672256</v>
      </c>
      <c r="J94">
        <v>221.72766100000001</v>
      </c>
      <c r="K94">
        <v>230.024506</v>
      </c>
      <c r="L94">
        <v>236.05181899999999</v>
      </c>
      <c r="M94">
        <v>242.252792</v>
      </c>
      <c r="N94">
        <v>248.71696499999999</v>
      </c>
      <c r="O94">
        <v>255.460083</v>
      </c>
      <c r="P94">
        <v>262.47818000000001</v>
      </c>
      <c r="Q94">
        <v>269.831299</v>
      </c>
      <c r="R94">
        <v>277.51711999999998</v>
      </c>
      <c r="S94">
        <v>285.46218900000002</v>
      </c>
      <c r="T94">
        <v>293.59375</v>
      </c>
      <c r="U94">
        <v>301.84789999999998</v>
      </c>
      <c r="V94">
        <v>310.05011000000002</v>
      </c>
      <c r="W94">
        <v>318.404022</v>
      </c>
      <c r="X94">
        <v>326.936127</v>
      </c>
      <c r="Y94">
        <v>335.69125400000001</v>
      </c>
      <c r="Z94">
        <v>344.68771400000003</v>
      </c>
      <c r="AA94">
        <v>353.72818000000001</v>
      </c>
      <c r="AB94">
        <v>362.99258400000002</v>
      </c>
      <c r="AC94">
        <v>372.49612400000001</v>
      </c>
      <c r="AD94">
        <v>382.24755900000002</v>
      </c>
      <c r="AE94">
        <v>392.25262500000002</v>
      </c>
      <c r="AF94">
        <v>402.25811800000002</v>
      </c>
      <c r="AG94">
        <v>412.490906</v>
      </c>
      <c r="AH94">
        <v>422.99331699999999</v>
      </c>
      <c r="AI94">
        <v>433.805206</v>
      </c>
      <c r="AJ94">
        <v>444.95489500000002</v>
      </c>
      <c r="AK94" s="40">
        <v>3.9E-2</v>
      </c>
    </row>
    <row r="95" spans="1:37" ht="14.75">
      <c r="A95" t="s">
        <v>910</v>
      </c>
      <c r="B95" t="s">
        <v>976</v>
      </c>
      <c r="C95" t="s">
        <v>1701</v>
      </c>
      <c r="D95" t="s">
        <v>633</v>
      </c>
      <c r="F95">
        <v>618.97699</v>
      </c>
      <c r="G95">
        <v>773.94256600000006</v>
      </c>
      <c r="H95">
        <v>834.68505900000002</v>
      </c>
      <c r="I95">
        <v>865.90063499999997</v>
      </c>
      <c r="J95">
        <v>915.13147000000004</v>
      </c>
      <c r="K95">
        <v>972.84936500000003</v>
      </c>
      <c r="L95">
        <v>1029.237061</v>
      </c>
      <c r="M95">
        <v>1086.4056399999999</v>
      </c>
      <c r="N95">
        <v>1144.977173</v>
      </c>
      <c r="O95">
        <v>1204.563721</v>
      </c>
      <c r="P95">
        <v>1265.042725</v>
      </c>
      <c r="Q95">
        <v>1326.9542240000001</v>
      </c>
      <c r="R95">
        <v>1389.4307859999999</v>
      </c>
      <c r="S95">
        <v>1452.5458980000001</v>
      </c>
      <c r="T95">
        <v>1516.279053</v>
      </c>
      <c r="U95">
        <v>1581.014404</v>
      </c>
      <c r="V95">
        <v>1646.630615</v>
      </c>
      <c r="W95">
        <v>1712.624634</v>
      </c>
      <c r="X95">
        <v>1779.0205080000001</v>
      </c>
      <c r="Y95">
        <v>1846.3770750000001</v>
      </c>
      <c r="Z95">
        <v>1915.294678</v>
      </c>
      <c r="AA95">
        <v>1986.276001</v>
      </c>
      <c r="AB95">
        <v>2059.3171390000002</v>
      </c>
      <c r="AC95">
        <v>2133.8937989999999</v>
      </c>
      <c r="AD95">
        <v>2209.33374</v>
      </c>
      <c r="AE95">
        <v>2284.8486330000001</v>
      </c>
      <c r="AF95">
        <v>2360.2358399999998</v>
      </c>
      <c r="AG95">
        <v>2435.9555660000001</v>
      </c>
      <c r="AH95">
        <v>2511.7475589999999</v>
      </c>
      <c r="AI95">
        <v>2586.9179690000001</v>
      </c>
      <c r="AJ95">
        <v>2660.772461</v>
      </c>
      <c r="AK95" s="40">
        <v>0.05</v>
      </c>
    </row>
    <row r="96" spans="1:37" ht="14.75">
      <c r="A96" t="s">
        <v>912</v>
      </c>
      <c r="B96" t="s">
        <v>977</v>
      </c>
      <c r="C96" t="s">
        <v>1702</v>
      </c>
      <c r="D96" t="s">
        <v>633</v>
      </c>
      <c r="F96">
        <v>119.216713</v>
      </c>
      <c r="G96">
        <v>219.16575599999999</v>
      </c>
      <c r="H96">
        <v>263.28012100000001</v>
      </c>
      <c r="I96">
        <v>287.62631199999998</v>
      </c>
      <c r="J96">
        <v>305.624146</v>
      </c>
      <c r="K96">
        <v>318.87039199999998</v>
      </c>
      <c r="L96">
        <v>325.58288599999997</v>
      </c>
      <c r="M96">
        <v>331.68810999999999</v>
      </c>
      <c r="N96">
        <v>337.24822999999998</v>
      </c>
      <c r="O96">
        <v>342.24996900000002</v>
      </c>
      <c r="P96">
        <v>346.70931999999999</v>
      </c>
      <c r="Q96">
        <v>350.42318699999998</v>
      </c>
      <c r="R96">
        <v>353.38314800000001</v>
      </c>
      <c r="S96">
        <v>356.238068</v>
      </c>
      <c r="T96">
        <v>359.108002</v>
      </c>
      <c r="U96">
        <v>361.97283900000002</v>
      </c>
      <c r="V96">
        <v>364.90484600000002</v>
      </c>
      <c r="W96">
        <v>367.749908</v>
      </c>
      <c r="X96">
        <v>370.51232900000002</v>
      </c>
      <c r="Y96">
        <v>373.29528800000003</v>
      </c>
      <c r="Z96">
        <v>376.16384900000003</v>
      </c>
      <c r="AA96">
        <v>379.22448700000001</v>
      </c>
      <c r="AB96">
        <v>382.41839599999997</v>
      </c>
      <c r="AC96">
        <v>385.67401100000001</v>
      </c>
      <c r="AD96">
        <v>388.99264499999998</v>
      </c>
      <c r="AE96">
        <v>392.38583399999999</v>
      </c>
      <c r="AF96">
        <v>395.86617999999999</v>
      </c>
      <c r="AG96">
        <v>399.42041</v>
      </c>
      <c r="AH96">
        <v>403.10320999999999</v>
      </c>
      <c r="AI96">
        <v>406.96740699999998</v>
      </c>
      <c r="AJ96">
        <v>411.04797400000001</v>
      </c>
      <c r="AK96" s="40">
        <v>4.2000000000000003E-2</v>
      </c>
    </row>
    <row r="97" spans="1:37" ht="14.75">
      <c r="A97" t="s">
        <v>914</v>
      </c>
      <c r="B97" t="s">
        <v>978</v>
      </c>
      <c r="C97" t="s">
        <v>1703</v>
      </c>
      <c r="D97" t="s">
        <v>633</v>
      </c>
      <c r="F97">
        <v>193.16528299999999</v>
      </c>
      <c r="G97">
        <v>374.90566999999999</v>
      </c>
      <c r="H97">
        <v>455.84149200000002</v>
      </c>
      <c r="I97">
        <v>500.13897700000001</v>
      </c>
      <c r="J97">
        <v>544.26348900000005</v>
      </c>
      <c r="K97">
        <v>581.05285600000002</v>
      </c>
      <c r="L97">
        <v>616.67150900000001</v>
      </c>
      <c r="M97">
        <v>652.93536400000005</v>
      </c>
      <c r="N97">
        <v>689.71502699999996</v>
      </c>
      <c r="O97">
        <v>726.80731200000002</v>
      </c>
      <c r="P97">
        <v>763.97796600000004</v>
      </c>
      <c r="Q97">
        <v>802.033142</v>
      </c>
      <c r="R97">
        <v>840.92266800000004</v>
      </c>
      <c r="S97">
        <v>880.67901600000005</v>
      </c>
      <c r="T97">
        <v>921.559753</v>
      </c>
      <c r="U97">
        <v>963.64355499999999</v>
      </c>
      <c r="V97">
        <v>1006.476013</v>
      </c>
      <c r="W97">
        <v>1050.5295410000001</v>
      </c>
      <c r="X97">
        <v>1095.922607</v>
      </c>
      <c r="Y97">
        <v>1142.6633300000001</v>
      </c>
      <c r="Z97">
        <v>1190.9151609999999</v>
      </c>
      <c r="AA97">
        <v>1240.471558</v>
      </c>
      <c r="AB97">
        <v>1291.4525149999999</v>
      </c>
      <c r="AC97">
        <v>1343.6793210000001</v>
      </c>
      <c r="AD97">
        <v>1397.3267820000001</v>
      </c>
      <c r="AE97">
        <v>1452.252686</v>
      </c>
      <c r="AF97">
        <v>1506.7248540000001</v>
      </c>
      <c r="AG97">
        <v>1562.0986330000001</v>
      </c>
      <c r="AH97">
        <v>1618.6655270000001</v>
      </c>
      <c r="AI97">
        <v>1676.7257079999999</v>
      </c>
      <c r="AJ97">
        <v>1736.6813959999999</v>
      </c>
      <c r="AK97" s="40">
        <v>7.5999999999999998E-2</v>
      </c>
    </row>
    <row r="98" spans="1:37" ht="14.75">
      <c r="A98" t="s">
        <v>916</v>
      </c>
      <c r="B98" t="s">
        <v>979</v>
      </c>
      <c r="C98" t="s">
        <v>1704</v>
      </c>
      <c r="D98" t="s">
        <v>633</v>
      </c>
      <c r="F98">
        <v>81.559464000000006</v>
      </c>
      <c r="G98">
        <v>140.07978800000001</v>
      </c>
      <c r="H98">
        <v>165.057816</v>
      </c>
      <c r="I98">
        <v>178.403839</v>
      </c>
      <c r="J98">
        <v>194.78753699999999</v>
      </c>
      <c r="K98">
        <v>210.56733700000001</v>
      </c>
      <c r="L98">
        <v>228.399734</v>
      </c>
      <c r="M98">
        <v>247.63130200000001</v>
      </c>
      <c r="N98">
        <v>268.32702599999999</v>
      </c>
      <c r="O98">
        <v>290.29193099999998</v>
      </c>
      <c r="P98">
        <v>313.18335000000002</v>
      </c>
      <c r="Q98">
        <v>336.74285900000001</v>
      </c>
      <c r="R98">
        <v>360.68170199999997</v>
      </c>
      <c r="S98">
        <v>384.776276</v>
      </c>
      <c r="T98">
        <v>408.93795799999998</v>
      </c>
      <c r="U98">
        <v>433.79733299999998</v>
      </c>
      <c r="V98">
        <v>459.64868200000001</v>
      </c>
      <c r="W98">
        <v>486.68194599999998</v>
      </c>
      <c r="X98">
        <v>514.95910600000002</v>
      </c>
      <c r="Y98">
        <v>544.50598100000002</v>
      </c>
      <c r="Z98">
        <v>575.342896</v>
      </c>
      <c r="AA98">
        <v>607.26843299999996</v>
      </c>
      <c r="AB98">
        <v>640.44976799999995</v>
      </c>
      <c r="AC98">
        <v>674.97344999999996</v>
      </c>
      <c r="AD98">
        <v>710.845642</v>
      </c>
      <c r="AE98">
        <v>748.08526600000005</v>
      </c>
      <c r="AF98">
        <v>786.48590100000001</v>
      </c>
      <c r="AG98">
        <v>826.15936299999998</v>
      </c>
      <c r="AH98">
        <v>867.20568800000001</v>
      </c>
      <c r="AI98">
        <v>909.61236599999995</v>
      </c>
      <c r="AJ98">
        <v>953.42645300000004</v>
      </c>
      <c r="AK98" s="40">
        <v>8.5000000000000006E-2</v>
      </c>
    </row>
    <row r="99" spans="1:37" ht="14.75">
      <c r="A99" t="s">
        <v>918</v>
      </c>
      <c r="B99" t="s">
        <v>980</v>
      </c>
      <c r="C99" t="s">
        <v>1705</v>
      </c>
      <c r="D99" t="s">
        <v>633</v>
      </c>
      <c r="F99">
        <v>69.742096000000004</v>
      </c>
      <c r="G99">
        <v>131.43804900000001</v>
      </c>
      <c r="H99">
        <v>158.68034399999999</v>
      </c>
      <c r="I99">
        <v>173.520599</v>
      </c>
      <c r="J99">
        <v>186.72010800000001</v>
      </c>
      <c r="K99">
        <v>196.99890099999999</v>
      </c>
      <c r="L99">
        <v>204.19982899999999</v>
      </c>
      <c r="M99">
        <v>211.61386100000001</v>
      </c>
      <c r="N99">
        <v>219.25602699999999</v>
      </c>
      <c r="O99">
        <v>227.12773100000001</v>
      </c>
      <c r="P99">
        <v>235.23220800000001</v>
      </c>
      <c r="Q99">
        <v>243.57475299999999</v>
      </c>
      <c r="R99">
        <v>252.12411499999999</v>
      </c>
      <c r="S99">
        <v>260.86148100000003</v>
      </c>
      <c r="T99">
        <v>269.78302000000002</v>
      </c>
      <c r="U99">
        <v>278.88677999999999</v>
      </c>
      <c r="V99">
        <v>288.14254799999998</v>
      </c>
      <c r="W99">
        <v>297.51876800000002</v>
      </c>
      <c r="X99">
        <v>306.90365600000001</v>
      </c>
      <c r="Y99">
        <v>316.35650600000002</v>
      </c>
      <c r="Z99">
        <v>326.06564300000002</v>
      </c>
      <c r="AA99">
        <v>336.02792399999998</v>
      </c>
      <c r="AB99">
        <v>346.25894199999999</v>
      </c>
      <c r="AC99">
        <v>356.76721199999997</v>
      </c>
      <c r="AD99">
        <v>367.55902099999997</v>
      </c>
      <c r="AE99">
        <v>378.64498900000001</v>
      </c>
      <c r="AF99">
        <v>390.02023300000002</v>
      </c>
      <c r="AG99">
        <v>401.705444</v>
      </c>
      <c r="AH99">
        <v>413.71331800000002</v>
      </c>
      <c r="AI99">
        <v>426.05297899999999</v>
      </c>
      <c r="AJ99">
        <v>438.73550399999999</v>
      </c>
      <c r="AK99" s="40">
        <v>6.3E-2</v>
      </c>
    </row>
    <row r="100" spans="1:37" ht="14.75">
      <c r="A100" t="s">
        <v>118</v>
      </c>
      <c r="B100" t="s">
        <v>981</v>
      </c>
      <c r="C100" t="s">
        <v>1706</v>
      </c>
      <c r="D100" t="s">
        <v>633</v>
      </c>
      <c r="F100">
        <v>3126.5522460000002</v>
      </c>
      <c r="G100">
        <v>4820.5991210000002</v>
      </c>
      <c r="H100">
        <v>5532.1162109999996</v>
      </c>
      <c r="I100">
        <v>5913.2172849999997</v>
      </c>
      <c r="J100">
        <v>6273.8740230000003</v>
      </c>
      <c r="K100">
        <v>6604.2436520000001</v>
      </c>
      <c r="L100">
        <v>6878.6030270000001</v>
      </c>
      <c r="M100">
        <v>7149.3627930000002</v>
      </c>
      <c r="N100">
        <v>7423.7387699999999</v>
      </c>
      <c r="O100">
        <v>7702.3920900000003</v>
      </c>
      <c r="P100">
        <v>7987.1445309999999</v>
      </c>
      <c r="Q100">
        <v>8281.5058590000008</v>
      </c>
      <c r="R100">
        <v>8587.8398440000001</v>
      </c>
      <c r="S100">
        <v>8901.640625</v>
      </c>
      <c r="T100">
        <v>9226.9306639999995</v>
      </c>
      <c r="U100">
        <v>9564.3505860000005</v>
      </c>
      <c r="V100">
        <v>9906.5800780000009</v>
      </c>
      <c r="W100">
        <v>10254.654296999999</v>
      </c>
      <c r="X100">
        <v>10613.206055000001</v>
      </c>
      <c r="Y100">
        <v>10986.487305000001</v>
      </c>
      <c r="Z100">
        <v>11376.044921999999</v>
      </c>
      <c r="AA100">
        <v>11776.154296999999</v>
      </c>
      <c r="AB100">
        <v>12188.618164</v>
      </c>
      <c r="AC100">
        <v>12612.699219</v>
      </c>
      <c r="AD100">
        <v>13047.407227</v>
      </c>
      <c r="AE100">
        <v>13496.378906</v>
      </c>
      <c r="AF100">
        <v>13950.429688</v>
      </c>
      <c r="AG100">
        <v>14412.765625</v>
      </c>
      <c r="AH100">
        <v>14892.926758</v>
      </c>
      <c r="AI100">
        <v>15385.905273</v>
      </c>
      <c r="AJ100">
        <v>15892.688477</v>
      </c>
      <c r="AK100" s="40">
        <v>5.6000000000000001E-2</v>
      </c>
    </row>
    <row r="101" spans="1:37" ht="14.75">
      <c r="A101" t="s">
        <v>119</v>
      </c>
    </row>
    <row r="102" spans="1:37" ht="14.75">
      <c r="A102" t="s">
        <v>894</v>
      </c>
      <c r="B102" t="s">
        <v>982</v>
      </c>
      <c r="C102" t="s">
        <v>1707</v>
      </c>
      <c r="D102" t="s">
        <v>495</v>
      </c>
      <c r="F102">
        <v>12.766569</v>
      </c>
      <c r="G102">
        <v>0</v>
      </c>
      <c r="H102">
        <v>52.252617000000001</v>
      </c>
      <c r="I102">
        <v>248.57482899999999</v>
      </c>
      <c r="J102">
        <v>330.391479</v>
      </c>
      <c r="K102">
        <v>439.402985</v>
      </c>
      <c r="L102">
        <v>411.22607399999998</v>
      </c>
      <c r="M102">
        <v>354.74939000000001</v>
      </c>
      <c r="N102">
        <v>378.830444</v>
      </c>
      <c r="O102">
        <v>377.69354199999998</v>
      </c>
      <c r="P102">
        <v>381.38244600000002</v>
      </c>
      <c r="Q102">
        <v>398.93676799999997</v>
      </c>
      <c r="R102">
        <v>431.60232500000001</v>
      </c>
      <c r="S102">
        <v>435.109894</v>
      </c>
      <c r="T102">
        <v>454.00390599999997</v>
      </c>
      <c r="U102">
        <v>505.740814</v>
      </c>
      <c r="V102">
        <v>485.64434799999998</v>
      </c>
      <c r="W102">
        <v>465.71890300000001</v>
      </c>
      <c r="X102">
        <v>467.244598</v>
      </c>
      <c r="Y102">
        <v>484.81994600000002</v>
      </c>
      <c r="Z102">
        <v>504.47668499999997</v>
      </c>
      <c r="AA102">
        <v>500.82284499999997</v>
      </c>
      <c r="AB102">
        <v>499.29113799999999</v>
      </c>
      <c r="AC102">
        <v>497.291901</v>
      </c>
      <c r="AD102">
        <v>492.55853300000001</v>
      </c>
      <c r="AE102">
        <v>508.42498799999998</v>
      </c>
      <c r="AF102">
        <v>497.58764600000001</v>
      </c>
      <c r="AG102">
        <v>485.03704800000003</v>
      </c>
      <c r="AH102">
        <v>514.04174799999998</v>
      </c>
      <c r="AI102">
        <v>519.24786400000005</v>
      </c>
      <c r="AJ102">
        <v>528.54553199999998</v>
      </c>
      <c r="AK102" s="40">
        <v>0.13200000000000001</v>
      </c>
    </row>
    <row r="103" spans="1:37" ht="14.75">
      <c r="A103" t="s">
        <v>963</v>
      </c>
      <c r="B103" t="s">
        <v>983</v>
      </c>
      <c r="C103" t="s">
        <v>1708</v>
      </c>
      <c r="D103" t="s">
        <v>495</v>
      </c>
      <c r="F103">
        <v>0</v>
      </c>
      <c r="G103">
        <v>0</v>
      </c>
      <c r="H103">
        <v>52.252617000000001</v>
      </c>
      <c r="I103">
        <v>215.17271400000001</v>
      </c>
      <c r="J103">
        <v>271.25543199999998</v>
      </c>
      <c r="K103">
        <v>330.52179000000001</v>
      </c>
      <c r="L103">
        <v>287.98703</v>
      </c>
      <c r="M103">
        <v>269.181152</v>
      </c>
      <c r="N103">
        <v>287.40625</v>
      </c>
      <c r="O103">
        <v>297.00683600000002</v>
      </c>
      <c r="P103">
        <v>296.81982399999998</v>
      </c>
      <c r="Q103">
        <v>304.10839800000002</v>
      </c>
      <c r="R103">
        <v>321.96484400000003</v>
      </c>
      <c r="S103">
        <v>321.381348</v>
      </c>
      <c r="T103">
        <v>331.68066399999998</v>
      </c>
      <c r="U103">
        <v>341.06982399999998</v>
      </c>
      <c r="V103">
        <v>328.57568400000002</v>
      </c>
      <c r="W103">
        <v>316.873535</v>
      </c>
      <c r="X103">
        <v>319.953125</v>
      </c>
      <c r="Y103">
        <v>334.36181599999998</v>
      </c>
      <c r="Z103">
        <v>350.70898399999999</v>
      </c>
      <c r="AA103">
        <v>351.05908199999999</v>
      </c>
      <c r="AB103">
        <v>353.11474600000003</v>
      </c>
      <c r="AC103">
        <v>354.75</v>
      </c>
      <c r="AD103">
        <v>354.50195300000001</v>
      </c>
      <c r="AE103">
        <v>368.693848</v>
      </c>
      <c r="AF103">
        <v>363.92334</v>
      </c>
      <c r="AG103">
        <v>357.78955100000002</v>
      </c>
      <c r="AH103">
        <v>381.774902</v>
      </c>
      <c r="AI103">
        <v>388.75439499999999</v>
      </c>
      <c r="AJ103">
        <v>398.66357399999998</v>
      </c>
      <c r="AK103" t="s">
        <v>117</v>
      </c>
    </row>
    <row r="104" spans="1:37" ht="14.75">
      <c r="A104" t="s">
        <v>965</v>
      </c>
      <c r="B104" t="s">
        <v>984</v>
      </c>
      <c r="C104" t="s">
        <v>1709</v>
      </c>
      <c r="D104" t="s">
        <v>495</v>
      </c>
      <c r="F104">
        <v>12.766569</v>
      </c>
      <c r="G104">
        <v>0</v>
      </c>
      <c r="H104">
        <v>0</v>
      </c>
      <c r="I104">
        <v>33.402121999999999</v>
      </c>
      <c r="J104">
        <v>59.136063</v>
      </c>
      <c r="K104">
        <v>104.879364</v>
      </c>
      <c r="L104">
        <v>92.835693000000006</v>
      </c>
      <c r="M104">
        <v>85.568236999999996</v>
      </c>
      <c r="N104">
        <v>82.376464999999996</v>
      </c>
      <c r="O104">
        <v>80.686699000000004</v>
      </c>
      <c r="P104">
        <v>80.313972000000007</v>
      </c>
      <c r="Q104">
        <v>81.061317000000003</v>
      </c>
      <c r="R104">
        <v>83.608931999999996</v>
      </c>
      <c r="S104">
        <v>82.279060000000001</v>
      </c>
      <c r="T104">
        <v>82.893783999999997</v>
      </c>
      <c r="U104">
        <v>83.294044</v>
      </c>
      <c r="V104">
        <v>79.429276000000002</v>
      </c>
      <c r="W104">
        <v>75.751373000000001</v>
      </c>
      <c r="X104">
        <v>75.175995</v>
      </c>
      <c r="Y104">
        <v>77.023300000000006</v>
      </c>
      <c r="Z104">
        <v>79.270615000000006</v>
      </c>
      <c r="AA104">
        <v>78.606292999999994</v>
      </c>
      <c r="AB104">
        <v>78.231583000000001</v>
      </c>
      <c r="AC104">
        <v>78.065331</v>
      </c>
      <c r="AD104">
        <v>77.528380999999996</v>
      </c>
      <c r="AE104">
        <v>80.187072999999998</v>
      </c>
      <c r="AF104">
        <v>79.024780000000007</v>
      </c>
      <c r="AG104">
        <v>77.621887000000001</v>
      </c>
      <c r="AH104">
        <v>81.843124000000003</v>
      </c>
      <c r="AI104">
        <v>82.480041999999997</v>
      </c>
      <c r="AJ104">
        <v>83.674926999999997</v>
      </c>
      <c r="AK104" s="40">
        <v>6.5000000000000002E-2</v>
      </c>
    </row>
    <row r="105" spans="1:37" ht="14.75">
      <c r="A105" t="s">
        <v>967</v>
      </c>
      <c r="B105" t="s">
        <v>985</v>
      </c>
      <c r="C105" t="s">
        <v>1710</v>
      </c>
      <c r="D105" t="s">
        <v>495</v>
      </c>
      <c r="F105">
        <v>0</v>
      </c>
      <c r="G105">
        <v>0</v>
      </c>
      <c r="H105">
        <v>0</v>
      </c>
      <c r="I105">
        <v>0</v>
      </c>
      <c r="J105">
        <v>0</v>
      </c>
      <c r="K105">
        <v>4.0018310000000001</v>
      </c>
      <c r="L105">
        <v>30.403351000000001</v>
      </c>
      <c r="M105">
        <v>0</v>
      </c>
      <c r="N105">
        <v>9.0477260000000008</v>
      </c>
      <c r="O105">
        <v>0</v>
      </c>
      <c r="P105">
        <v>4.2486610000000002</v>
      </c>
      <c r="Q105">
        <v>13.767071</v>
      </c>
      <c r="R105">
        <v>26.028538000000001</v>
      </c>
      <c r="S105">
        <v>31.449504999999998</v>
      </c>
      <c r="T105">
        <v>39.429431999999998</v>
      </c>
      <c r="U105">
        <v>81.376953</v>
      </c>
      <c r="V105">
        <v>77.639403999999999</v>
      </c>
      <c r="W105">
        <v>73.093993999999995</v>
      </c>
      <c r="X105">
        <v>72.115478999999993</v>
      </c>
      <c r="Y105">
        <v>73.434814000000003</v>
      </c>
      <c r="Z105">
        <v>74.497069999999994</v>
      </c>
      <c r="AA105">
        <v>71.157471000000001</v>
      </c>
      <c r="AB105">
        <v>67.944823999999997</v>
      </c>
      <c r="AC105">
        <v>64.476562000000001</v>
      </c>
      <c r="AD105">
        <v>60.528198000000003</v>
      </c>
      <c r="AE105">
        <v>59.544066999999998</v>
      </c>
      <c r="AF105">
        <v>54.639525999999996</v>
      </c>
      <c r="AG105">
        <v>49.625610000000002</v>
      </c>
      <c r="AH105">
        <v>50.423706000000003</v>
      </c>
      <c r="AI105">
        <v>48.013427999999998</v>
      </c>
      <c r="AJ105">
        <v>46.207031000000001</v>
      </c>
      <c r="AK105" t="s">
        <v>117</v>
      </c>
    </row>
    <row r="106" spans="1:37" ht="14.75">
      <c r="A106" t="s">
        <v>896</v>
      </c>
      <c r="B106" t="s">
        <v>986</v>
      </c>
      <c r="C106" t="s">
        <v>1711</v>
      </c>
      <c r="D106" t="s">
        <v>495</v>
      </c>
      <c r="F106">
        <v>0</v>
      </c>
      <c r="G106">
        <v>0</v>
      </c>
      <c r="H106">
        <v>11.480247</v>
      </c>
      <c r="I106">
        <v>23.068840000000002</v>
      </c>
      <c r="J106">
        <v>51.716681999999999</v>
      </c>
      <c r="K106">
        <v>46.809795000000001</v>
      </c>
      <c r="L106">
        <v>46.414143000000003</v>
      </c>
      <c r="M106">
        <v>47.910172000000003</v>
      </c>
      <c r="N106">
        <v>49.151169000000003</v>
      </c>
      <c r="O106">
        <v>50.310692000000003</v>
      </c>
      <c r="P106">
        <v>52.485390000000002</v>
      </c>
      <c r="Q106">
        <v>55.767746000000002</v>
      </c>
      <c r="R106">
        <v>58.284194999999997</v>
      </c>
      <c r="S106">
        <v>58.741089000000002</v>
      </c>
      <c r="T106">
        <v>58.515366</v>
      </c>
      <c r="U106">
        <v>58.297241</v>
      </c>
      <c r="V106">
        <v>58.581817999999998</v>
      </c>
      <c r="W106">
        <v>58.656478999999997</v>
      </c>
      <c r="X106">
        <v>58.849564000000001</v>
      </c>
      <c r="Y106">
        <v>59.253310999999997</v>
      </c>
      <c r="Z106">
        <v>59.697662000000001</v>
      </c>
      <c r="AA106">
        <v>59.965499999999999</v>
      </c>
      <c r="AB106">
        <v>60.650925000000001</v>
      </c>
      <c r="AC106">
        <v>61.431274000000002</v>
      </c>
      <c r="AD106">
        <v>62.362166999999999</v>
      </c>
      <c r="AE106">
        <v>63.440261999999997</v>
      </c>
      <c r="AF106">
        <v>64.637787000000003</v>
      </c>
      <c r="AG106">
        <v>65.894576999999998</v>
      </c>
      <c r="AH106">
        <v>67.150374999999997</v>
      </c>
      <c r="AI106">
        <v>68.474670000000003</v>
      </c>
      <c r="AJ106">
        <v>70.012039000000001</v>
      </c>
      <c r="AK106" t="s">
        <v>117</v>
      </c>
    </row>
    <row r="107" spans="1:37" ht="14.75">
      <c r="A107" t="s">
        <v>963</v>
      </c>
      <c r="B107" t="s">
        <v>987</v>
      </c>
      <c r="C107" t="s">
        <v>1712</v>
      </c>
      <c r="D107" t="s">
        <v>495</v>
      </c>
      <c r="F107">
        <v>0</v>
      </c>
      <c r="G107">
        <v>0</v>
      </c>
      <c r="H107">
        <v>11.480247</v>
      </c>
      <c r="I107">
        <v>18.501953</v>
      </c>
      <c r="J107">
        <v>28.589088</v>
      </c>
      <c r="K107">
        <v>28.648199000000002</v>
      </c>
      <c r="L107">
        <v>26.231873</v>
      </c>
      <c r="M107">
        <v>26.711853000000001</v>
      </c>
      <c r="N107">
        <v>27.148743</v>
      </c>
      <c r="O107">
        <v>27.586272999999998</v>
      </c>
      <c r="P107">
        <v>29.185669000000001</v>
      </c>
      <c r="Q107">
        <v>31.864899000000001</v>
      </c>
      <c r="R107">
        <v>31.920624</v>
      </c>
      <c r="S107">
        <v>32.034058000000002</v>
      </c>
      <c r="T107">
        <v>32.151305999999998</v>
      </c>
      <c r="U107">
        <v>32.279724000000002</v>
      </c>
      <c r="V107">
        <v>32.670257999999997</v>
      </c>
      <c r="W107">
        <v>32.964874000000002</v>
      </c>
      <c r="X107">
        <v>33.331511999999996</v>
      </c>
      <c r="Y107">
        <v>33.820189999999997</v>
      </c>
      <c r="Z107">
        <v>34.338622999999998</v>
      </c>
      <c r="AA107">
        <v>34.777588000000002</v>
      </c>
      <c r="AB107">
        <v>35.450133999999998</v>
      </c>
      <c r="AC107">
        <v>36.188476999999999</v>
      </c>
      <c r="AD107">
        <v>37.024292000000003</v>
      </c>
      <c r="AE107">
        <v>37.955139000000003</v>
      </c>
      <c r="AF107">
        <v>38.962952000000001</v>
      </c>
      <c r="AG107">
        <v>40.013916000000002</v>
      </c>
      <c r="AH107">
        <v>41.072693000000001</v>
      </c>
      <c r="AI107">
        <v>42.169922</v>
      </c>
      <c r="AJ107">
        <v>43.382263000000002</v>
      </c>
      <c r="AK107" t="s">
        <v>117</v>
      </c>
    </row>
    <row r="108" spans="1:37" ht="14.75">
      <c r="A108" t="s">
        <v>965</v>
      </c>
      <c r="B108" t="s">
        <v>988</v>
      </c>
      <c r="C108" t="s">
        <v>1713</v>
      </c>
      <c r="D108" t="s">
        <v>495</v>
      </c>
      <c r="F108">
        <v>0</v>
      </c>
      <c r="G108">
        <v>0</v>
      </c>
      <c r="H108">
        <v>0</v>
      </c>
      <c r="I108">
        <v>4.5668870000000004</v>
      </c>
      <c r="J108">
        <v>12.589356</v>
      </c>
      <c r="K108">
        <v>9.0128219999999999</v>
      </c>
      <c r="L108">
        <v>6.2567649999999997</v>
      </c>
      <c r="M108">
        <v>6.9326930000000004</v>
      </c>
      <c r="N108">
        <v>7.5462170000000004</v>
      </c>
      <c r="O108">
        <v>8.1051570000000002</v>
      </c>
      <c r="P108">
        <v>8.5770630000000008</v>
      </c>
      <c r="Q108">
        <v>9.0623930000000001</v>
      </c>
      <c r="R108">
        <v>11.429062</v>
      </c>
      <c r="S108">
        <v>11.703583</v>
      </c>
      <c r="T108">
        <v>11.357070999999999</v>
      </c>
      <c r="U108">
        <v>11.056609999999999</v>
      </c>
      <c r="V108">
        <v>10.912781000000001</v>
      </c>
      <c r="W108">
        <v>10.758347000000001</v>
      </c>
      <c r="X108">
        <v>10.664505</v>
      </c>
      <c r="Y108">
        <v>10.645889</v>
      </c>
      <c r="Z108">
        <v>10.667847</v>
      </c>
      <c r="AA108">
        <v>10.660721000000001</v>
      </c>
      <c r="AB108">
        <v>10.758011</v>
      </c>
      <c r="AC108">
        <v>10.88031</v>
      </c>
      <c r="AD108">
        <v>11.033249</v>
      </c>
      <c r="AE108">
        <v>11.213760000000001</v>
      </c>
      <c r="AF108">
        <v>11.414612</v>
      </c>
      <c r="AG108">
        <v>11.621231</v>
      </c>
      <c r="AH108">
        <v>11.819350999999999</v>
      </c>
      <c r="AI108">
        <v>12.029266</v>
      </c>
      <c r="AJ108">
        <v>12.284682999999999</v>
      </c>
      <c r="AK108" t="s">
        <v>117</v>
      </c>
    </row>
    <row r="109" spans="1:37" ht="14.75">
      <c r="A109" t="s">
        <v>967</v>
      </c>
      <c r="B109" t="s">
        <v>989</v>
      </c>
      <c r="C109" t="s">
        <v>1714</v>
      </c>
      <c r="D109" t="s">
        <v>495</v>
      </c>
      <c r="F109">
        <v>0</v>
      </c>
      <c r="G109">
        <v>0</v>
      </c>
      <c r="H109">
        <v>0</v>
      </c>
      <c r="I109">
        <v>0</v>
      </c>
      <c r="J109">
        <v>10.538239000000001</v>
      </c>
      <c r="K109">
        <v>9.1487730000000003</v>
      </c>
      <c r="L109">
        <v>13.925507</v>
      </c>
      <c r="M109">
        <v>14.265625</v>
      </c>
      <c r="N109">
        <v>14.456206999999999</v>
      </c>
      <c r="O109">
        <v>14.619263</v>
      </c>
      <c r="P109">
        <v>14.722656000000001</v>
      </c>
      <c r="Q109">
        <v>14.840453999999999</v>
      </c>
      <c r="R109">
        <v>14.934509</v>
      </c>
      <c r="S109">
        <v>15.003448000000001</v>
      </c>
      <c r="T109">
        <v>15.006989000000001</v>
      </c>
      <c r="U109">
        <v>14.960907000000001</v>
      </c>
      <c r="V109">
        <v>14.998779000000001</v>
      </c>
      <c r="W109">
        <v>14.933258</v>
      </c>
      <c r="X109">
        <v>14.853546</v>
      </c>
      <c r="Y109">
        <v>14.787231</v>
      </c>
      <c r="Z109">
        <v>14.691193</v>
      </c>
      <c r="AA109">
        <v>14.527191</v>
      </c>
      <c r="AB109">
        <v>14.442780000000001</v>
      </c>
      <c r="AC109">
        <v>14.362488000000001</v>
      </c>
      <c r="AD109">
        <v>14.304626000000001</v>
      </c>
      <c r="AE109">
        <v>14.271362</v>
      </c>
      <c r="AF109">
        <v>14.260223</v>
      </c>
      <c r="AG109">
        <v>14.25943</v>
      </c>
      <c r="AH109">
        <v>14.258331</v>
      </c>
      <c r="AI109">
        <v>14.275482</v>
      </c>
      <c r="AJ109">
        <v>14.345093</v>
      </c>
      <c r="AK109" t="s">
        <v>117</v>
      </c>
    </row>
    <row r="110" spans="1:37" ht="14.75">
      <c r="A110" t="s">
        <v>898</v>
      </c>
      <c r="B110" t="s">
        <v>990</v>
      </c>
      <c r="C110" t="s">
        <v>1715</v>
      </c>
      <c r="D110" t="s">
        <v>495</v>
      </c>
      <c r="F110">
        <v>0</v>
      </c>
      <c r="G110">
        <v>0</v>
      </c>
      <c r="H110">
        <v>0</v>
      </c>
      <c r="I110">
        <v>14.142521</v>
      </c>
      <c r="J110">
        <v>35.199738000000004</v>
      </c>
      <c r="K110">
        <v>33.541885000000001</v>
      </c>
      <c r="L110">
        <v>29.704160999999999</v>
      </c>
      <c r="M110">
        <v>37.478279000000001</v>
      </c>
      <c r="N110">
        <v>40.383105999999998</v>
      </c>
      <c r="O110">
        <v>43.874802000000003</v>
      </c>
      <c r="P110">
        <v>47.267197000000003</v>
      </c>
      <c r="Q110">
        <v>49.578643999999997</v>
      </c>
      <c r="R110">
        <v>52.026057999999999</v>
      </c>
      <c r="S110">
        <v>56.148299999999999</v>
      </c>
      <c r="T110">
        <v>61.598576000000001</v>
      </c>
      <c r="U110">
        <v>62.922504000000004</v>
      </c>
      <c r="V110">
        <v>63.972118000000002</v>
      </c>
      <c r="W110">
        <v>65.340553</v>
      </c>
      <c r="X110">
        <v>66.743408000000002</v>
      </c>
      <c r="Y110">
        <v>68.186027999999993</v>
      </c>
      <c r="Z110">
        <v>69.637908999999993</v>
      </c>
      <c r="AA110">
        <v>70.906447999999997</v>
      </c>
      <c r="AB110">
        <v>72.419769000000002</v>
      </c>
      <c r="AC110">
        <v>73.997642999999997</v>
      </c>
      <c r="AD110">
        <v>75.639694000000006</v>
      </c>
      <c r="AE110">
        <v>77.356673999999998</v>
      </c>
      <c r="AF110">
        <v>78.551102</v>
      </c>
      <c r="AG110">
        <v>80.447158999999999</v>
      </c>
      <c r="AH110">
        <v>82.517264999999995</v>
      </c>
      <c r="AI110">
        <v>84.766593999999998</v>
      </c>
      <c r="AJ110">
        <v>87.225166000000002</v>
      </c>
      <c r="AK110" t="s">
        <v>117</v>
      </c>
    </row>
    <row r="111" spans="1:37" ht="14.75">
      <c r="A111" t="s">
        <v>963</v>
      </c>
      <c r="B111" t="s">
        <v>991</v>
      </c>
      <c r="C111" t="s">
        <v>1716</v>
      </c>
      <c r="D111" t="s">
        <v>495</v>
      </c>
      <c r="F111">
        <v>0</v>
      </c>
      <c r="G111">
        <v>0</v>
      </c>
      <c r="H111">
        <v>0</v>
      </c>
      <c r="I111">
        <v>13.620169000000001</v>
      </c>
      <c r="J111">
        <v>28.143758999999999</v>
      </c>
      <c r="K111">
        <v>27.264645000000002</v>
      </c>
      <c r="L111">
        <v>25.290241000000002</v>
      </c>
      <c r="M111">
        <v>27.489864000000001</v>
      </c>
      <c r="N111">
        <v>29.755880000000001</v>
      </c>
      <c r="O111">
        <v>32.031395000000003</v>
      </c>
      <c r="P111">
        <v>34.265774</v>
      </c>
      <c r="Q111">
        <v>36.307617</v>
      </c>
      <c r="R111">
        <v>38.427318999999997</v>
      </c>
      <c r="S111">
        <v>42.206665000000001</v>
      </c>
      <c r="T111">
        <v>47.322814999999999</v>
      </c>
      <c r="U111">
        <v>48.313538000000001</v>
      </c>
      <c r="V111">
        <v>49.131348000000003</v>
      </c>
      <c r="W111">
        <v>50.185547</v>
      </c>
      <c r="X111">
        <v>51.317261000000002</v>
      </c>
      <c r="Y111">
        <v>52.507080000000002</v>
      </c>
      <c r="Z111">
        <v>53.729553000000003</v>
      </c>
      <c r="AA111">
        <v>54.841431</v>
      </c>
      <c r="AB111">
        <v>56.153686999999998</v>
      </c>
      <c r="AC111">
        <v>57.533996999999999</v>
      </c>
      <c r="AD111">
        <v>58.981628000000001</v>
      </c>
      <c r="AE111">
        <v>60.504883</v>
      </c>
      <c r="AF111">
        <v>61.633727999999998</v>
      </c>
      <c r="AG111">
        <v>63.298462000000001</v>
      </c>
      <c r="AH111">
        <v>65.119140999999999</v>
      </c>
      <c r="AI111">
        <v>67.116271999999995</v>
      </c>
      <c r="AJ111">
        <v>69.284851000000003</v>
      </c>
      <c r="AK111" t="s">
        <v>117</v>
      </c>
    </row>
    <row r="112" spans="1:37" ht="14.75">
      <c r="A112" t="s">
        <v>965</v>
      </c>
      <c r="B112" t="s">
        <v>992</v>
      </c>
      <c r="C112" t="s">
        <v>1717</v>
      </c>
      <c r="D112" t="s">
        <v>495</v>
      </c>
      <c r="F112">
        <v>0</v>
      </c>
      <c r="G112">
        <v>0</v>
      </c>
      <c r="H112">
        <v>0</v>
      </c>
      <c r="I112">
        <v>0.52235200000000004</v>
      </c>
      <c r="J112">
        <v>2.8203900000000002</v>
      </c>
      <c r="K112">
        <v>2.3949699999999998</v>
      </c>
      <c r="L112">
        <v>1.310349</v>
      </c>
      <c r="M112">
        <v>1.610806</v>
      </c>
      <c r="N112">
        <v>1.8231029999999999</v>
      </c>
      <c r="O112">
        <v>2.7190470000000002</v>
      </c>
      <c r="P112">
        <v>3.587437</v>
      </c>
      <c r="Q112">
        <v>3.6457980000000001</v>
      </c>
      <c r="R112">
        <v>3.7253270000000001</v>
      </c>
      <c r="S112">
        <v>3.819534</v>
      </c>
      <c r="T112">
        <v>3.9216350000000002</v>
      </c>
      <c r="U112">
        <v>4.0356940000000003</v>
      </c>
      <c r="V112">
        <v>4.1299549999999998</v>
      </c>
      <c r="W112">
        <v>4.2675090000000004</v>
      </c>
      <c r="X112">
        <v>4.3737069999999996</v>
      </c>
      <c r="Y112">
        <v>4.47567</v>
      </c>
      <c r="Z112">
        <v>4.5751340000000003</v>
      </c>
      <c r="AA112">
        <v>4.6588440000000002</v>
      </c>
      <c r="AB112">
        <v>4.7519869999999997</v>
      </c>
      <c r="AC112">
        <v>4.844322</v>
      </c>
      <c r="AD112">
        <v>4.9343110000000001</v>
      </c>
      <c r="AE112">
        <v>5.0227830000000004</v>
      </c>
      <c r="AF112">
        <v>5.0932909999999998</v>
      </c>
      <c r="AG112">
        <v>5.2154410000000002</v>
      </c>
      <c r="AH112">
        <v>5.3321459999999998</v>
      </c>
      <c r="AI112">
        <v>5.4255789999999999</v>
      </c>
      <c r="AJ112">
        <v>5.5310600000000001</v>
      </c>
      <c r="AK112" t="s">
        <v>117</v>
      </c>
    </row>
    <row r="113" spans="1:37" ht="14.75">
      <c r="A113" t="s">
        <v>967</v>
      </c>
      <c r="B113" t="s">
        <v>993</v>
      </c>
      <c r="C113" t="s">
        <v>1718</v>
      </c>
      <c r="D113" t="s">
        <v>495</v>
      </c>
      <c r="F113">
        <v>0</v>
      </c>
      <c r="G113">
        <v>0</v>
      </c>
      <c r="H113">
        <v>0</v>
      </c>
      <c r="I113">
        <v>0</v>
      </c>
      <c r="J113">
        <v>4.235589</v>
      </c>
      <c r="K113">
        <v>3.8822730000000001</v>
      </c>
      <c r="L113">
        <v>3.1035710000000001</v>
      </c>
      <c r="M113">
        <v>8.3776089999999996</v>
      </c>
      <c r="N113">
        <v>8.8041230000000006</v>
      </c>
      <c r="O113">
        <v>9.1243590000000001</v>
      </c>
      <c r="P113">
        <v>9.4139859999999995</v>
      </c>
      <c r="Q113">
        <v>9.6252289999999991</v>
      </c>
      <c r="R113">
        <v>9.8734129999999993</v>
      </c>
      <c r="S113">
        <v>10.122101000000001</v>
      </c>
      <c r="T113">
        <v>10.354126000000001</v>
      </c>
      <c r="U113">
        <v>10.573273</v>
      </c>
      <c r="V113">
        <v>10.710815</v>
      </c>
      <c r="W113">
        <v>10.887497</v>
      </c>
      <c r="X113">
        <v>11.052443999999999</v>
      </c>
      <c r="Y113">
        <v>11.203277999999999</v>
      </c>
      <c r="Z113">
        <v>11.333221</v>
      </c>
      <c r="AA113">
        <v>11.406174</v>
      </c>
      <c r="AB113">
        <v>11.514099</v>
      </c>
      <c r="AC113">
        <v>11.619324000000001</v>
      </c>
      <c r="AD113">
        <v>11.723755000000001</v>
      </c>
      <c r="AE113">
        <v>11.82901</v>
      </c>
      <c r="AF113">
        <v>11.824081</v>
      </c>
      <c r="AG113">
        <v>11.933258</v>
      </c>
      <c r="AH113">
        <v>12.065979</v>
      </c>
      <c r="AI113">
        <v>12.224747000000001</v>
      </c>
      <c r="AJ113">
        <v>12.409255999999999</v>
      </c>
      <c r="AK113" t="s">
        <v>117</v>
      </c>
    </row>
    <row r="114" spans="1:37" ht="14.75">
      <c r="A114" t="s">
        <v>900</v>
      </c>
      <c r="B114" t="s">
        <v>994</v>
      </c>
      <c r="C114" t="s">
        <v>1719</v>
      </c>
      <c r="D114" t="s">
        <v>495</v>
      </c>
      <c r="F114">
        <v>0</v>
      </c>
      <c r="G114">
        <v>0</v>
      </c>
      <c r="H114">
        <v>10.182271999999999</v>
      </c>
      <c r="I114">
        <v>57.270690999999999</v>
      </c>
      <c r="J114">
        <v>81.159981000000002</v>
      </c>
      <c r="K114">
        <v>98.257583999999994</v>
      </c>
      <c r="L114">
        <v>100.03626300000001</v>
      </c>
      <c r="M114">
        <v>104.82756000000001</v>
      </c>
      <c r="N114">
        <v>110.299644</v>
      </c>
      <c r="O114">
        <v>115.75361599999999</v>
      </c>
      <c r="P114">
        <v>131.66464199999999</v>
      </c>
      <c r="Q114">
        <v>141.397156</v>
      </c>
      <c r="R114">
        <v>146.480377</v>
      </c>
      <c r="S114">
        <v>152.208405</v>
      </c>
      <c r="T114">
        <v>160.203079</v>
      </c>
      <c r="U114">
        <v>167.47348</v>
      </c>
      <c r="V114">
        <v>172.92083700000001</v>
      </c>
      <c r="W114">
        <v>179.53950499999999</v>
      </c>
      <c r="X114">
        <v>186.53692599999999</v>
      </c>
      <c r="Y114">
        <v>193.92617799999999</v>
      </c>
      <c r="Z114">
        <v>201.58873</v>
      </c>
      <c r="AA114">
        <v>207.76672400000001</v>
      </c>
      <c r="AB114">
        <v>216.23320000000001</v>
      </c>
      <c r="AC114">
        <v>225.18975800000001</v>
      </c>
      <c r="AD114">
        <v>234.70748900000001</v>
      </c>
      <c r="AE114">
        <v>244.80856299999999</v>
      </c>
      <c r="AF114">
        <v>253.17962600000001</v>
      </c>
      <c r="AG114">
        <v>264.350189</v>
      </c>
      <c r="AH114">
        <v>276.35324100000003</v>
      </c>
      <c r="AI114">
        <v>289.08889799999997</v>
      </c>
      <c r="AJ114">
        <v>302.68808000000001</v>
      </c>
      <c r="AK114" t="s">
        <v>117</v>
      </c>
    </row>
    <row r="115" spans="1:37" ht="14.75">
      <c r="A115" t="s">
        <v>963</v>
      </c>
      <c r="B115" t="s">
        <v>995</v>
      </c>
      <c r="C115" t="s">
        <v>1720</v>
      </c>
      <c r="D115" t="s">
        <v>495</v>
      </c>
      <c r="F115">
        <v>0</v>
      </c>
      <c r="G115">
        <v>0</v>
      </c>
      <c r="H115">
        <v>10.182271999999999</v>
      </c>
      <c r="I115">
        <v>57.270690999999999</v>
      </c>
      <c r="J115">
        <v>69.764647999999994</v>
      </c>
      <c r="K115">
        <v>82.531188999999998</v>
      </c>
      <c r="L115">
        <v>84.126464999999996</v>
      </c>
      <c r="M115">
        <v>87.399047999999993</v>
      </c>
      <c r="N115">
        <v>91.158019999999993</v>
      </c>
      <c r="O115">
        <v>94.925842000000003</v>
      </c>
      <c r="P115">
        <v>101.52417</v>
      </c>
      <c r="Q115">
        <v>110.146973</v>
      </c>
      <c r="R115">
        <v>114.04516599999999</v>
      </c>
      <c r="S115">
        <v>118.548706</v>
      </c>
      <c r="T115">
        <v>123.47399900000001</v>
      </c>
      <c r="U115">
        <v>128.825684</v>
      </c>
      <c r="V115">
        <v>133.90112300000001</v>
      </c>
      <c r="W115">
        <v>139.90564000000001</v>
      </c>
      <c r="X115">
        <v>146.26061999999999</v>
      </c>
      <c r="Y115">
        <v>152.98608400000001</v>
      </c>
      <c r="Z115">
        <v>159.99572800000001</v>
      </c>
      <c r="AA115">
        <v>165.93408199999999</v>
      </c>
      <c r="AB115">
        <v>173.74707000000001</v>
      </c>
      <c r="AC115">
        <v>182.05542</v>
      </c>
      <c r="AD115">
        <v>190.91357400000001</v>
      </c>
      <c r="AE115">
        <v>200.34106399999999</v>
      </c>
      <c r="AF115">
        <v>208.47949199999999</v>
      </c>
      <c r="AG115">
        <v>218.93579099999999</v>
      </c>
      <c r="AH115">
        <v>230.07299800000001</v>
      </c>
      <c r="AI115">
        <v>241.89917</v>
      </c>
      <c r="AJ115">
        <v>254.472656</v>
      </c>
      <c r="AK115" t="s">
        <v>117</v>
      </c>
    </row>
    <row r="116" spans="1:37" ht="14.75">
      <c r="A116" t="s">
        <v>965</v>
      </c>
      <c r="B116" t="s">
        <v>996</v>
      </c>
      <c r="C116" t="s">
        <v>1721</v>
      </c>
      <c r="D116" t="s">
        <v>495</v>
      </c>
      <c r="F116">
        <v>0</v>
      </c>
      <c r="G116">
        <v>0</v>
      </c>
      <c r="H116">
        <v>0</v>
      </c>
      <c r="I116">
        <v>0</v>
      </c>
      <c r="J116">
        <v>9.0823470000000004</v>
      </c>
      <c r="K116">
        <v>7.1950250000000002</v>
      </c>
      <c r="L116">
        <v>6.748399</v>
      </c>
      <c r="M116">
        <v>7.501112</v>
      </c>
      <c r="N116">
        <v>8.3266679999999997</v>
      </c>
      <c r="O116">
        <v>9.1772069999999992</v>
      </c>
      <c r="P116">
        <v>10.028620999999999</v>
      </c>
      <c r="Q116">
        <v>10.879355</v>
      </c>
      <c r="R116">
        <v>11.784369</v>
      </c>
      <c r="S116">
        <v>12.687624</v>
      </c>
      <c r="T116">
        <v>15.442612</v>
      </c>
      <c r="U116">
        <v>17.042968999999999</v>
      </c>
      <c r="V116">
        <v>17.238524999999999</v>
      </c>
      <c r="W116">
        <v>17.557693</v>
      </c>
      <c r="X116">
        <v>17.912506</v>
      </c>
      <c r="Y116">
        <v>18.293151999999999</v>
      </c>
      <c r="Z116">
        <v>18.687087999999999</v>
      </c>
      <c r="AA116">
        <v>18.938231999999999</v>
      </c>
      <c r="AB116">
        <v>19.326218000000001</v>
      </c>
      <c r="AC116">
        <v>19.707977</v>
      </c>
      <c r="AD116">
        <v>20.084076</v>
      </c>
      <c r="AE116">
        <v>20.455963000000001</v>
      </c>
      <c r="AF116">
        <v>20.661102</v>
      </c>
      <c r="AG116">
        <v>21.044896999999999</v>
      </c>
      <c r="AH116">
        <v>21.542114000000002</v>
      </c>
      <c r="AI116">
        <v>22.046021</v>
      </c>
      <c r="AJ116">
        <v>22.618652000000001</v>
      </c>
      <c r="AK116" t="s">
        <v>117</v>
      </c>
    </row>
    <row r="117" spans="1:37" ht="14.75">
      <c r="A117" t="s">
        <v>967</v>
      </c>
      <c r="B117" t="s">
        <v>997</v>
      </c>
      <c r="C117" t="s">
        <v>1722</v>
      </c>
      <c r="D117" t="s">
        <v>495</v>
      </c>
      <c r="F117">
        <v>0</v>
      </c>
      <c r="G117">
        <v>0</v>
      </c>
      <c r="H117">
        <v>0</v>
      </c>
      <c r="I117">
        <v>0</v>
      </c>
      <c r="J117">
        <v>2.3129870000000001</v>
      </c>
      <c r="K117">
        <v>8.5313759999999998</v>
      </c>
      <c r="L117">
        <v>9.1613980000000002</v>
      </c>
      <c r="M117">
        <v>9.9273969999999991</v>
      </c>
      <c r="N117">
        <v>10.814959</v>
      </c>
      <c r="O117">
        <v>11.650568</v>
      </c>
      <c r="P117">
        <v>20.111847000000001</v>
      </c>
      <c r="Q117">
        <v>20.370819000000001</v>
      </c>
      <c r="R117">
        <v>20.650848</v>
      </c>
      <c r="S117">
        <v>20.972076000000001</v>
      </c>
      <c r="T117">
        <v>21.286469</v>
      </c>
      <c r="U117">
        <v>21.604828000000001</v>
      </c>
      <c r="V117">
        <v>21.781189000000001</v>
      </c>
      <c r="W117">
        <v>22.076172</v>
      </c>
      <c r="X117">
        <v>22.363800000000001</v>
      </c>
      <c r="Y117">
        <v>22.646941999999999</v>
      </c>
      <c r="Z117">
        <v>22.905913999999999</v>
      </c>
      <c r="AA117">
        <v>22.894409</v>
      </c>
      <c r="AB117">
        <v>23.159911999999998</v>
      </c>
      <c r="AC117">
        <v>23.426361</v>
      </c>
      <c r="AD117">
        <v>23.709838999999999</v>
      </c>
      <c r="AE117">
        <v>24.011536</v>
      </c>
      <c r="AF117">
        <v>24.039031999999999</v>
      </c>
      <c r="AG117">
        <v>24.369506999999999</v>
      </c>
      <c r="AH117">
        <v>24.738129000000001</v>
      </c>
      <c r="AI117">
        <v>25.143706999999999</v>
      </c>
      <c r="AJ117">
        <v>25.596771</v>
      </c>
      <c r="AK117" t="s">
        <v>117</v>
      </c>
    </row>
    <row r="118" spans="1:37" ht="14.75">
      <c r="A118" t="s">
        <v>902</v>
      </c>
      <c r="B118" t="s">
        <v>998</v>
      </c>
      <c r="C118" t="s">
        <v>1723</v>
      </c>
      <c r="D118" t="s">
        <v>495</v>
      </c>
      <c r="F118">
        <v>0</v>
      </c>
      <c r="G118">
        <v>0</v>
      </c>
      <c r="H118">
        <v>21.015381000000001</v>
      </c>
      <c r="I118">
        <v>176.45379600000001</v>
      </c>
      <c r="J118">
        <v>336.908905</v>
      </c>
      <c r="K118">
        <v>362.75518799999998</v>
      </c>
      <c r="L118">
        <v>348.24041699999998</v>
      </c>
      <c r="M118">
        <v>363.87698399999999</v>
      </c>
      <c r="N118">
        <v>397.19271900000001</v>
      </c>
      <c r="O118">
        <v>419.03320300000001</v>
      </c>
      <c r="P118">
        <v>457.17083700000001</v>
      </c>
      <c r="Q118">
        <v>474.19845600000002</v>
      </c>
      <c r="R118">
        <v>507.73245200000002</v>
      </c>
      <c r="S118">
        <v>524.36285399999997</v>
      </c>
      <c r="T118">
        <v>538.53051800000003</v>
      </c>
      <c r="U118">
        <v>566.07690400000001</v>
      </c>
      <c r="V118">
        <v>583.73956299999998</v>
      </c>
      <c r="W118">
        <v>592.87042199999996</v>
      </c>
      <c r="X118">
        <v>602.50286900000003</v>
      </c>
      <c r="Y118">
        <v>613.011169</v>
      </c>
      <c r="Z118">
        <v>624.35943599999996</v>
      </c>
      <c r="AA118">
        <v>636.15319799999997</v>
      </c>
      <c r="AB118">
        <v>648.44500700000003</v>
      </c>
      <c r="AC118">
        <v>661.25793499999997</v>
      </c>
      <c r="AD118">
        <v>674.58917199999996</v>
      </c>
      <c r="AE118">
        <v>689.506531</v>
      </c>
      <c r="AF118">
        <v>705.59545900000001</v>
      </c>
      <c r="AG118">
        <v>724.67871100000002</v>
      </c>
      <c r="AH118">
        <v>754.42401099999995</v>
      </c>
      <c r="AI118">
        <v>775.99926800000003</v>
      </c>
      <c r="AJ118">
        <v>799.02233899999999</v>
      </c>
      <c r="AK118" t="s">
        <v>117</v>
      </c>
    </row>
    <row r="119" spans="1:37" ht="14.75">
      <c r="A119" t="s">
        <v>963</v>
      </c>
      <c r="B119" t="s">
        <v>999</v>
      </c>
      <c r="C119" t="s">
        <v>1724</v>
      </c>
      <c r="D119" t="s">
        <v>495</v>
      </c>
      <c r="F119">
        <v>0</v>
      </c>
      <c r="G119">
        <v>0</v>
      </c>
      <c r="H119">
        <v>21.015381000000001</v>
      </c>
      <c r="I119">
        <v>165.89233400000001</v>
      </c>
      <c r="J119">
        <v>255.370926</v>
      </c>
      <c r="K119">
        <v>299.53949</v>
      </c>
      <c r="L119">
        <v>288.30139200000002</v>
      </c>
      <c r="M119">
        <v>301.90521200000001</v>
      </c>
      <c r="N119">
        <v>316.31698599999999</v>
      </c>
      <c r="O119">
        <v>329.143463</v>
      </c>
      <c r="P119">
        <v>343.61328099999997</v>
      </c>
      <c r="Q119">
        <v>353.96142600000002</v>
      </c>
      <c r="R119">
        <v>382.07421900000003</v>
      </c>
      <c r="S119">
        <v>393.33789100000001</v>
      </c>
      <c r="T119">
        <v>402.27050800000001</v>
      </c>
      <c r="U119">
        <v>411.02392600000002</v>
      </c>
      <c r="V119">
        <v>420.01464800000002</v>
      </c>
      <c r="W119">
        <v>429.851562</v>
      </c>
      <c r="X119">
        <v>439.99414100000001</v>
      </c>
      <c r="Y119">
        <v>450.70507800000001</v>
      </c>
      <c r="Z119">
        <v>461.97705100000002</v>
      </c>
      <c r="AA119">
        <v>473.60693400000002</v>
      </c>
      <c r="AB119">
        <v>485.65087899999997</v>
      </c>
      <c r="AC119">
        <v>498.16943400000002</v>
      </c>
      <c r="AD119">
        <v>511.16699199999999</v>
      </c>
      <c r="AE119">
        <v>525.45459000000005</v>
      </c>
      <c r="AF119">
        <v>540.70849599999997</v>
      </c>
      <c r="AG119">
        <v>557.11914100000001</v>
      </c>
      <c r="AH119">
        <v>575.50976600000001</v>
      </c>
      <c r="AI119">
        <v>595.63378899999998</v>
      </c>
      <c r="AJ119">
        <v>616.88476600000001</v>
      </c>
      <c r="AK119" t="s">
        <v>117</v>
      </c>
    </row>
    <row r="120" spans="1:37" ht="14.75">
      <c r="A120" t="s">
        <v>965</v>
      </c>
      <c r="B120" t="s">
        <v>1000</v>
      </c>
      <c r="C120" t="s">
        <v>1725</v>
      </c>
      <c r="D120" t="s">
        <v>495</v>
      </c>
      <c r="F120">
        <v>0</v>
      </c>
      <c r="G120">
        <v>0</v>
      </c>
      <c r="H120">
        <v>0</v>
      </c>
      <c r="I120">
        <v>10.56147</v>
      </c>
      <c r="J120">
        <v>71.424614000000005</v>
      </c>
      <c r="K120">
        <v>56.133785000000003</v>
      </c>
      <c r="L120">
        <v>44.473457000000003</v>
      </c>
      <c r="M120">
        <v>50.038845000000002</v>
      </c>
      <c r="N120">
        <v>56.015644000000002</v>
      </c>
      <c r="O120">
        <v>61.799225</v>
      </c>
      <c r="P120">
        <v>67.381912</v>
      </c>
      <c r="Q120">
        <v>72.912993999999998</v>
      </c>
      <c r="R120">
        <v>77.841217</v>
      </c>
      <c r="S120">
        <v>82.548034999999999</v>
      </c>
      <c r="T120">
        <v>87.009583000000006</v>
      </c>
      <c r="U120">
        <v>105.250732</v>
      </c>
      <c r="V120">
        <v>113.520996</v>
      </c>
      <c r="W120">
        <v>112.463013</v>
      </c>
      <c r="X120">
        <v>111.752319</v>
      </c>
      <c r="Y120">
        <v>111.457886</v>
      </c>
      <c r="Z120">
        <v>111.556274</v>
      </c>
      <c r="AA120">
        <v>111.874146</v>
      </c>
      <c r="AB120">
        <v>112.393066</v>
      </c>
      <c r="AC120">
        <v>113.06860399999999</v>
      </c>
      <c r="AD120">
        <v>113.86193799999999</v>
      </c>
      <c r="AE120">
        <v>114.909424</v>
      </c>
      <c r="AF120">
        <v>116.151611</v>
      </c>
      <c r="AG120">
        <v>117.646637</v>
      </c>
      <c r="AH120">
        <v>120.12329099999999</v>
      </c>
      <c r="AI120">
        <v>122.516113</v>
      </c>
      <c r="AJ120">
        <v>125.198853</v>
      </c>
      <c r="AK120" t="s">
        <v>117</v>
      </c>
    </row>
    <row r="121" spans="1:37" ht="14.75">
      <c r="A121" t="s">
        <v>967</v>
      </c>
      <c r="B121" t="s">
        <v>1001</v>
      </c>
      <c r="C121" t="s">
        <v>1726</v>
      </c>
      <c r="D121" t="s">
        <v>495</v>
      </c>
      <c r="F121">
        <v>0</v>
      </c>
      <c r="G121">
        <v>0</v>
      </c>
      <c r="H121">
        <v>0</v>
      </c>
      <c r="I121">
        <v>0</v>
      </c>
      <c r="J121">
        <v>10.113369</v>
      </c>
      <c r="K121">
        <v>7.0819000000000001</v>
      </c>
      <c r="L121">
        <v>15.465588</v>
      </c>
      <c r="M121">
        <v>11.932912999999999</v>
      </c>
      <c r="N121">
        <v>24.860078999999999</v>
      </c>
      <c r="O121">
        <v>28.090516999999998</v>
      </c>
      <c r="P121">
        <v>46.175659000000003</v>
      </c>
      <c r="Q121">
        <v>47.324036</v>
      </c>
      <c r="R121">
        <v>47.817017</v>
      </c>
      <c r="S121">
        <v>48.476928999999998</v>
      </c>
      <c r="T121">
        <v>49.250427000000002</v>
      </c>
      <c r="U121">
        <v>49.802245999999997</v>
      </c>
      <c r="V121">
        <v>50.203918000000002</v>
      </c>
      <c r="W121">
        <v>50.555847</v>
      </c>
      <c r="X121">
        <v>50.756408999999998</v>
      </c>
      <c r="Y121">
        <v>50.848205999999998</v>
      </c>
      <c r="Z121">
        <v>50.826110999999997</v>
      </c>
      <c r="AA121">
        <v>50.672119000000002</v>
      </c>
      <c r="AB121">
        <v>50.401062000000003</v>
      </c>
      <c r="AC121">
        <v>50.019897</v>
      </c>
      <c r="AD121">
        <v>49.560242000000002</v>
      </c>
      <c r="AE121">
        <v>49.142516999999998</v>
      </c>
      <c r="AF121">
        <v>48.735351999999999</v>
      </c>
      <c r="AG121">
        <v>49.912964000000002</v>
      </c>
      <c r="AH121">
        <v>58.790954999999997</v>
      </c>
      <c r="AI121">
        <v>57.849364999999999</v>
      </c>
      <c r="AJ121">
        <v>56.938721000000001</v>
      </c>
      <c r="AK121" t="s">
        <v>117</v>
      </c>
    </row>
    <row r="122" spans="1:37" ht="14.75">
      <c r="A122" t="s">
        <v>904</v>
      </c>
      <c r="B122" t="s">
        <v>1002</v>
      </c>
      <c r="C122" t="s">
        <v>1727</v>
      </c>
      <c r="D122" t="s">
        <v>495</v>
      </c>
      <c r="F122">
        <v>0</v>
      </c>
      <c r="G122">
        <v>0</v>
      </c>
      <c r="H122">
        <v>0</v>
      </c>
      <c r="I122">
        <v>24.603656999999998</v>
      </c>
      <c r="J122">
        <v>84.911941999999996</v>
      </c>
      <c r="K122">
        <v>98.060753000000005</v>
      </c>
      <c r="L122">
        <v>97.069534000000004</v>
      </c>
      <c r="M122">
        <v>100.415665</v>
      </c>
      <c r="N122">
        <v>103.778526</v>
      </c>
      <c r="O122">
        <v>107.26496899999999</v>
      </c>
      <c r="P122">
        <v>110.90969800000001</v>
      </c>
      <c r="Q122">
        <v>114.359612</v>
      </c>
      <c r="R122">
        <v>120.533958</v>
      </c>
      <c r="S122">
        <v>131.50088500000001</v>
      </c>
      <c r="T122">
        <v>135.25135800000001</v>
      </c>
      <c r="U122">
        <v>140.10221899999999</v>
      </c>
      <c r="V122">
        <v>144.044342</v>
      </c>
      <c r="W122">
        <v>149.48744199999999</v>
      </c>
      <c r="X122">
        <v>157.28161600000001</v>
      </c>
      <c r="Y122">
        <v>162.49896200000001</v>
      </c>
      <c r="Z122">
        <v>168.18661499999999</v>
      </c>
      <c r="AA122">
        <v>173.97061199999999</v>
      </c>
      <c r="AB122">
        <v>180.89489699999999</v>
      </c>
      <c r="AC122">
        <v>188.663849</v>
      </c>
      <c r="AD122">
        <v>197.15100100000001</v>
      </c>
      <c r="AE122">
        <v>206.30920399999999</v>
      </c>
      <c r="AF122">
        <v>215.33618200000001</v>
      </c>
      <c r="AG122">
        <v>226.19335899999999</v>
      </c>
      <c r="AH122">
        <v>237.83221399999999</v>
      </c>
      <c r="AI122">
        <v>250.44223</v>
      </c>
      <c r="AJ122">
        <v>264.02340700000002</v>
      </c>
      <c r="AK122" t="s">
        <v>117</v>
      </c>
    </row>
    <row r="123" spans="1:37" ht="14.75">
      <c r="A123" t="s">
        <v>963</v>
      </c>
      <c r="B123" t="s">
        <v>1003</v>
      </c>
      <c r="C123" t="s">
        <v>1728</v>
      </c>
      <c r="D123" t="s">
        <v>495</v>
      </c>
      <c r="F123">
        <v>0</v>
      </c>
      <c r="G123">
        <v>0</v>
      </c>
      <c r="H123">
        <v>0</v>
      </c>
      <c r="I123">
        <v>24.603656999999998</v>
      </c>
      <c r="J123">
        <v>53.928925</v>
      </c>
      <c r="K123">
        <v>55.341675000000002</v>
      </c>
      <c r="L123">
        <v>54.965392999999999</v>
      </c>
      <c r="M123">
        <v>56.637695000000001</v>
      </c>
      <c r="N123">
        <v>58.333435000000001</v>
      </c>
      <c r="O123">
        <v>60.126525999999998</v>
      </c>
      <c r="P123">
        <v>62.057983</v>
      </c>
      <c r="Q123">
        <v>63.979430999999998</v>
      </c>
      <c r="R123">
        <v>68.391541000000004</v>
      </c>
      <c r="S123">
        <v>77.521056999999999</v>
      </c>
      <c r="T123">
        <v>79.426879999999997</v>
      </c>
      <c r="U123">
        <v>81.787353999999993</v>
      </c>
      <c r="V123">
        <v>84.445189999999997</v>
      </c>
      <c r="W123">
        <v>87.572265999999999</v>
      </c>
      <c r="X123">
        <v>91.097167999999996</v>
      </c>
      <c r="Y123">
        <v>95.122803000000005</v>
      </c>
      <c r="Z123">
        <v>99.489258000000007</v>
      </c>
      <c r="AA123">
        <v>103.96581999999999</v>
      </c>
      <c r="AB123">
        <v>109.205322</v>
      </c>
      <c r="AC123">
        <v>115.041138</v>
      </c>
      <c r="AD123">
        <v>121.41735799999999</v>
      </c>
      <c r="AE123">
        <v>128.31811500000001</v>
      </c>
      <c r="AF123">
        <v>135.28460699999999</v>
      </c>
      <c r="AG123">
        <v>143.50842299999999</v>
      </c>
      <c r="AH123">
        <v>152.263306</v>
      </c>
      <c r="AI123">
        <v>161.67981</v>
      </c>
      <c r="AJ123">
        <v>171.78454600000001</v>
      </c>
      <c r="AK123" t="s">
        <v>117</v>
      </c>
    </row>
    <row r="124" spans="1:37" ht="14.75">
      <c r="A124" t="s">
        <v>965</v>
      </c>
      <c r="B124" t="s">
        <v>1004</v>
      </c>
      <c r="C124" t="s">
        <v>1729</v>
      </c>
      <c r="D124" t="s">
        <v>495</v>
      </c>
      <c r="F124">
        <v>0</v>
      </c>
      <c r="G124">
        <v>0</v>
      </c>
      <c r="H124">
        <v>0</v>
      </c>
      <c r="I124">
        <v>0</v>
      </c>
      <c r="J124">
        <v>12.688656999999999</v>
      </c>
      <c r="K124">
        <v>8.2159370000000003</v>
      </c>
      <c r="L124">
        <v>8.0582080000000005</v>
      </c>
      <c r="M124">
        <v>9.1350540000000002</v>
      </c>
      <c r="N124">
        <v>10.268179999999999</v>
      </c>
      <c r="O124">
        <v>11.449780000000001</v>
      </c>
      <c r="P124">
        <v>12.656948</v>
      </c>
      <c r="Q124">
        <v>13.812061999999999</v>
      </c>
      <c r="R124">
        <v>15.013692000000001</v>
      </c>
      <c r="S124">
        <v>16.207117</v>
      </c>
      <c r="T124">
        <v>17.369343000000001</v>
      </c>
      <c r="U124">
        <v>19.129073999999999</v>
      </c>
      <c r="V124">
        <v>19.747039999999998</v>
      </c>
      <c r="W124">
        <v>21.330214999999999</v>
      </c>
      <c r="X124">
        <v>24.840209999999999</v>
      </c>
      <c r="Y124">
        <v>25.178650000000001</v>
      </c>
      <c r="Z124">
        <v>25.639191</v>
      </c>
      <c r="AA124">
        <v>26.18985</v>
      </c>
      <c r="AB124">
        <v>26.860474</v>
      </c>
      <c r="AC124">
        <v>27.623871000000001</v>
      </c>
      <c r="AD124">
        <v>28.447510000000001</v>
      </c>
      <c r="AE124">
        <v>29.314453</v>
      </c>
      <c r="AF124">
        <v>30.106262000000001</v>
      </c>
      <c r="AG124">
        <v>31.08783</v>
      </c>
      <c r="AH124">
        <v>32.158386</v>
      </c>
      <c r="AI124">
        <v>33.352020000000003</v>
      </c>
      <c r="AJ124">
        <v>34.665984999999999</v>
      </c>
      <c r="AK124" t="s">
        <v>117</v>
      </c>
    </row>
    <row r="125" spans="1:37" ht="14.75">
      <c r="A125" t="s">
        <v>967</v>
      </c>
      <c r="B125" t="s">
        <v>1005</v>
      </c>
      <c r="C125" t="s">
        <v>1730</v>
      </c>
      <c r="D125" t="s">
        <v>495</v>
      </c>
      <c r="F125">
        <v>0</v>
      </c>
      <c r="G125">
        <v>0</v>
      </c>
      <c r="H125">
        <v>0</v>
      </c>
      <c r="I125">
        <v>0</v>
      </c>
      <c r="J125">
        <v>18.294353000000001</v>
      </c>
      <c r="K125">
        <v>34.503143000000001</v>
      </c>
      <c r="L125">
        <v>34.045929000000001</v>
      </c>
      <c r="M125">
        <v>34.642913999999998</v>
      </c>
      <c r="N125">
        <v>35.176909999999999</v>
      </c>
      <c r="O125">
        <v>35.688659999999999</v>
      </c>
      <c r="P125">
        <v>36.194763000000002</v>
      </c>
      <c r="Q125">
        <v>36.568114999999999</v>
      </c>
      <c r="R125">
        <v>37.128723000000001</v>
      </c>
      <c r="S125">
        <v>37.772705000000002</v>
      </c>
      <c r="T125">
        <v>38.455139000000003</v>
      </c>
      <c r="U125">
        <v>39.185791000000002</v>
      </c>
      <c r="V125">
        <v>39.852111999999998</v>
      </c>
      <c r="W125">
        <v>40.584961</v>
      </c>
      <c r="X125">
        <v>41.344237999999997</v>
      </c>
      <c r="Y125">
        <v>42.197510000000001</v>
      </c>
      <c r="Z125">
        <v>43.058166999999997</v>
      </c>
      <c r="AA125">
        <v>43.814940999999997</v>
      </c>
      <c r="AB125">
        <v>44.829101999999999</v>
      </c>
      <c r="AC125">
        <v>45.998840000000001</v>
      </c>
      <c r="AD125">
        <v>47.286133</v>
      </c>
      <c r="AE125">
        <v>48.676636000000002</v>
      </c>
      <c r="AF125">
        <v>49.945312000000001</v>
      </c>
      <c r="AG125">
        <v>51.597107000000001</v>
      </c>
      <c r="AH125">
        <v>53.410522</v>
      </c>
      <c r="AI125">
        <v>55.410400000000003</v>
      </c>
      <c r="AJ125">
        <v>57.572876000000001</v>
      </c>
      <c r="AK125" t="s">
        <v>117</v>
      </c>
    </row>
    <row r="126" spans="1:37" ht="14.75">
      <c r="A126" t="s">
        <v>906</v>
      </c>
      <c r="B126" t="s">
        <v>1006</v>
      </c>
      <c r="C126" t="s">
        <v>1731</v>
      </c>
      <c r="D126" t="s">
        <v>495</v>
      </c>
      <c r="F126">
        <v>0</v>
      </c>
      <c r="G126">
        <v>0</v>
      </c>
      <c r="H126">
        <v>0</v>
      </c>
      <c r="I126">
        <v>11.749161000000001</v>
      </c>
      <c r="J126">
        <v>115.34672500000001</v>
      </c>
      <c r="K126">
        <v>95.815582000000006</v>
      </c>
      <c r="L126">
        <v>101.73027</v>
      </c>
      <c r="M126">
        <v>111.54553199999999</v>
      </c>
      <c r="N126">
        <v>131.762924</v>
      </c>
      <c r="O126">
        <v>143.80049099999999</v>
      </c>
      <c r="P126">
        <v>152.56127900000001</v>
      </c>
      <c r="Q126">
        <v>160.43450899999999</v>
      </c>
      <c r="R126">
        <v>169.78801000000001</v>
      </c>
      <c r="S126">
        <v>179.476349</v>
      </c>
      <c r="T126">
        <v>189.26151999999999</v>
      </c>
      <c r="U126">
        <v>199.100021</v>
      </c>
      <c r="V126">
        <v>208.302246</v>
      </c>
      <c r="W126">
        <v>218.45919799999999</v>
      </c>
      <c r="X126">
        <v>236.67796300000001</v>
      </c>
      <c r="Y126">
        <v>249.707291</v>
      </c>
      <c r="Z126">
        <v>256.43420400000002</v>
      </c>
      <c r="AA126">
        <v>262.47283900000002</v>
      </c>
      <c r="AB126">
        <v>269.92770400000001</v>
      </c>
      <c r="AC126">
        <v>277.76681500000001</v>
      </c>
      <c r="AD126">
        <v>285.95141599999999</v>
      </c>
      <c r="AE126">
        <v>294.53192100000001</v>
      </c>
      <c r="AF126">
        <v>301.76617399999998</v>
      </c>
      <c r="AG126">
        <v>311.18383799999998</v>
      </c>
      <c r="AH126">
        <v>321.22198500000002</v>
      </c>
      <c r="AI126">
        <v>331.98455799999999</v>
      </c>
      <c r="AJ126">
        <v>343.73757899999998</v>
      </c>
      <c r="AK126" t="s">
        <v>117</v>
      </c>
    </row>
    <row r="127" spans="1:37" ht="14.75">
      <c r="A127" t="s">
        <v>963</v>
      </c>
      <c r="B127" t="s">
        <v>1007</v>
      </c>
      <c r="C127" t="s">
        <v>1732</v>
      </c>
      <c r="D127" t="s">
        <v>495</v>
      </c>
      <c r="F127">
        <v>0</v>
      </c>
      <c r="G127">
        <v>0</v>
      </c>
      <c r="H127">
        <v>0</v>
      </c>
      <c r="I127">
        <v>11.749161000000001</v>
      </c>
      <c r="J127">
        <v>53.841056999999999</v>
      </c>
      <c r="K127">
        <v>57.791415999999998</v>
      </c>
      <c r="L127">
        <v>60.518096999999997</v>
      </c>
      <c r="M127">
        <v>64.742607000000007</v>
      </c>
      <c r="N127">
        <v>78.702636999999996</v>
      </c>
      <c r="O127">
        <v>81.533325000000005</v>
      </c>
      <c r="P127">
        <v>84.472046000000006</v>
      </c>
      <c r="Q127">
        <v>87.191528000000005</v>
      </c>
      <c r="R127">
        <v>90.469971000000001</v>
      </c>
      <c r="S127">
        <v>94.043091000000004</v>
      </c>
      <c r="T127">
        <v>97.783691000000005</v>
      </c>
      <c r="U127">
        <v>101.71581999999999</v>
      </c>
      <c r="V127">
        <v>105.455078</v>
      </c>
      <c r="W127">
        <v>109.57556200000001</v>
      </c>
      <c r="X127">
        <v>113.933105</v>
      </c>
      <c r="Y127">
        <v>118.442993</v>
      </c>
      <c r="Z127">
        <v>123.024902</v>
      </c>
      <c r="AA127">
        <v>127.26892100000001</v>
      </c>
      <c r="AB127">
        <v>132.171753</v>
      </c>
      <c r="AC127">
        <v>137.32482899999999</v>
      </c>
      <c r="AD127">
        <v>142.74035599999999</v>
      </c>
      <c r="AE127">
        <v>148.48034699999999</v>
      </c>
      <c r="AF127">
        <v>153.85791</v>
      </c>
      <c r="AG127">
        <v>160.285889</v>
      </c>
      <c r="AH127">
        <v>167.125</v>
      </c>
      <c r="AI127">
        <v>174.39550800000001</v>
      </c>
      <c r="AJ127">
        <v>182.20727500000001</v>
      </c>
      <c r="AK127" t="s">
        <v>117</v>
      </c>
    </row>
    <row r="128" spans="1:37" ht="14.75">
      <c r="A128" t="s">
        <v>965</v>
      </c>
      <c r="B128" t="s">
        <v>1008</v>
      </c>
      <c r="C128" t="s">
        <v>1733</v>
      </c>
      <c r="D128" t="s">
        <v>495</v>
      </c>
      <c r="F128">
        <v>0</v>
      </c>
      <c r="G128">
        <v>0</v>
      </c>
      <c r="H128">
        <v>0</v>
      </c>
      <c r="I128">
        <v>0</v>
      </c>
      <c r="J128">
        <v>54.133094999999997</v>
      </c>
      <c r="K128">
        <v>33.589264</v>
      </c>
      <c r="L128">
        <v>36.009838000000002</v>
      </c>
      <c r="M128">
        <v>40.60078</v>
      </c>
      <c r="N128">
        <v>45.898457000000001</v>
      </c>
      <c r="O128">
        <v>51.459437999999999</v>
      </c>
      <c r="P128">
        <v>57.059646999999998</v>
      </c>
      <c r="Q128">
        <v>62.082923999999998</v>
      </c>
      <c r="R128">
        <v>68.013412000000002</v>
      </c>
      <c r="S128">
        <v>73.964127000000005</v>
      </c>
      <c r="T128">
        <v>79.856003000000001</v>
      </c>
      <c r="U128">
        <v>85.611525999999998</v>
      </c>
      <c r="V128">
        <v>90.988204999999994</v>
      </c>
      <c r="W128">
        <v>96.902221999999995</v>
      </c>
      <c r="X128">
        <v>110.62133799999999</v>
      </c>
      <c r="Y128">
        <v>118.994507</v>
      </c>
      <c r="Z128">
        <v>121.001587</v>
      </c>
      <c r="AA128">
        <v>122.71032700000001</v>
      </c>
      <c r="AB128">
        <v>125.106323</v>
      </c>
      <c r="AC128">
        <v>127.614014</v>
      </c>
      <c r="AD128">
        <v>130.18347199999999</v>
      </c>
      <c r="AE128">
        <v>132.796753</v>
      </c>
      <c r="AF128">
        <v>134.46130400000001</v>
      </c>
      <c r="AG128">
        <v>137.17126500000001</v>
      </c>
      <c r="AH128">
        <v>140.06079099999999</v>
      </c>
      <c r="AI128">
        <v>143.21301299999999</v>
      </c>
      <c r="AJ128">
        <v>146.77221700000001</v>
      </c>
      <c r="AK128" t="s">
        <v>117</v>
      </c>
    </row>
    <row r="129" spans="1:37" ht="14.75">
      <c r="A129" t="s">
        <v>967</v>
      </c>
      <c r="B129" t="s">
        <v>1009</v>
      </c>
      <c r="C129" t="s">
        <v>1734</v>
      </c>
      <c r="D129" t="s">
        <v>495</v>
      </c>
      <c r="F129">
        <v>0</v>
      </c>
      <c r="G129">
        <v>0</v>
      </c>
      <c r="H129">
        <v>0</v>
      </c>
      <c r="I129">
        <v>0</v>
      </c>
      <c r="J129">
        <v>7.3725740000000002</v>
      </c>
      <c r="K129">
        <v>4.4349059999999998</v>
      </c>
      <c r="L129">
        <v>5.2023320000000002</v>
      </c>
      <c r="M129">
        <v>6.2021480000000002</v>
      </c>
      <c r="N129">
        <v>7.161835</v>
      </c>
      <c r="O129">
        <v>10.807724</v>
      </c>
      <c r="P129">
        <v>11.029586999999999</v>
      </c>
      <c r="Q129">
        <v>11.160064999999999</v>
      </c>
      <c r="R129">
        <v>11.304626000000001</v>
      </c>
      <c r="S129">
        <v>11.469131000000001</v>
      </c>
      <c r="T129">
        <v>11.621826</v>
      </c>
      <c r="U129">
        <v>11.772675</v>
      </c>
      <c r="V129">
        <v>11.858962999999999</v>
      </c>
      <c r="W129">
        <v>11.981415</v>
      </c>
      <c r="X129">
        <v>12.123519999999999</v>
      </c>
      <c r="Y129">
        <v>12.269791</v>
      </c>
      <c r="Z129">
        <v>12.4077</v>
      </c>
      <c r="AA129">
        <v>12.493575999999999</v>
      </c>
      <c r="AB129">
        <v>12.649628</v>
      </c>
      <c r="AC129">
        <v>12.827972000000001</v>
      </c>
      <c r="AD129">
        <v>13.027588</v>
      </c>
      <c r="AE129">
        <v>13.254807</v>
      </c>
      <c r="AF129">
        <v>13.446975999999999</v>
      </c>
      <c r="AG129">
        <v>13.726685</v>
      </c>
      <c r="AH129">
        <v>14.036208999999999</v>
      </c>
      <c r="AI129">
        <v>14.376037999999999</v>
      </c>
      <c r="AJ129">
        <v>14.758087</v>
      </c>
      <c r="AK129" t="s">
        <v>117</v>
      </c>
    </row>
    <row r="130" spans="1:37" ht="14.75">
      <c r="A130" t="s">
        <v>908</v>
      </c>
      <c r="B130" t="s">
        <v>1010</v>
      </c>
      <c r="C130" t="s">
        <v>1735</v>
      </c>
      <c r="D130" t="s">
        <v>495</v>
      </c>
      <c r="F130">
        <v>0</v>
      </c>
      <c r="G130">
        <v>0</v>
      </c>
      <c r="H130">
        <v>0</v>
      </c>
      <c r="I130">
        <v>63.010323</v>
      </c>
      <c r="J130">
        <v>58.106506000000003</v>
      </c>
      <c r="K130">
        <v>80.879142999999999</v>
      </c>
      <c r="L130">
        <v>72.705048000000005</v>
      </c>
      <c r="M130">
        <v>75.757148999999998</v>
      </c>
      <c r="N130">
        <v>90.448746</v>
      </c>
      <c r="O130">
        <v>93.759369000000007</v>
      </c>
      <c r="P130">
        <v>95.340728999999996</v>
      </c>
      <c r="Q130">
        <v>97.235839999999996</v>
      </c>
      <c r="R130">
        <v>99.042952999999997</v>
      </c>
      <c r="S130">
        <v>100.34541299999999</v>
      </c>
      <c r="T130">
        <v>101.186127</v>
      </c>
      <c r="U130">
        <v>101.77973900000001</v>
      </c>
      <c r="V130">
        <v>101.29605100000001</v>
      </c>
      <c r="W130">
        <v>102.036896</v>
      </c>
      <c r="X130">
        <v>103.034729</v>
      </c>
      <c r="Y130">
        <v>104.38091300000001</v>
      </c>
      <c r="Z130">
        <v>105.996315</v>
      </c>
      <c r="AA130">
        <v>106.52056899999999</v>
      </c>
      <c r="AB130">
        <v>108.235626</v>
      </c>
      <c r="AC130">
        <v>110.108475</v>
      </c>
      <c r="AD130">
        <v>112.092422</v>
      </c>
      <c r="AE130">
        <v>114.284935</v>
      </c>
      <c r="AF130">
        <v>115.154991</v>
      </c>
      <c r="AG130">
        <v>117.426575</v>
      </c>
      <c r="AH130">
        <v>119.969589</v>
      </c>
      <c r="AI130">
        <v>123.031235</v>
      </c>
      <c r="AJ130">
        <v>126.339584</v>
      </c>
      <c r="AK130" t="s">
        <v>117</v>
      </c>
    </row>
    <row r="131" spans="1:37" ht="14.75">
      <c r="A131" t="s">
        <v>963</v>
      </c>
      <c r="B131" t="s">
        <v>1011</v>
      </c>
      <c r="C131" t="s">
        <v>1736</v>
      </c>
      <c r="D131" t="s">
        <v>495</v>
      </c>
      <c r="F131">
        <v>0</v>
      </c>
      <c r="G131">
        <v>0</v>
      </c>
      <c r="H131">
        <v>0</v>
      </c>
      <c r="I131">
        <v>49.470748999999998</v>
      </c>
      <c r="J131">
        <v>58.106506000000003</v>
      </c>
      <c r="K131">
        <v>69.636291999999997</v>
      </c>
      <c r="L131">
        <v>64.685608000000002</v>
      </c>
      <c r="M131">
        <v>65.453795999999997</v>
      </c>
      <c r="N131">
        <v>66.517882999999998</v>
      </c>
      <c r="O131">
        <v>67.589721999999995</v>
      </c>
      <c r="P131">
        <v>68.613524999999996</v>
      </c>
      <c r="Q131">
        <v>69.860900999999998</v>
      </c>
      <c r="R131">
        <v>71.109191999999993</v>
      </c>
      <c r="S131">
        <v>72.093506000000005</v>
      </c>
      <c r="T131">
        <v>72.825439000000003</v>
      </c>
      <c r="U131">
        <v>73.349853999999993</v>
      </c>
      <c r="V131">
        <v>73.239013999999997</v>
      </c>
      <c r="W131">
        <v>73.976439999999997</v>
      </c>
      <c r="X131">
        <v>74.897094999999993</v>
      </c>
      <c r="Y131">
        <v>76.077147999999994</v>
      </c>
      <c r="Z131">
        <v>77.412598000000003</v>
      </c>
      <c r="AA131">
        <v>78.082397</v>
      </c>
      <c r="AB131">
        <v>79.555176000000003</v>
      </c>
      <c r="AC131">
        <v>81.208129999999997</v>
      </c>
      <c r="AD131">
        <v>83.020386000000002</v>
      </c>
      <c r="AE131">
        <v>84.984984999999995</v>
      </c>
      <c r="AF131">
        <v>86.091674999999995</v>
      </c>
      <c r="AG131">
        <v>88.207031000000001</v>
      </c>
      <c r="AH131">
        <v>90.631103999999993</v>
      </c>
      <c r="AI131">
        <v>93.345093000000006</v>
      </c>
      <c r="AJ131">
        <v>96.295165999999995</v>
      </c>
      <c r="AK131" t="s">
        <v>117</v>
      </c>
    </row>
    <row r="132" spans="1:37" ht="14.75">
      <c r="A132" t="s">
        <v>965</v>
      </c>
      <c r="B132" t="s">
        <v>1012</v>
      </c>
      <c r="C132" t="s">
        <v>1737</v>
      </c>
      <c r="D132" t="s">
        <v>495</v>
      </c>
      <c r="F132">
        <v>0</v>
      </c>
      <c r="G132">
        <v>0</v>
      </c>
      <c r="H132">
        <v>0</v>
      </c>
      <c r="I132">
        <v>13.539574</v>
      </c>
      <c r="J132">
        <v>0</v>
      </c>
      <c r="K132">
        <v>11.242853</v>
      </c>
      <c r="L132">
        <v>8.0194399999999995</v>
      </c>
      <c r="M132">
        <v>8.8963479999999997</v>
      </c>
      <c r="N132">
        <v>15.600845</v>
      </c>
      <c r="O132">
        <v>17.197417999999999</v>
      </c>
      <c r="P132">
        <v>17.284362999999999</v>
      </c>
      <c r="Q132">
        <v>17.451874</v>
      </c>
      <c r="R132">
        <v>17.591660000000001</v>
      </c>
      <c r="S132">
        <v>17.620498999999999</v>
      </c>
      <c r="T132">
        <v>17.559170000000002</v>
      </c>
      <c r="U132">
        <v>17.558243000000001</v>
      </c>
      <c r="V132">
        <v>17.304199000000001</v>
      </c>
      <c r="W132">
        <v>17.273008000000001</v>
      </c>
      <c r="X132">
        <v>17.32394</v>
      </c>
      <c r="Y132">
        <v>17.461359000000002</v>
      </c>
      <c r="Z132">
        <v>17.736076000000001</v>
      </c>
      <c r="AA132">
        <v>17.763370999999999</v>
      </c>
      <c r="AB132">
        <v>18.070982000000001</v>
      </c>
      <c r="AC132">
        <v>18.368271</v>
      </c>
      <c r="AD132">
        <v>18.633987000000001</v>
      </c>
      <c r="AE132">
        <v>18.970222</v>
      </c>
      <c r="AF132">
        <v>19.015357999999999</v>
      </c>
      <c r="AG132">
        <v>19.314301</v>
      </c>
      <c r="AH132">
        <v>19.551455000000001</v>
      </c>
      <c r="AI132">
        <v>19.993957999999999</v>
      </c>
      <c r="AJ132">
        <v>20.426836000000002</v>
      </c>
      <c r="AK132" t="s">
        <v>117</v>
      </c>
    </row>
    <row r="133" spans="1:37" ht="14.75">
      <c r="A133" t="s">
        <v>967</v>
      </c>
      <c r="B133" t="s">
        <v>1013</v>
      </c>
      <c r="C133" t="s">
        <v>1738</v>
      </c>
      <c r="D133" t="s">
        <v>495</v>
      </c>
      <c r="F133">
        <v>0</v>
      </c>
      <c r="G133">
        <v>0</v>
      </c>
      <c r="H133">
        <v>0</v>
      </c>
      <c r="I133">
        <v>0</v>
      </c>
      <c r="J133">
        <v>0</v>
      </c>
      <c r="K133">
        <v>0</v>
      </c>
      <c r="L133">
        <v>0</v>
      </c>
      <c r="M133">
        <v>1.407008</v>
      </c>
      <c r="N133">
        <v>8.3300169999999998</v>
      </c>
      <c r="O133">
        <v>8.9722290000000005</v>
      </c>
      <c r="P133">
        <v>9.4428409999999996</v>
      </c>
      <c r="Q133">
        <v>9.9230649999999994</v>
      </c>
      <c r="R133">
        <v>10.342102000000001</v>
      </c>
      <c r="S133">
        <v>10.631409</v>
      </c>
      <c r="T133">
        <v>10.801513999999999</v>
      </c>
      <c r="U133">
        <v>10.871643000000001</v>
      </c>
      <c r="V133">
        <v>10.752838000000001</v>
      </c>
      <c r="W133">
        <v>10.787445</v>
      </c>
      <c r="X133">
        <v>10.813689999999999</v>
      </c>
      <c r="Y133">
        <v>10.842407</v>
      </c>
      <c r="Z133">
        <v>10.847640999999999</v>
      </c>
      <c r="AA133">
        <v>10.674804999999999</v>
      </c>
      <c r="AB133">
        <v>10.609467</v>
      </c>
      <c r="AC133">
        <v>10.532074</v>
      </c>
      <c r="AD133">
        <v>10.438048999999999</v>
      </c>
      <c r="AE133">
        <v>10.329727</v>
      </c>
      <c r="AF133">
        <v>10.047958</v>
      </c>
      <c r="AG133">
        <v>9.9052430000000005</v>
      </c>
      <c r="AH133">
        <v>9.7870329999999992</v>
      </c>
      <c r="AI133">
        <v>9.6921839999999992</v>
      </c>
      <c r="AJ133">
        <v>9.6175840000000008</v>
      </c>
      <c r="AK133" t="s">
        <v>117</v>
      </c>
    </row>
    <row r="134" spans="1:37" ht="14.75">
      <c r="A134" t="s">
        <v>910</v>
      </c>
      <c r="B134" t="s">
        <v>1014</v>
      </c>
      <c r="C134" t="s">
        <v>1739</v>
      </c>
      <c r="D134" t="s">
        <v>495</v>
      </c>
      <c r="F134">
        <v>16.933615</v>
      </c>
      <c r="G134">
        <v>0</v>
      </c>
      <c r="H134">
        <v>90.955871999999999</v>
      </c>
      <c r="I134">
        <v>112.655655</v>
      </c>
      <c r="J134">
        <v>274.11764499999998</v>
      </c>
      <c r="K134">
        <v>339.538025</v>
      </c>
      <c r="L134">
        <v>347.177887</v>
      </c>
      <c r="M134">
        <v>363.50183099999998</v>
      </c>
      <c r="N134">
        <v>395.42465199999998</v>
      </c>
      <c r="O134">
        <v>412.82983400000001</v>
      </c>
      <c r="P134">
        <v>430.95095800000001</v>
      </c>
      <c r="Q134">
        <v>450.38116500000001</v>
      </c>
      <c r="R134">
        <v>466.04522700000001</v>
      </c>
      <c r="S134">
        <v>484.94091800000001</v>
      </c>
      <c r="T134">
        <v>511.19589200000001</v>
      </c>
      <c r="U134">
        <v>528.47631799999999</v>
      </c>
      <c r="V134">
        <v>545.12353499999995</v>
      </c>
      <c r="W134">
        <v>562.02508499999999</v>
      </c>
      <c r="X134">
        <v>575.53082300000005</v>
      </c>
      <c r="Y134">
        <v>591.37731900000006</v>
      </c>
      <c r="Z134">
        <v>609.71636999999998</v>
      </c>
      <c r="AA134">
        <v>630.06274399999995</v>
      </c>
      <c r="AB134">
        <v>649.90734899999995</v>
      </c>
      <c r="AC134">
        <v>666.69262700000002</v>
      </c>
      <c r="AD134">
        <v>679.72753899999998</v>
      </c>
      <c r="AE134">
        <v>688.53973399999995</v>
      </c>
      <c r="AF134">
        <v>696.17492700000003</v>
      </c>
      <c r="AG134">
        <v>706.14318800000001</v>
      </c>
      <c r="AH134">
        <v>715.337402</v>
      </c>
      <c r="AI134">
        <v>721.38177499999995</v>
      </c>
      <c r="AJ134">
        <v>724.68139599999995</v>
      </c>
      <c r="AK134" s="40">
        <v>0.13300000000000001</v>
      </c>
    </row>
    <row r="135" spans="1:37" ht="14.75">
      <c r="A135" t="s">
        <v>963</v>
      </c>
      <c r="B135" t="s">
        <v>1015</v>
      </c>
      <c r="C135" t="s">
        <v>1740</v>
      </c>
      <c r="D135" t="s">
        <v>495</v>
      </c>
      <c r="F135">
        <v>4.7232060000000002</v>
      </c>
      <c r="G135">
        <v>0</v>
      </c>
      <c r="H135">
        <v>90.955871999999999</v>
      </c>
      <c r="I135">
        <v>107.33551</v>
      </c>
      <c r="J135">
        <v>226.952438</v>
      </c>
      <c r="K135">
        <v>302.04766799999999</v>
      </c>
      <c r="L135">
        <v>307.526276</v>
      </c>
      <c r="M135">
        <v>321.06423999999998</v>
      </c>
      <c r="N135">
        <v>352.85327100000001</v>
      </c>
      <c r="O135">
        <v>366.20361300000002</v>
      </c>
      <c r="P135">
        <v>378.93994099999998</v>
      </c>
      <c r="Q135">
        <v>394.22460899999999</v>
      </c>
      <c r="R135">
        <v>406.06054699999999</v>
      </c>
      <c r="S135">
        <v>418.32080100000002</v>
      </c>
      <c r="T135">
        <v>430.56982399999998</v>
      </c>
      <c r="U135">
        <v>444.48535199999998</v>
      </c>
      <c r="V135">
        <v>457.87939499999999</v>
      </c>
      <c r="W135">
        <v>469</v>
      </c>
      <c r="X135">
        <v>480.01123000000001</v>
      </c>
      <c r="Y135">
        <v>493.24707000000001</v>
      </c>
      <c r="Z135">
        <v>508.79199199999999</v>
      </c>
      <c r="AA135">
        <v>526.33007799999996</v>
      </c>
      <c r="AB135">
        <v>543.68017599999996</v>
      </c>
      <c r="AC135">
        <v>558.59814500000005</v>
      </c>
      <c r="AD135">
        <v>570.453125</v>
      </c>
      <c r="AE135">
        <v>578.80664100000001</v>
      </c>
      <c r="AF135">
        <v>586.30664100000001</v>
      </c>
      <c r="AG135">
        <v>595.99121100000002</v>
      </c>
      <c r="AH135">
        <v>604.85839799999997</v>
      </c>
      <c r="AI135">
        <v>611.10058600000002</v>
      </c>
      <c r="AJ135">
        <v>614.75878899999998</v>
      </c>
      <c r="AK135" s="40">
        <v>0.17599999999999999</v>
      </c>
    </row>
    <row r="136" spans="1:37" ht="14.75">
      <c r="A136" t="s">
        <v>965</v>
      </c>
      <c r="B136" t="s">
        <v>1016</v>
      </c>
      <c r="C136" t="s">
        <v>1741</v>
      </c>
      <c r="D136" t="s">
        <v>495</v>
      </c>
      <c r="F136">
        <v>12.210409</v>
      </c>
      <c r="G136">
        <v>0</v>
      </c>
      <c r="H136">
        <v>0</v>
      </c>
      <c r="I136">
        <v>5.3201479999999997</v>
      </c>
      <c r="J136">
        <v>47.165194999999997</v>
      </c>
      <c r="K136">
        <v>33.016022</v>
      </c>
      <c r="L136">
        <v>34.177612000000003</v>
      </c>
      <c r="M136">
        <v>36.737372999999998</v>
      </c>
      <c r="N136">
        <v>39.775573999999999</v>
      </c>
      <c r="O136">
        <v>42.857608999999997</v>
      </c>
      <c r="P136">
        <v>46.112236000000003</v>
      </c>
      <c r="Q136">
        <v>49.830078</v>
      </c>
      <c r="R136">
        <v>53.392212000000001</v>
      </c>
      <c r="S136">
        <v>59.736083999999998</v>
      </c>
      <c r="T136">
        <v>73.447509999999994</v>
      </c>
      <c r="U136">
        <v>76.463440000000006</v>
      </c>
      <c r="V136">
        <v>79.400208000000006</v>
      </c>
      <c r="W136">
        <v>82.028564000000003</v>
      </c>
      <c r="X136">
        <v>84.574523999999997</v>
      </c>
      <c r="Y136">
        <v>87.242553999999998</v>
      </c>
      <c r="Z136">
        <v>90.047118999999995</v>
      </c>
      <c r="AA136">
        <v>92.835082999999997</v>
      </c>
      <c r="AB136">
        <v>95.344238000000004</v>
      </c>
      <c r="AC136">
        <v>97.318359000000001</v>
      </c>
      <c r="AD136">
        <v>98.703979000000004</v>
      </c>
      <c r="AE136">
        <v>99.467285000000004</v>
      </c>
      <c r="AF136">
        <v>99.931884999999994</v>
      </c>
      <c r="AG136">
        <v>100.495987</v>
      </c>
      <c r="AH136">
        <v>101.124557</v>
      </c>
      <c r="AI136">
        <v>101.28478200000001</v>
      </c>
      <c r="AJ136">
        <v>101.335464</v>
      </c>
      <c r="AK136" s="40">
        <v>7.2999999999999995E-2</v>
      </c>
    </row>
    <row r="137" spans="1:37" ht="14.75">
      <c r="A137" t="s">
        <v>967</v>
      </c>
      <c r="B137" t="s">
        <v>1017</v>
      </c>
      <c r="C137" t="s">
        <v>1742</v>
      </c>
      <c r="D137" t="s">
        <v>495</v>
      </c>
      <c r="F137">
        <v>0</v>
      </c>
      <c r="G137">
        <v>0</v>
      </c>
      <c r="H137">
        <v>0</v>
      </c>
      <c r="I137">
        <v>0</v>
      </c>
      <c r="J137">
        <v>0</v>
      </c>
      <c r="K137">
        <v>4.4743310000000003</v>
      </c>
      <c r="L137">
        <v>5.4739880000000003</v>
      </c>
      <c r="M137">
        <v>5.7002110000000004</v>
      </c>
      <c r="N137">
        <v>2.7958050000000001</v>
      </c>
      <c r="O137">
        <v>3.7686160000000002</v>
      </c>
      <c r="P137">
        <v>5.8987860000000003</v>
      </c>
      <c r="Q137">
        <v>6.3264630000000004</v>
      </c>
      <c r="R137">
        <v>6.5924709999999997</v>
      </c>
      <c r="S137">
        <v>6.8840320000000004</v>
      </c>
      <c r="T137">
        <v>7.1785490000000003</v>
      </c>
      <c r="U137">
        <v>7.5275559999999997</v>
      </c>
      <c r="V137">
        <v>7.843915</v>
      </c>
      <c r="W137">
        <v>10.996521</v>
      </c>
      <c r="X137">
        <v>10.945053</v>
      </c>
      <c r="Y137">
        <v>10.887726000000001</v>
      </c>
      <c r="Z137">
        <v>10.877257999999999</v>
      </c>
      <c r="AA137">
        <v>10.897568</v>
      </c>
      <c r="AB137">
        <v>10.882904</v>
      </c>
      <c r="AC137">
        <v>10.776154</v>
      </c>
      <c r="AD137">
        <v>10.570435</v>
      </c>
      <c r="AE137">
        <v>10.265793</v>
      </c>
      <c r="AF137">
        <v>9.9364319999999999</v>
      </c>
      <c r="AG137">
        <v>9.6560210000000009</v>
      </c>
      <c r="AH137">
        <v>9.3544459999999994</v>
      </c>
      <c r="AI137">
        <v>8.9963990000000003</v>
      </c>
      <c r="AJ137">
        <v>8.5871890000000004</v>
      </c>
      <c r="AK137" t="s">
        <v>117</v>
      </c>
    </row>
    <row r="138" spans="1:37" ht="14.75">
      <c r="A138" t="s">
        <v>912</v>
      </c>
      <c r="B138" t="s">
        <v>1018</v>
      </c>
      <c r="C138" t="s">
        <v>1743</v>
      </c>
      <c r="D138" t="s">
        <v>495</v>
      </c>
      <c r="F138">
        <v>0</v>
      </c>
      <c r="G138">
        <v>0</v>
      </c>
      <c r="H138">
        <v>0</v>
      </c>
      <c r="I138">
        <v>32.393597</v>
      </c>
      <c r="J138">
        <v>58.209595</v>
      </c>
      <c r="K138">
        <v>51.997642999999997</v>
      </c>
      <c r="L138">
        <v>35.119827000000001</v>
      </c>
      <c r="M138">
        <v>37.352626999999998</v>
      </c>
      <c r="N138">
        <v>38.132064999999997</v>
      </c>
      <c r="O138">
        <v>40.893760999999998</v>
      </c>
      <c r="P138">
        <v>42.478347999999997</v>
      </c>
      <c r="Q138">
        <v>43.152968999999999</v>
      </c>
      <c r="R138">
        <v>44.768416999999999</v>
      </c>
      <c r="S138">
        <v>47.541198999999999</v>
      </c>
      <c r="T138">
        <v>51.510638999999998</v>
      </c>
      <c r="U138">
        <v>63.899559000000004</v>
      </c>
      <c r="V138">
        <v>64.206840999999997</v>
      </c>
      <c r="W138">
        <v>63.868049999999997</v>
      </c>
      <c r="X138">
        <v>63.452103000000001</v>
      </c>
      <c r="Y138">
        <v>63.296928000000001</v>
      </c>
      <c r="Z138">
        <v>63.270966000000001</v>
      </c>
      <c r="AA138">
        <v>63.489510000000003</v>
      </c>
      <c r="AB138">
        <v>63.428223000000003</v>
      </c>
      <c r="AC138">
        <v>63.032882999999998</v>
      </c>
      <c r="AD138">
        <v>62.559387000000001</v>
      </c>
      <c r="AE138">
        <v>62.065868000000002</v>
      </c>
      <c r="AF138">
        <v>61.575702999999997</v>
      </c>
      <c r="AG138">
        <v>61.070853999999997</v>
      </c>
      <c r="AH138">
        <v>60.811188000000001</v>
      </c>
      <c r="AI138">
        <v>60.847152999999999</v>
      </c>
      <c r="AJ138">
        <v>61.370533000000002</v>
      </c>
      <c r="AK138" t="s">
        <v>117</v>
      </c>
    </row>
    <row r="139" spans="1:37" ht="14.75">
      <c r="A139" t="s">
        <v>963</v>
      </c>
      <c r="B139" t="s">
        <v>1019</v>
      </c>
      <c r="C139" t="s">
        <v>1744</v>
      </c>
      <c r="D139" t="s">
        <v>495</v>
      </c>
      <c r="F139">
        <v>0</v>
      </c>
      <c r="G139">
        <v>0</v>
      </c>
      <c r="H139">
        <v>0</v>
      </c>
      <c r="I139">
        <v>23.466439999999999</v>
      </c>
      <c r="J139">
        <v>26.847261</v>
      </c>
      <c r="K139">
        <v>28.141407000000001</v>
      </c>
      <c r="L139">
        <v>22.701008000000002</v>
      </c>
      <c r="M139">
        <v>23.362137000000001</v>
      </c>
      <c r="N139">
        <v>24.155615000000001</v>
      </c>
      <c r="O139">
        <v>24.934640999999999</v>
      </c>
      <c r="P139">
        <v>25.706976000000001</v>
      </c>
      <c r="Q139">
        <v>26.156897000000001</v>
      </c>
      <c r="R139">
        <v>26.537808999999999</v>
      </c>
      <c r="S139">
        <v>27.607374</v>
      </c>
      <c r="T139">
        <v>28.724969999999999</v>
      </c>
      <c r="U139">
        <v>32.939391999999998</v>
      </c>
      <c r="V139">
        <v>33.397522000000002</v>
      </c>
      <c r="W139">
        <v>33.583862000000003</v>
      </c>
      <c r="X139">
        <v>33.681457999999999</v>
      </c>
      <c r="Y139">
        <v>33.823608</v>
      </c>
      <c r="Z139">
        <v>33.958495999999997</v>
      </c>
      <c r="AA139">
        <v>34.145752000000002</v>
      </c>
      <c r="AB139">
        <v>34.224792000000001</v>
      </c>
      <c r="AC139">
        <v>34.172851999999999</v>
      </c>
      <c r="AD139">
        <v>34.099243000000001</v>
      </c>
      <c r="AE139">
        <v>34.037475999999998</v>
      </c>
      <c r="AF139">
        <v>33.992187999999999</v>
      </c>
      <c r="AG139">
        <v>33.975098000000003</v>
      </c>
      <c r="AH139">
        <v>34.077025999999996</v>
      </c>
      <c r="AI139">
        <v>34.312683</v>
      </c>
      <c r="AJ139">
        <v>34.666564999999999</v>
      </c>
      <c r="AK139" t="s">
        <v>117</v>
      </c>
    </row>
    <row r="140" spans="1:37" ht="14.75">
      <c r="A140" t="s">
        <v>965</v>
      </c>
      <c r="B140" t="s">
        <v>1020</v>
      </c>
      <c r="C140" t="s">
        <v>1745</v>
      </c>
      <c r="D140" t="s">
        <v>495</v>
      </c>
      <c r="F140">
        <v>0</v>
      </c>
      <c r="G140">
        <v>0</v>
      </c>
      <c r="H140">
        <v>0</v>
      </c>
      <c r="I140">
        <v>8.9271550000000008</v>
      </c>
      <c r="J140">
        <v>31.362333</v>
      </c>
      <c r="K140">
        <v>22.590800999999999</v>
      </c>
      <c r="L140">
        <v>12.418818999999999</v>
      </c>
      <c r="M140">
        <v>13.074795</v>
      </c>
      <c r="N140">
        <v>13.97645</v>
      </c>
      <c r="O140">
        <v>14.940951999999999</v>
      </c>
      <c r="P140">
        <v>15.966514999999999</v>
      </c>
      <c r="Q140">
        <v>16.643046999999999</v>
      </c>
      <c r="R140">
        <v>17.185555000000001</v>
      </c>
      <c r="S140">
        <v>18.680499999999999</v>
      </c>
      <c r="T140">
        <v>21.330475</v>
      </c>
      <c r="U140">
        <v>28.914612000000002</v>
      </c>
      <c r="V140">
        <v>28.643829</v>
      </c>
      <c r="W140">
        <v>28.031403000000001</v>
      </c>
      <c r="X140">
        <v>27.445221</v>
      </c>
      <c r="Y140">
        <v>27.079436999999999</v>
      </c>
      <c r="Z140">
        <v>26.860931000000001</v>
      </c>
      <c r="AA140">
        <v>26.842316</v>
      </c>
      <c r="AB140">
        <v>26.670287999999999</v>
      </c>
      <c r="AC140">
        <v>26.317748999999999</v>
      </c>
      <c r="AD140">
        <v>25.923126</v>
      </c>
      <c r="AE140">
        <v>25.508972</v>
      </c>
      <c r="AF140">
        <v>25.094543000000002</v>
      </c>
      <c r="AG140">
        <v>24.647307999999999</v>
      </c>
      <c r="AH140">
        <v>24.330200000000001</v>
      </c>
      <c r="AI140">
        <v>24.176849000000001</v>
      </c>
      <c r="AJ140">
        <v>24.135925</v>
      </c>
      <c r="AK140" t="s">
        <v>117</v>
      </c>
    </row>
    <row r="141" spans="1:37" ht="14.75">
      <c r="A141" t="s">
        <v>967</v>
      </c>
      <c r="B141" t="s">
        <v>1021</v>
      </c>
      <c r="C141" t="s">
        <v>1746</v>
      </c>
      <c r="D141" t="s">
        <v>495</v>
      </c>
      <c r="F141">
        <v>0</v>
      </c>
      <c r="G141">
        <v>0</v>
      </c>
      <c r="H141">
        <v>0</v>
      </c>
      <c r="I141">
        <v>0</v>
      </c>
      <c r="J141">
        <v>0</v>
      </c>
      <c r="K141">
        <v>1.2654339999999999</v>
      </c>
      <c r="L141">
        <v>0</v>
      </c>
      <c r="M141">
        <v>0.91569500000000004</v>
      </c>
      <c r="N141">
        <v>0</v>
      </c>
      <c r="O141">
        <v>1.018165</v>
      </c>
      <c r="P141">
        <v>0.80485499999999999</v>
      </c>
      <c r="Q141">
        <v>0.35302699999999998</v>
      </c>
      <c r="R141">
        <v>1.0450520000000001</v>
      </c>
      <c r="S141">
        <v>1.2533259999999999</v>
      </c>
      <c r="T141">
        <v>1.4551970000000001</v>
      </c>
      <c r="U141">
        <v>2.0455549999999998</v>
      </c>
      <c r="V141">
        <v>2.165489</v>
      </c>
      <c r="W141">
        <v>2.2527849999999998</v>
      </c>
      <c r="X141">
        <v>2.3254239999999999</v>
      </c>
      <c r="Y141">
        <v>2.3938830000000002</v>
      </c>
      <c r="Z141">
        <v>2.4515380000000002</v>
      </c>
      <c r="AA141">
        <v>2.5014419999999999</v>
      </c>
      <c r="AB141">
        <v>2.5331419999999998</v>
      </c>
      <c r="AC141">
        <v>2.5422820000000002</v>
      </c>
      <c r="AD141">
        <v>2.5370180000000002</v>
      </c>
      <c r="AE141">
        <v>2.5194209999999999</v>
      </c>
      <c r="AF141">
        <v>2.488972</v>
      </c>
      <c r="AG141">
        <v>2.448448</v>
      </c>
      <c r="AH141">
        <v>2.4039609999999998</v>
      </c>
      <c r="AI141">
        <v>2.3576199999999998</v>
      </c>
      <c r="AJ141">
        <v>2.5680429999999999</v>
      </c>
      <c r="AK141" t="s">
        <v>117</v>
      </c>
    </row>
    <row r="142" spans="1:37" ht="14.75">
      <c r="A142" t="s">
        <v>914</v>
      </c>
      <c r="B142" t="s">
        <v>1022</v>
      </c>
      <c r="C142" t="s">
        <v>1747</v>
      </c>
      <c r="D142" t="s">
        <v>495</v>
      </c>
      <c r="F142">
        <v>0</v>
      </c>
      <c r="G142">
        <v>0</v>
      </c>
      <c r="H142">
        <v>0</v>
      </c>
      <c r="I142">
        <v>40.880363000000003</v>
      </c>
      <c r="J142">
        <v>155.80247499999999</v>
      </c>
      <c r="K142">
        <v>154.92285200000001</v>
      </c>
      <c r="L142">
        <v>158.83454900000001</v>
      </c>
      <c r="M142">
        <v>168.95755</v>
      </c>
      <c r="N142">
        <v>179.267899</v>
      </c>
      <c r="O142">
        <v>189.42480499999999</v>
      </c>
      <c r="P142">
        <v>199.18187</v>
      </c>
      <c r="Q142">
        <v>218.19776899999999</v>
      </c>
      <c r="R142">
        <v>230.41641200000001</v>
      </c>
      <c r="S142">
        <v>246.63360599999999</v>
      </c>
      <c r="T142">
        <v>258.90502900000001</v>
      </c>
      <c r="U142">
        <v>271.49883999999997</v>
      </c>
      <c r="V142">
        <v>282.27734400000003</v>
      </c>
      <c r="W142">
        <v>294.62591600000002</v>
      </c>
      <c r="X142">
        <v>307.11029100000002</v>
      </c>
      <c r="Y142">
        <v>322.37661700000001</v>
      </c>
      <c r="Z142">
        <v>338.60012799999998</v>
      </c>
      <c r="AA142">
        <v>349.268799</v>
      </c>
      <c r="AB142">
        <v>366.093414</v>
      </c>
      <c r="AC142">
        <v>378.15722699999998</v>
      </c>
      <c r="AD142">
        <v>385.89154100000002</v>
      </c>
      <c r="AE142">
        <v>393.45434599999999</v>
      </c>
      <c r="AF142">
        <v>394.85296599999998</v>
      </c>
      <c r="AG142">
        <v>401.84136999999998</v>
      </c>
      <c r="AH142">
        <v>410.56195100000002</v>
      </c>
      <c r="AI142">
        <v>421.12750199999999</v>
      </c>
      <c r="AJ142">
        <v>434.00555400000002</v>
      </c>
      <c r="AK142" t="s">
        <v>117</v>
      </c>
    </row>
    <row r="143" spans="1:37" ht="14.75">
      <c r="A143" t="s">
        <v>963</v>
      </c>
      <c r="B143" t="s">
        <v>1023</v>
      </c>
      <c r="C143" t="s">
        <v>1748</v>
      </c>
      <c r="D143" t="s">
        <v>495</v>
      </c>
      <c r="F143">
        <v>0</v>
      </c>
      <c r="G143">
        <v>0</v>
      </c>
      <c r="H143">
        <v>0</v>
      </c>
      <c r="I143">
        <v>40.880363000000003</v>
      </c>
      <c r="J143">
        <v>108.526825</v>
      </c>
      <c r="K143">
        <v>118.36779799999999</v>
      </c>
      <c r="L143">
        <v>122.71742999999999</v>
      </c>
      <c r="M143">
        <v>130.21586600000001</v>
      </c>
      <c r="N143">
        <v>137.66192599999999</v>
      </c>
      <c r="O143">
        <v>144.82105999999999</v>
      </c>
      <c r="P143">
        <v>151.55337499999999</v>
      </c>
      <c r="Q143">
        <v>160.12991299999999</v>
      </c>
      <c r="R143">
        <v>168.756775</v>
      </c>
      <c r="S143">
        <v>181.32226600000001</v>
      </c>
      <c r="T143">
        <v>189.54858400000001</v>
      </c>
      <c r="U143">
        <v>198.060059</v>
      </c>
      <c r="V143">
        <v>205.51074199999999</v>
      </c>
      <c r="W143">
        <v>214.19702100000001</v>
      </c>
      <c r="X143">
        <v>223.208496</v>
      </c>
      <c r="Y143">
        <v>235.38964799999999</v>
      </c>
      <c r="Z143">
        <v>248.72534200000001</v>
      </c>
      <c r="AA143">
        <v>256.73168900000002</v>
      </c>
      <c r="AB143">
        <v>265.26953099999997</v>
      </c>
      <c r="AC143">
        <v>273.574951</v>
      </c>
      <c r="AD143">
        <v>282.54956099999998</v>
      </c>
      <c r="AE143">
        <v>291.45141599999999</v>
      </c>
      <c r="AF143">
        <v>296.09277300000002</v>
      </c>
      <c r="AG143">
        <v>304.59375</v>
      </c>
      <c r="AH143">
        <v>314.31933600000002</v>
      </c>
      <c r="AI143">
        <v>325.34960899999999</v>
      </c>
      <c r="AJ143">
        <v>338.00390599999997</v>
      </c>
      <c r="AK143" t="s">
        <v>117</v>
      </c>
    </row>
    <row r="144" spans="1:37" ht="14.75">
      <c r="A144" t="s">
        <v>965</v>
      </c>
      <c r="B144" t="s">
        <v>1024</v>
      </c>
      <c r="C144" t="s">
        <v>1749</v>
      </c>
      <c r="D144" t="s">
        <v>495</v>
      </c>
      <c r="F144">
        <v>0</v>
      </c>
      <c r="G144">
        <v>0</v>
      </c>
      <c r="H144">
        <v>0</v>
      </c>
      <c r="I144">
        <v>0</v>
      </c>
      <c r="J144">
        <v>40.374405000000003</v>
      </c>
      <c r="K144">
        <v>23.573135000000001</v>
      </c>
      <c r="L144">
        <v>22.723793000000001</v>
      </c>
      <c r="M144">
        <v>24.365358000000001</v>
      </c>
      <c r="N144">
        <v>26.145405</v>
      </c>
      <c r="O144">
        <v>28.009253999999999</v>
      </c>
      <c r="P144">
        <v>29.934258</v>
      </c>
      <c r="Q144">
        <v>32.934184999999999</v>
      </c>
      <c r="R144">
        <v>36.083159999999999</v>
      </c>
      <c r="S144">
        <v>39.429099999999998</v>
      </c>
      <c r="T144">
        <v>43.091171000000003</v>
      </c>
      <c r="U144">
        <v>46.786605999999999</v>
      </c>
      <c r="V144">
        <v>49.958365999999998</v>
      </c>
      <c r="W144">
        <v>53.284118999999997</v>
      </c>
      <c r="X144">
        <v>56.404311999999997</v>
      </c>
      <c r="Y144">
        <v>59.164585000000002</v>
      </c>
      <c r="Z144">
        <v>61.707909000000001</v>
      </c>
      <c r="AA144">
        <v>64.145752000000002</v>
      </c>
      <c r="AB144">
        <v>72.178405999999995</v>
      </c>
      <c r="AC144">
        <v>75.770020000000002</v>
      </c>
      <c r="AD144">
        <v>74.328491</v>
      </c>
      <c r="AE144">
        <v>72.855346999999995</v>
      </c>
      <c r="AF144">
        <v>70.081176999999997</v>
      </c>
      <c r="AG144">
        <v>68.575928000000005</v>
      </c>
      <c r="AH144">
        <v>67.471924000000001</v>
      </c>
      <c r="AI144">
        <v>66.806640999999999</v>
      </c>
      <c r="AJ144">
        <v>66.698241999999993</v>
      </c>
      <c r="AK144" t="s">
        <v>117</v>
      </c>
    </row>
    <row r="145" spans="1:37" ht="14.75">
      <c r="A145" t="s">
        <v>967</v>
      </c>
      <c r="B145" t="s">
        <v>1025</v>
      </c>
      <c r="C145" t="s">
        <v>1750</v>
      </c>
      <c r="D145" t="s">
        <v>495</v>
      </c>
      <c r="F145">
        <v>0</v>
      </c>
      <c r="G145">
        <v>0</v>
      </c>
      <c r="H145">
        <v>0</v>
      </c>
      <c r="I145">
        <v>0</v>
      </c>
      <c r="J145">
        <v>6.9012500000000001</v>
      </c>
      <c r="K145">
        <v>12.981921</v>
      </c>
      <c r="L145">
        <v>13.393326</v>
      </c>
      <c r="M145">
        <v>14.376334</v>
      </c>
      <c r="N145">
        <v>15.460566999999999</v>
      </c>
      <c r="O145">
        <v>16.594474999999999</v>
      </c>
      <c r="P145">
        <v>17.694227000000001</v>
      </c>
      <c r="Q145">
        <v>25.133666999999999</v>
      </c>
      <c r="R145">
        <v>25.576477000000001</v>
      </c>
      <c r="S145">
        <v>25.882232999999999</v>
      </c>
      <c r="T145">
        <v>26.265259</v>
      </c>
      <c r="U145">
        <v>26.652161</v>
      </c>
      <c r="V145">
        <v>26.808228</v>
      </c>
      <c r="W145">
        <v>27.144774999999999</v>
      </c>
      <c r="X145">
        <v>27.497498</v>
      </c>
      <c r="Y145">
        <v>27.822388</v>
      </c>
      <c r="Z145">
        <v>28.166869999999999</v>
      </c>
      <c r="AA145">
        <v>28.391356999999999</v>
      </c>
      <c r="AB145">
        <v>28.645477</v>
      </c>
      <c r="AC145">
        <v>28.812256000000001</v>
      </c>
      <c r="AD145">
        <v>29.013489</v>
      </c>
      <c r="AE145">
        <v>29.147583000000001</v>
      </c>
      <c r="AF145">
        <v>28.679016000000001</v>
      </c>
      <c r="AG145">
        <v>28.671692</v>
      </c>
      <c r="AH145">
        <v>28.770690999999999</v>
      </c>
      <c r="AI145">
        <v>28.971252</v>
      </c>
      <c r="AJ145">
        <v>29.303405999999999</v>
      </c>
      <c r="AK145" t="s">
        <v>117</v>
      </c>
    </row>
    <row r="146" spans="1:37" ht="14.75">
      <c r="A146" t="s">
        <v>916</v>
      </c>
      <c r="B146" t="s">
        <v>1026</v>
      </c>
      <c r="C146" t="s">
        <v>1751</v>
      </c>
      <c r="D146" t="s">
        <v>495</v>
      </c>
      <c r="F146">
        <v>0</v>
      </c>
      <c r="G146">
        <v>0</v>
      </c>
      <c r="H146">
        <v>0</v>
      </c>
      <c r="I146">
        <v>24.818345999999998</v>
      </c>
      <c r="J146">
        <v>75.114318999999995</v>
      </c>
      <c r="K146">
        <v>88.655906999999999</v>
      </c>
      <c r="L146">
        <v>99.607749999999996</v>
      </c>
      <c r="M146">
        <v>109.747681</v>
      </c>
      <c r="N146">
        <v>120.450768</v>
      </c>
      <c r="O146">
        <v>130.42083700000001</v>
      </c>
      <c r="P146">
        <v>138.865341</v>
      </c>
      <c r="Q146">
        <v>146.129684</v>
      </c>
      <c r="R146">
        <v>151.965317</v>
      </c>
      <c r="S146">
        <v>156.64065600000001</v>
      </c>
      <c r="T146">
        <v>160.75990300000001</v>
      </c>
      <c r="U146">
        <v>169.701706</v>
      </c>
      <c r="V146">
        <v>182.30557300000001</v>
      </c>
      <c r="W146">
        <v>190.234589</v>
      </c>
      <c r="X146">
        <v>198.495285</v>
      </c>
      <c r="Y146">
        <v>206.96759</v>
      </c>
      <c r="Z146">
        <v>215.640793</v>
      </c>
      <c r="AA146">
        <v>223.507034</v>
      </c>
      <c r="AB146">
        <v>232.33206200000001</v>
      </c>
      <c r="AC146">
        <v>241.80509900000001</v>
      </c>
      <c r="AD146">
        <v>253.068512</v>
      </c>
      <c r="AE146">
        <v>263.08401500000002</v>
      </c>
      <c r="AF146">
        <v>272.42956500000003</v>
      </c>
      <c r="AG146">
        <v>282.70812999999998</v>
      </c>
      <c r="AH146">
        <v>293.93701199999998</v>
      </c>
      <c r="AI146">
        <v>305.590912</v>
      </c>
      <c r="AJ146">
        <v>317.96957400000002</v>
      </c>
      <c r="AK146" t="s">
        <v>117</v>
      </c>
    </row>
    <row r="147" spans="1:37" ht="14.75">
      <c r="A147" t="s">
        <v>963</v>
      </c>
      <c r="B147" t="s">
        <v>1027</v>
      </c>
      <c r="C147" t="s">
        <v>1752</v>
      </c>
      <c r="D147" t="s">
        <v>495</v>
      </c>
      <c r="F147">
        <v>0</v>
      </c>
      <c r="G147">
        <v>0</v>
      </c>
      <c r="H147">
        <v>0</v>
      </c>
      <c r="I147">
        <v>23.200617000000001</v>
      </c>
      <c r="J147">
        <v>62.364272999999997</v>
      </c>
      <c r="K147">
        <v>73.809380000000004</v>
      </c>
      <c r="L147">
        <v>82.022178999999994</v>
      </c>
      <c r="M147">
        <v>90.248908999999998</v>
      </c>
      <c r="N147">
        <v>98.944038000000006</v>
      </c>
      <c r="O147">
        <v>107.110405</v>
      </c>
      <c r="P147">
        <v>114.11642500000001</v>
      </c>
      <c r="Q147">
        <v>120.218552</v>
      </c>
      <c r="R147">
        <v>125.198364</v>
      </c>
      <c r="S147">
        <v>129.26460299999999</v>
      </c>
      <c r="T147">
        <v>132.89520300000001</v>
      </c>
      <c r="U147">
        <v>138.87583900000001</v>
      </c>
      <c r="V147">
        <v>149.43810999999999</v>
      </c>
      <c r="W147">
        <v>156.56457499999999</v>
      </c>
      <c r="X147">
        <v>164.024902</v>
      </c>
      <c r="Y147">
        <v>171.72448700000001</v>
      </c>
      <c r="Z147">
        <v>179.64721700000001</v>
      </c>
      <c r="AA147">
        <v>186.975098</v>
      </c>
      <c r="AB147">
        <v>195.13330099999999</v>
      </c>
      <c r="AC147">
        <v>203.876465</v>
      </c>
      <c r="AD147">
        <v>212.91064499999999</v>
      </c>
      <c r="AE147">
        <v>222.32055700000001</v>
      </c>
      <c r="AF147">
        <v>231.26464799999999</v>
      </c>
      <c r="AG147">
        <v>240.96118200000001</v>
      </c>
      <c r="AH147">
        <v>251.44506799999999</v>
      </c>
      <c r="AI147">
        <v>262.27050800000001</v>
      </c>
      <c r="AJ147">
        <v>273.690674</v>
      </c>
      <c r="AK147" t="s">
        <v>117</v>
      </c>
    </row>
    <row r="148" spans="1:37" ht="14.75">
      <c r="A148" t="s">
        <v>965</v>
      </c>
      <c r="B148" t="s">
        <v>1028</v>
      </c>
      <c r="C148" t="s">
        <v>1753</v>
      </c>
      <c r="D148" t="s">
        <v>495</v>
      </c>
      <c r="F148">
        <v>0</v>
      </c>
      <c r="G148">
        <v>0</v>
      </c>
      <c r="H148">
        <v>0</v>
      </c>
      <c r="I148">
        <v>1.617729</v>
      </c>
      <c r="J148">
        <v>8.0773910000000004</v>
      </c>
      <c r="K148">
        <v>7.1726130000000001</v>
      </c>
      <c r="L148">
        <v>9.2985439999999997</v>
      </c>
      <c r="M148">
        <v>10.436346</v>
      </c>
      <c r="N148">
        <v>11.652494000000001</v>
      </c>
      <c r="O148">
        <v>12.814511</v>
      </c>
      <c r="P148">
        <v>13.841312</v>
      </c>
      <c r="Q148">
        <v>14.751143000000001</v>
      </c>
      <c r="R148">
        <v>15.526118</v>
      </c>
      <c r="S148">
        <v>16.172772999999999</v>
      </c>
      <c r="T148">
        <v>16.737099000000001</v>
      </c>
      <c r="U148">
        <v>17.529658999999999</v>
      </c>
      <c r="V148">
        <v>19.374587999999999</v>
      </c>
      <c r="W148">
        <v>19.953658999999998</v>
      </c>
      <c r="X148">
        <v>20.529616999999998</v>
      </c>
      <c r="Y148">
        <v>21.093261999999999</v>
      </c>
      <c r="Z148">
        <v>21.653015</v>
      </c>
      <c r="AA148">
        <v>22.102264000000002</v>
      </c>
      <c r="AB148">
        <v>22.627960000000002</v>
      </c>
      <c r="AC148">
        <v>23.193999999999999</v>
      </c>
      <c r="AD148">
        <v>25.268311000000001</v>
      </c>
      <c r="AE148">
        <v>25.720215</v>
      </c>
      <c r="AF148">
        <v>26.043182000000002</v>
      </c>
      <c r="AG148">
        <v>26.509186</v>
      </c>
      <c r="AH148">
        <v>27.102813999999999</v>
      </c>
      <c r="AI148">
        <v>27.777892999999999</v>
      </c>
      <c r="AJ148">
        <v>28.559113</v>
      </c>
      <c r="AK148" t="s">
        <v>117</v>
      </c>
    </row>
    <row r="149" spans="1:37" ht="14.75">
      <c r="A149" t="s">
        <v>967</v>
      </c>
      <c r="B149" t="s">
        <v>1029</v>
      </c>
      <c r="C149" t="s">
        <v>1754</v>
      </c>
      <c r="D149" t="s">
        <v>495</v>
      </c>
      <c r="F149">
        <v>0</v>
      </c>
      <c r="G149">
        <v>0</v>
      </c>
      <c r="H149">
        <v>0</v>
      </c>
      <c r="I149">
        <v>0</v>
      </c>
      <c r="J149">
        <v>4.6726549999999998</v>
      </c>
      <c r="K149">
        <v>7.6739110000000004</v>
      </c>
      <c r="L149">
        <v>8.2870240000000006</v>
      </c>
      <c r="M149">
        <v>9.0624249999999993</v>
      </c>
      <c r="N149">
        <v>9.8542360000000002</v>
      </c>
      <c r="O149">
        <v>10.495922</v>
      </c>
      <c r="P149">
        <v>10.907603</v>
      </c>
      <c r="Q149">
        <v>11.159986</v>
      </c>
      <c r="R149">
        <v>11.240835000000001</v>
      </c>
      <c r="S149">
        <v>11.203276000000001</v>
      </c>
      <c r="T149">
        <v>11.127605000000001</v>
      </c>
      <c r="U149">
        <v>13.296203999999999</v>
      </c>
      <c r="V149">
        <v>13.492874</v>
      </c>
      <c r="W149">
        <v>13.716354000000001</v>
      </c>
      <c r="X149">
        <v>13.940765000000001</v>
      </c>
      <c r="Y149">
        <v>14.149841</v>
      </c>
      <c r="Z149">
        <v>14.340560999999999</v>
      </c>
      <c r="AA149">
        <v>14.429672</v>
      </c>
      <c r="AB149">
        <v>14.570800999999999</v>
      </c>
      <c r="AC149">
        <v>14.734634</v>
      </c>
      <c r="AD149">
        <v>14.889557</v>
      </c>
      <c r="AE149">
        <v>15.043243</v>
      </c>
      <c r="AF149">
        <v>15.121734999999999</v>
      </c>
      <c r="AG149">
        <v>15.237762</v>
      </c>
      <c r="AH149">
        <v>15.38913</v>
      </c>
      <c r="AI149">
        <v>15.542510999999999</v>
      </c>
      <c r="AJ149">
        <v>15.719787999999999</v>
      </c>
      <c r="AK149" t="s">
        <v>117</v>
      </c>
    </row>
    <row r="150" spans="1:37" ht="14.75">
      <c r="A150" t="s">
        <v>918</v>
      </c>
      <c r="B150" t="s">
        <v>1030</v>
      </c>
      <c r="C150" t="s">
        <v>1755</v>
      </c>
      <c r="D150" t="s">
        <v>495</v>
      </c>
      <c r="F150">
        <v>6.2550530000000002</v>
      </c>
      <c r="G150">
        <v>0</v>
      </c>
      <c r="H150">
        <v>0</v>
      </c>
      <c r="I150">
        <v>22.502762000000001</v>
      </c>
      <c r="J150">
        <v>34.250160000000001</v>
      </c>
      <c r="K150">
        <v>46.552073999999998</v>
      </c>
      <c r="L150">
        <v>42.850921999999997</v>
      </c>
      <c r="M150">
        <v>44.919083000000001</v>
      </c>
      <c r="N150">
        <v>47.055892999999998</v>
      </c>
      <c r="O150">
        <v>49.193126999999997</v>
      </c>
      <c r="P150">
        <v>51.324471000000003</v>
      </c>
      <c r="Q150">
        <v>53.415965999999997</v>
      </c>
      <c r="R150">
        <v>55.305706000000001</v>
      </c>
      <c r="S150">
        <v>57.010857000000001</v>
      </c>
      <c r="T150">
        <v>61.704712000000001</v>
      </c>
      <c r="U150">
        <v>65.810760000000002</v>
      </c>
      <c r="V150">
        <v>66.197495000000004</v>
      </c>
      <c r="W150">
        <v>66.307327000000001</v>
      </c>
      <c r="X150">
        <v>65.861075999999997</v>
      </c>
      <c r="Y150">
        <v>67.499542000000005</v>
      </c>
      <c r="Z150">
        <v>67.712768999999994</v>
      </c>
      <c r="AA150">
        <v>67.964340000000007</v>
      </c>
      <c r="AB150">
        <v>68.336455999999998</v>
      </c>
      <c r="AC150">
        <v>68.833618000000001</v>
      </c>
      <c r="AD150">
        <v>69.478577000000001</v>
      </c>
      <c r="AE150">
        <v>70.303009000000003</v>
      </c>
      <c r="AF150">
        <v>71.275695999999996</v>
      </c>
      <c r="AG150">
        <v>72.473159999999993</v>
      </c>
      <c r="AH150">
        <v>73.890686000000002</v>
      </c>
      <c r="AI150">
        <v>75.516647000000006</v>
      </c>
      <c r="AJ150">
        <v>77.363204999999994</v>
      </c>
      <c r="AK150" s="40">
        <v>8.6999999999999994E-2</v>
      </c>
    </row>
    <row r="151" spans="1:37" ht="14.75">
      <c r="A151" t="s">
        <v>963</v>
      </c>
      <c r="B151" t="s">
        <v>1031</v>
      </c>
      <c r="C151" t="s">
        <v>1756</v>
      </c>
      <c r="D151" t="s">
        <v>495</v>
      </c>
      <c r="F151">
        <v>6.2550530000000002</v>
      </c>
      <c r="G151">
        <v>0</v>
      </c>
      <c r="H151">
        <v>0</v>
      </c>
      <c r="I151">
        <v>12.360360999999999</v>
      </c>
      <c r="J151">
        <v>22.203537000000001</v>
      </c>
      <c r="K151">
        <v>23.261189000000002</v>
      </c>
      <c r="L151">
        <v>21.363495</v>
      </c>
      <c r="M151">
        <v>22.972131999999998</v>
      </c>
      <c r="N151">
        <v>24.633965</v>
      </c>
      <c r="O151">
        <v>26.288359</v>
      </c>
      <c r="P151">
        <v>27.918234000000002</v>
      </c>
      <c r="Q151">
        <v>29.496323</v>
      </c>
      <c r="R151">
        <v>30.938637</v>
      </c>
      <c r="S151">
        <v>32.248024000000001</v>
      </c>
      <c r="T151">
        <v>35.508910999999998</v>
      </c>
      <c r="U151">
        <v>37.290100000000002</v>
      </c>
      <c r="V151">
        <v>37.674377</v>
      </c>
      <c r="W151">
        <v>37.919249999999998</v>
      </c>
      <c r="X151">
        <v>37.863036999999998</v>
      </c>
      <c r="Y151">
        <v>37.982909999999997</v>
      </c>
      <c r="Z151">
        <v>38.501099000000004</v>
      </c>
      <c r="AA151">
        <v>39.041747999999998</v>
      </c>
      <c r="AB151">
        <v>39.648375999999999</v>
      </c>
      <c r="AC151">
        <v>40.328673999999999</v>
      </c>
      <c r="AD151">
        <v>41.090331999999997</v>
      </c>
      <c r="AE151">
        <v>41.953673999999999</v>
      </c>
      <c r="AF151">
        <v>42.910522</v>
      </c>
      <c r="AG151">
        <v>43.997498</v>
      </c>
      <c r="AH151">
        <v>45.216735999999997</v>
      </c>
      <c r="AI151">
        <v>46.560668999999997</v>
      </c>
      <c r="AJ151">
        <v>48.034484999999997</v>
      </c>
      <c r="AK151" s="40">
        <v>7.0000000000000007E-2</v>
      </c>
    </row>
    <row r="152" spans="1:37" ht="14.75">
      <c r="A152" t="s">
        <v>965</v>
      </c>
      <c r="B152" t="s">
        <v>1032</v>
      </c>
      <c r="C152" t="s">
        <v>1757</v>
      </c>
      <c r="D152" t="s">
        <v>495</v>
      </c>
      <c r="F152">
        <v>0</v>
      </c>
      <c r="G152">
        <v>0</v>
      </c>
      <c r="H152">
        <v>0</v>
      </c>
      <c r="I152">
        <v>2.9775420000000001</v>
      </c>
      <c r="J152">
        <v>8.6805970000000006</v>
      </c>
      <c r="K152">
        <v>6.9153989999999999</v>
      </c>
      <c r="L152">
        <v>4.2544259999999996</v>
      </c>
      <c r="M152">
        <v>4.751182</v>
      </c>
      <c r="N152">
        <v>5.3238750000000001</v>
      </c>
      <c r="O152">
        <v>5.9561599999999997</v>
      </c>
      <c r="P152">
        <v>6.6402460000000003</v>
      </c>
      <c r="Q152">
        <v>7.3683420000000002</v>
      </c>
      <c r="R152">
        <v>8.103396</v>
      </c>
      <c r="S152">
        <v>8.8326259999999994</v>
      </c>
      <c r="T152">
        <v>9.5400709999999993</v>
      </c>
      <c r="U152">
        <v>10.204988</v>
      </c>
      <c r="V152">
        <v>10.797958</v>
      </c>
      <c r="W152">
        <v>11.309711</v>
      </c>
      <c r="X152">
        <v>11.703576999999999</v>
      </c>
      <c r="Y152">
        <v>13.841003000000001</v>
      </c>
      <c r="Z152">
        <v>13.792847</v>
      </c>
      <c r="AA152">
        <v>13.71373</v>
      </c>
      <c r="AB152">
        <v>13.634949000000001</v>
      </c>
      <c r="AC152">
        <v>13.560089</v>
      </c>
      <c r="AD152">
        <v>13.497192</v>
      </c>
      <c r="AE152">
        <v>13.455413999999999</v>
      </c>
      <c r="AF152">
        <v>13.429107999999999</v>
      </c>
      <c r="AG152">
        <v>13.450851</v>
      </c>
      <c r="AH152">
        <v>13.517455999999999</v>
      </c>
      <c r="AI152">
        <v>13.634537</v>
      </c>
      <c r="AJ152">
        <v>13.803084999999999</v>
      </c>
      <c r="AK152" t="s">
        <v>117</v>
      </c>
    </row>
    <row r="153" spans="1:37" ht="14.75">
      <c r="A153" t="s">
        <v>967</v>
      </c>
      <c r="B153" t="s">
        <v>1033</v>
      </c>
      <c r="C153" t="s">
        <v>1758</v>
      </c>
      <c r="D153" t="s">
        <v>495</v>
      </c>
      <c r="F153">
        <v>0</v>
      </c>
      <c r="G153">
        <v>0</v>
      </c>
      <c r="H153">
        <v>0</v>
      </c>
      <c r="I153">
        <v>7.1648579999999997</v>
      </c>
      <c r="J153">
        <v>3.366028</v>
      </c>
      <c r="K153">
        <v>16.375488000000001</v>
      </c>
      <c r="L153">
        <v>17.233001999999999</v>
      </c>
      <c r="M153">
        <v>17.19577</v>
      </c>
      <c r="N153">
        <v>17.098053</v>
      </c>
      <c r="O153">
        <v>16.948608</v>
      </c>
      <c r="P153">
        <v>16.765991</v>
      </c>
      <c r="Q153">
        <v>16.551300000000001</v>
      </c>
      <c r="R153">
        <v>16.263672</v>
      </c>
      <c r="S153">
        <v>15.930206</v>
      </c>
      <c r="T153">
        <v>16.655730999999999</v>
      </c>
      <c r="U153">
        <v>18.315674000000001</v>
      </c>
      <c r="V153">
        <v>17.725159000000001</v>
      </c>
      <c r="W153">
        <v>17.078368999999999</v>
      </c>
      <c r="X153">
        <v>16.294464000000001</v>
      </c>
      <c r="Y153">
        <v>15.675629000000001</v>
      </c>
      <c r="Z153">
        <v>15.418823</v>
      </c>
      <c r="AA153">
        <v>15.208862</v>
      </c>
      <c r="AB153">
        <v>15.053131</v>
      </c>
      <c r="AC153">
        <v>14.944855</v>
      </c>
      <c r="AD153">
        <v>14.891052</v>
      </c>
      <c r="AE153">
        <v>14.893921000000001</v>
      </c>
      <c r="AF153">
        <v>14.936066</v>
      </c>
      <c r="AG153">
        <v>15.024811</v>
      </c>
      <c r="AH153">
        <v>15.156494</v>
      </c>
      <c r="AI153">
        <v>15.321441999999999</v>
      </c>
      <c r="AJ153">
        <v>15.525634999999999</v>
      </c>
      <c r="AK153" t="s">
        <v>117</v>
      </c>
    </row>
    <row r="154" spans="1:37" ht="14.75">
      <c r="A154" t="s">
        <v>118</v>
      </c>
      <c r="B154" t="s">
        <v>1034</v>
      </c>
      <c r="C154" t="s">
        <v>1759</v>
      </c>
      <c r="D154" t="s">
        <v>495</v>
      </c>
      <c r="F154">
        <v>35.955238000000001</v>
      </c>
      <c r="G154">
        <v>0</v>
      </c>
      <c r="H154">
        <v>185.886383</v>
      </c>
      <c r="I154">
        <v>852.12451199999998</v>
      </c>
      <c r="J154">
        <v>1691.2358400000001</v>
      </c>
      <c r="K154">
        <v>1937.189331</v>
      </c>
      <c r="L154">
        <v>1890.716797</v>
      </c>
      <c r="M154">
        <v>1921.0395510000001</v>
      </c>
      <c r="N154">
        <v>2082.178711</v>
      </c>
      <c r="O154">
        <v>2174.2529300000001</v>
      </c>
      <c r="P154">
        <v>2291.5834960000002</v>
      </c>
      <c r="Q154">
        <v>2403.186279</v>
      </c>
      <c r="R154">
        <v>2533.9916990000002</v>
      </c>
      <c r="S154">
        <v>2630.6606449999999</v>
      </c>
      <c r="T154">
        <v>2742.626953</v>
      </c>
      <c r="U154">
        <v>2900.8798830000001</v>
      </c>
      <c r="V154">
        <v>2958.6115719999998</v>
      </c>
      <c r="W154">
        <v>3009.1701659999999</v>
      </c>
      <c r="X154">
        <v>3089.3210450000001</v>
      </c>
      <c r="Y154">
        <v>3187.3017580000001</v>
      </c>
      <c r="Z154">
        <v>3285.3188479999999</v>
      </c>
      <c r="AA154">
        <v>3352.8706050000001</v>
      </c>
      <c r="AB154">
        <v>3436.1958009999998</v>
      </c>
      <c r="AC154">
        <v>3514.22876</v>
      </c>
      <c r="AD154">
        <v>3585.7773440000001</v>
      </c>
      <c r="AE154">
        <v>3676.1103520000001</v>
      </c>
      <c r="AF154">
        <v>3728.1176759999998</v>
      </c>
      <c r="AG154">
        <v>3799.4482419999999</v>
      </c>
      <c r="AH154">
        <v>3928.0485840000001</v>
      </c>
      <c r="AI154">
        <v>4027.4990229999999</v>
      </c>
      <c r="AJ154">
        <v>4136.984375</v>
      </c>
      <c r="AK154" s="40">
        <v>0.17100000000000001</v>
      </c>
    </row>
    <row r="155" spans="1:37" ht="14.75">
      <c r="A155" t="s">
        <v>1035</v>
      </c>
    </row>
    <row r="156" spans="1:37" ht="14.75">
      <c r="A156" t="s">
        <v>1036</v>
      </c>
    </row>
    <row r="157" spans="1:37" ht="14.75">
      <c r="A157" t="s">
        <v>963</v>
      </c>
      <c r="B157" t="s">
        <v>1037</v>
      </c>
      <c r="C157" t="s">
        <v>1760</v>
      </c>
      <c r="D157" t="s">
        <v>1067</v>
      </c>
      <c r="F157">
        <v>72.128135999999998</v>
      </c>
      <c r="G157">
        <v>72.883949000000001</v>
      </c>
      <c r="H157">
        <v>73.486915999999994</v>
      </c>
      <c r="I157">
        <v>74.055107000000007</v>
      </c>
      <c r="J157">
        <v>74.535163999999995</v>
      </c>
      <c r="K157">
        <v>74.985991999999996</v>
      </c>
      <c r="L157">
        <v>75.404594000000003</v>
      </c>
      <c r="M157">
        <v>75.814186000000007</v>
      </c>
      <c r="N157">
        <v>76.223274000000004</v>
      </c>
      <c r="O157">
        <v>76.635268999999994</v>
      </c>
      <c r="P157">
        <v>77.054732999999999</v>
      </c>
      <c r="Q157">
        <v>77.483185000000006</v>
      </c>
      <c r="R157">
        <v>77.924773999999999</v>
      </c>
      <c r="S157">
        <v>78.373444000000006</v>
      </c>
      <c r="T157">
        <v>78.832970000000003</v>
      </c>
      <c r="U157">
        <v>79.301024999999996</v>
      </c>
      <c r="V157">
        <v>79.770286999999996</v>
      </c>
      <c r="W157">
        <v>80.240043999999997</v>
      </c>
      <c r="X157">
        <v>80.715073000000004</v>
      </c>
      <c r="Y157">
        <v>81.198547000000005</v>
      </c>
      <c r="Z157">
        <v>81.690314999999998</v>
      </c>
      <c r="AA157">
        <v>82.186065999999997</v>
      </c>
      <c r="AB157">
        <v>82.685471000000007</v>
      </c>
      <c r="AC157">
        <v>83.188338999999999</v>
      </c>
      <c r="AD157">
        <v>83.693984999999998</v>
      </c>
      <c r="AE157">
        <v>84.206481999999994</v>
      </c>
      <c r="AF157">
        <v>84.722678999999999</v>
      </c>
      <c r="AG157">
        <v>85.240509000000003</v>
      </c>
      <c r="AH157">
        <v>85.767371999999995</v>
      </c>
      <c r="AI157">
        <v>86.298446999999996</v>
      </c>
      <c r="AJ157">
        <v>86.834029999999998</v>
      </c>
      <c r="AK157" s="40">
        <v>6.0000000000000001E-3</v>
      </c>
    </row>
    <row r="158" spans="1:37" ht="14.75">
      <c r="A158" t="s">
        <v>965</v>
      </c>
      <c r="B158" t="s">
        <v>1038</v>
      </c>
      <c r="C158" t="s">
        <v>1761</v>
      </c>
      <c r="D158" t="s">
        <v>1067</v>
      </c>
      <c r="F158">
        <v>98.685333</v>
      </c>
      <c r="G158">
        <v>98.321938000000003</v>
      </c>
      <c r="H158">
        <v>98.853035000000006</v>
      </c>
      <c r="I158">
        <v>99.491898000000006</v>
      </c>
      <c r="J158">
        <v>100.154167</v>
      </c>
      <c r="K158">
        <v>100.831757</v>
      </c>
      <c r="L158">
        <v>101.508781</v>
      </c>
      <c r="M158">
        <v>102.193054</v>
      </c>
      <c r="N158">
        <v>102.884811</v>
      </c>
      <c r="O158">
        <v>103.584473</v>
      </c>
      <c r="P158">
        <v>104.29283100000001</v>
      </c>
      <c r="Q158">
        <v>105.006134</v>
      </c>
      <c r="R158">
        <v>105.726646</v>
      </c>
      <c r="S158">
        <v>106.455856</v>
      </c>
      <c r="T158">
        <v>107.19369500000001</v>
      </c>
      <c r="U158">
        <v>107.939362</v>
      </c>
      <c r="V158">
        <v>108.693748</v>
      </c>
      <c r="W158">
        <v>109.45610000000001</v>
      </c>
      <c r="X158">
        <v>110.226311</v>
      </c>
      <c r="Y158">
        <v>111.004166</v>
      </c>
      <c r="Z158">
        <v>111.789185</v>
      </c>
      <c r="AA158">
        <v>112.581085</v>
      </c>
      <c r="AB158">
        <v>113.380234</v>
      </c>
      <c r="AC158">
        <v>114.186981</v>
      </c>
      <c r="AD158">
        <v>115.001266</v>
      </c>
      <c r="AE158">
        <v>115.82373800000001</v>
      </c>
      <c r="AF158">
        <v>116.65576900000001</v>
      </c>
      <c r="AG158">
        <v>117.496346</v>
      </c>
      <c r="AH158">
        <v>118.345161</v>
      </c>
      <c r="AI158">
        <v>119.202232</v>
      </c>
      <c r="AJ158">
        <v>120.06727600000001</v>
      </c>
      <c r="AK158" s="40">
        <v>7.0000000000000001E-3</v>
      </c>
    </row>
    <row r="159" spans="1:37" ht="14.75">
      <c r="A159" t="s">
        <v>967</v>
      </c>
      <c r="B159" t="s">
        <v>1039</v>
      </c>
      <c r="C159" t="s">
        <v>1762</v>
      </c>
      <c r="D159" t="s">
        <v>1067</v>
      </c>
      <c r="F159">
        <v>52.308804000000002</v>
      </c>
      <c r="G159">
        <v>52.824871000000002</v>
      </c>
      <c r="H159">
        <v>53.251980000000003</v>
      </c>
      <c r="I159">
        <v>53.659874000000002</v>
      </c>
      <c r="J159">
        <v>54.084418999999997</v>
      </c>
      <c r="K159">
        <v>54.503895</v>
      </c>
      <c r="L159">
        <v>54.953121000000003</v>
      </c>
      <c r="M159">
        <v>55.428424999999997</v>
      </c>
      <c r="N159">
        <v>55.915024000000003</v>
      </c>
      <c r="O159">
        <v>56.407780000000002</v>
      </c>
      <c r="P159">
        <v>56.900424999999998</v>
      </c>
      <c r="Q159">
        <v>57.388205999999997</v>
      </c>
      <c r="R159">
        <v>57.865569999999998</v>
      </c>
      <c r="S159">
        <v>58.345801999999999</v>
      </c>
      <c r="T159">
        <v>58.822696999999998</v>
      </c>
      <c r="U159">
        <v>59.297932000000003</v>
      </c>
      <c r="V159">
        <v>59.784367000000003</v>
      </c>
      <c r="W159">
        <v>60.282145999999997</v>
      </c>
      <c r="X159">
        <v>60.782657999999998</v>
      </c>
      <c r="Y159">
        <v>61.280247000000003</v>
      </c>
      <c r="Z159">
        <v>61.775047000000001</v>
      </c>
      <c r="AA159">
        <v>62.274783999999997</v>
      </c>
      <c r="AB159">
        <v>62.779705</v>
      </c>
      <c r="AC159">
        <v>63.290455000000001</v>
      </c>
      <c r="AD159">
        <v>63.808529</v>
      </c>
      <c r="AE159">
        <v>64.327743999999996</v>
      </c>
      <c r="AF159">
        <v>64.855705</v>
      </c>
      <c r="AG159">
        <v>65.393944000000005</v>
      </c>
      <c r="AH159">
        <v>65.929619000000002</v>
      </c>
      <c r="AI159">
        <v>66.471191000000005</v>
      </c>
      <c r="AJ159">
        <v>67.018112000000002</v>
      </c>
      <c r="AK159" s="40">
        <v>8.0000000000000002E-3</v>
      </c>
    </row>
    <row r="160" spans="1:37" ht="14.75">
      <c r="A160" t="s">
        <v>1040</v>
      </c>
      <c r="B160" t="s">
        <v>1041</v>
      </c>
      <c r="C160" t="s">
        <v>1763</v>
      </c>
      <c r="D160" t="s">
        <v>1067</v>
      </c>
      <c r="F160">
        <v>72.928985999999995</v>
      </c>
      <c r="G160">
        <v>76.309700000000007</v>
      </c>
      <c r="H160">
        <v>77.838486000000003</v>
      </c>
      <c r="I160">
        <v>78.927611999999996</v>
      </c>
      <c r="J160">
        <v>79.822745999999995</v>
      </c>
      <c r="K160">
        <v>80.424087999999998</v>
      </c>
      <c r="L160">
        <v>80.953750999999997</v>
      </c>
      <c r="M160">
        <v>81.481178</v>
      </c>
      <c r="N160">
        <v>82.007384999999999</v>
      </c>
      <c r="O160">
        <v>82.534148999999999</v>
      </c>
      <c r="P160">
        <v>83.063637</v>
      </c>
      <c r="Q160">
        <v>83.594604000000004</v>
      </c>
      <c r="R160">
        <v>84.130568999999994</v>
      </c>
      <c r="S160">
        <v>84.671417000000005</v>
      </c>
      <c r="T160">
        <v>85.218704000000002</v>
      </c>
      <c r="U160">
        <v>85.770943000000003</v>
      </c>
      <c r="V160">
        <v>86.325935000000001</v>
      </c>
      <c r="W160">
        <v>86.883056999999994</v>
      </c>
      <c r="X160">
        <v>87.443923999999996</v>
      </c>
      <c r="Y160">
        <v>88.009720000000002</v>
      </c>
      <c r="Z160">
        <v>88.580230999999998</v>
      </c>
      <c r="AA160">
        <v>89.153732000000005</v>
      </c>
      <c r="AB160">
        <v>89.730103</v>
      </c>
      <c r="AC160">
        <v>90.309562999999997</v>
      </c>
      <c r="AD160">
        <v>90.892159000000007</v>
      </c>
      <c r="AE160">
        <v>91.480179000000007</v>
      </c>
      <c r="AF160">
        <v>92.072609</v>
      </c>
      <c r="AG160">
        <v>92.668152000000006</v>
      </c>
      <c r="AH160">
        <v>93.270218</v>
      </c>
      <c r="AI160">
        <v>93.876953</v>
      </c>
      <c r="AJ160">
        <v>94.488547999999994</v>
      </c>
      <c r="AK160" s="40">
        <v>8.9999999999999993E-3</v>
      </c>
    </row>
    <row r="161" spans="1:37" ht="14.75">
      <c r="A161" t="s">
        <v>129</v>
      </c>
    </row>
    <row r="162" spans="1:37" ht="14.75">
      <c r="A162" t="s">
        <v>963</v>
      </c>
      <c r="B162" t="s">
        <v>1042</v>
      </c>
      <c r="C162" t="s">
        <v>1764</v>
      </c>
      <c r="D162" t="s">
        <v>1067</v>
      </c>
      <c r="F162">
        <v>70.292350999999996</v>
      </c>
      <c r="G162">
        <v>68.942374999999998</v>
      </c>
      <c r="H162">
        <v>68.489693000000003</v>
      </c>
      <c r="I162">
        <v>68.660858000000005</v>
      </c>
      <c r="J162">
        <v>69.094131000000004</v>
      </c>
      <c r="K162">
        <v>69.572243</v>
      </c>
      <c r="L162">
        <v>70.000945999999999</v>
      </c>
      <c r="M162">
        <v>70.426933000000005</v>
      </c>
      <c r="N162">
        <v>70.890418999999994</v>
      </c>
      <c r="O162">
        <v>71.332626000000005</v>
      </c>
      <c r="P162">
        <v>71.780296000000007</v>
      </c>
      <c r="Q162">
        <v>72.236243999999999</v>
      </c>
      <c r="R162">
        <v>72.726906</v>
      </c>
      <c r="S162">
        <v>73.227348000000006</v>
      </c>
      <c r="T162">
        <v>73.735412999999994</v>
      </c>
      <c r="U162">
        <v>74.241057999999995</v>
      </c>
      <c r="V162">
        <v>74.735298</v>
      </c>
      <c r="W162">
        <v>75.222014999999999</v>
      </c>
      <c r="X162">
        <v>75.700728999999995</v>
      </c>
      <c r="Y162">
        <v>76.163230999999996</v>
      </c>
      <c r="Z162">
        <v>76.62809</v>
      </c>
      <c r="AA162">
        <v>77.090278999999995</v>
      </c>
      <c r="AB162">
        <v>77.558944999999994</v>
      </c>
      <c r="AC162">
        <v>78.030806999999996</v>
      </c>
      <c r="AD162">
        <v>78.498885999999999</v>
      </c>
      <c r="AE162">
        <v>78.961960000000005</v>
      </c>
      <c r="AF162">
        <v>79.421340999999998</v>
      </c>
      <c r="AG162">
        <v>79.879219000000006</v>
      </c>
      <c r="AH162">
        <v>80.345626999999993</v>
      </c>
      <c r="AI162">
        <v>80.805915999999996</v>
      </c>
      <c r="AJ162">
        <v>81.268210999999994</v>
      </c>
      <c r="AK162" s="40">
        <v>5.0000000000000001E-3</v>
      </c>
    </row>
    <row r="163" spans="1:37" ht="14.75">
      <c r="A163" t="s">
        <v>965</v>
      </c>
      <c r="B163" t="s">
        <v>1043</v>
      </c>
      <c r="C163" t="s">
        <v>1765</v>
      </c>
      <c r="D163" t="s">
        <v>1067</v>
      </c>
      <c r="F163">
        <v>94.948577999999998</v>
      </c>
      <c r="G163">
        <v>92.893439999999998</v>
      </c>
      <c r="H163">
        <v>91.768394000000001</v>
      </c>
      <c r="I163">
        <v>91.433846000000003</v>
      </c>
      <c r="J163">
        <v>92.084739999999996</v>
      </c>
      <c r="K163">
        <v>92.821274000000003</v>
      </c>
      <c r="L163">
        <v>93.525970000000001</v>
      </c>
      <c r="M163">
        <v>94.118415999999996</v>
      </c>
      <c r="N163">
        <v>94.604256000000007</v>
      </c>
      <c r="O163">
        <v>95.105689999999996</v>
      </c>
      <c r="P163">
        <v>95.679625999999999</v>
      </c>
      <c r="Q163">
        <v>96.319168000000005</v>
      </c>
      <c r="R163">
        <v>97.006737000000001</v>
      </c>
      <c r="S163">
        <v>97.799201999999994</v>
      </c>
      <c r="T163">
        <v>98.638687000000004</v>
      </c>
      <c r="U163">
        <v>99.580573999999999</v>
      </c>
      <c r="V163">
        <v>100.556168</v>
      </c>
      <c r="W163">
        <v>101.542885</v>
      </c>
      <c r="X163">
        <v>102.532562</v>
      </c>
      <c r="Y163">
        <v>103.502968</v>
      </c>
      <c r="Z163">
        <v>104.436134</v>
      </c>
      <c r="AA163">
        <v>105.365334</v>
      </c>
      <c r="AB163">
        <v>106.285156</v>
      </c>
      <c r="AC163">
        <v>107.232208</v>
      </c>
      <c r="AD163">
        <v>108.105682</v>
      </c>
      <c r="AE163">
        <v>108.92607099999999</v>
      </c>
      <c r="AF163">
        <v>109.71217300000001</v>
      </c>
      <c r="AG163">
        <v>110.46893300000001</v>
      </c>
      <c r="AH163">
        <v>111.302109</v>
      </c>
      <c r="AI163">
        <v>112.141632</v>
      </c>
      <c r="AJ163">
        <v>112.964134</v>
      </c>
      <c r="AK163" s="40">
        <v>6.0000000000000001E-3</v>
      </c>
    </row>
    <row r="164" spans="1:37" ht="14.75">
      <c r="A164" t="s">
        <v>967</v>
      </c>
      <c r="B164" t="s">
        <v>1044</v>
      </c>
      <c r="C164" t="s">
        <v>1766</v>
      </c>
      <c r="D164" t="s">
        <v>1067</v>
      </c>
      <c r="F164">
        <v>51.379078</v>
      </c>
      <c r="G164">
        <v>50.337814000000002</v>
      </c>
      <c r="H164">
        <v>50.282809999999998</v>
      </c>
      <c r="I164">
        <v>50.297767999999998</v>
      </c>
      <c r="J164">
        <v>50.348267</v>
      </c>
      <c r="K164">
        <v>50.434646999999998</v>
      </c>
      <c r="L164">
        <v>50.583678999999997</v>
      </c>
      <c r="M164">
        <v>50.769050999999997</v>
      </c>
      <c r="N164">
        <v>50.964016000000001</v>
      </c>
      <c r="O164">
        <v>51.184958999999999</v>
      </c>
      <c r="P164">
        <v>51.487552999999998</v>
      </c>
      <c r="Q164">
        <v>51.816924999999998</v>
      </c>
      <c r="R164">
        <v>52.152168000000003</v>
      </c>
      <c r="S164">
        <v>52.505561999999998</v>
      </c>
      <c r="T164">
        <v>52.878596999999999</v>
      </c>
      <c r="U164">
        <v>53.319248000000002</v>
      </c>
      <c r="V164">
        <v>53.775458999999998</v>
      </c>
      <c r="W164">
        <v>54.280720000000002</v>
      </c>
      <c r="X164">
        <v>54.784435000000002</v>
      </c>
      <c r="Y164">
        <v>55.301333999999997</v>
      </c>
      <c r="Z164">
        <v>55.817805999999997</v>
      </c>
      <c r="AA164">
        <v>56.345798000000002</v>
      </c>
      <c r="AB164">
        <v>56.869038000000003</v>
      </c>
      <c r="AC164">
        <v>57.400554999999997</v>
      </c>
      <c r="AD164">
        <v>57.940102000000003</v>
      </c>
      <c r="AE164">
        <v>58.479557</v>
      </c>
      <c r="AF164">
        <v>59.042313</v>
      </c>
      <c r="AG164">
        <v>59.560802000000002</v>
      </c>
      <c r="AH164">
        <v>60.124760000000002</v>
      </c>
      <c r="AI164">
        <v>60.672974000000004</v>
      </c>
      <c r="AJ164">
        <v>61.218563000000003</v>
      </c>
      <c r="AK164" s="40">
        <v>6.0000000000000001E-3</v>
      </c>
    </row>
    <row r="165" spans="1:37" ht="14.75">
      <c r="A165" t="s">
        <v>1040</v>
      </c>
      <c r="B165" t="s">
        <v>1045</v>
      </c>
      <c r="C165" t="s">
        <v>1767</v>
      </c>
      <c r="D165" t="s">
        <v>1067</v>
      </c>
      <c r="F165">
        <v>71.028343000000007</v>
      </c>
      <c r="G165">
        <v>72.220389999999995</v>
      </c>
      <c r="H165">
        <v>72.564766000000006</v>
      </c>
      <c r="I165">
        <v>73.078918000000002</v>
      </c>
      <c r="J165">
        <v>73.855468999999999</v>
      </c>
      <c r="K165">
        <v>74.440651000000003</v>
      </c>
      <c r="L165">
        <v>74.946922000000001</v>
      </c>
      <c r="M165">
        <v>75.432518000000002</v>
      </c>
      <c r="N165">
        <v>75.920792000000006</v>
      </c>
      <c r="O165">
        <v>76.399238999999994</v>
      </c>
      <c r="P165">
        <v>76.903839000000005</v>
      </c>
      <c r="Q165">
        <v>77.42765</v>
      </c>
      <c r="R165">
        <v>77.983635000000007</v>
      </c>
      <c r="S165">
        <v>78.569892999999993</v>
      </c>
      <c r="T165">
        <v>79.171509</v>
      </c>
      <c r="U165">
        <v>79.797179999999997</v>
      </c>
      <c r="V165">
        <v>80.421959000000001</v>
      </c>
      <c r="W165">
        <v>81.046386999999996</v>
      </c>
      <c r="X165">
        <v>81.662766000000005</v>
      </c>
      <c r="Y165">
        <v>82.260727000000003</v>
      </c>
      <c r="Z165">
        <v>82.849082999999993</v>
      </c>
      <c r="AA165">
        <v>83.432929999999999</v>
      </c>
      <c r="AB165">
        <v>84.016846000000001</v>
      </c>
      <c r="AC165">
        <v>84.607123999999999</v>
      </c>
      <c r="AD165">
        <v>85.178466999999998</v>
      </c>
      <c r="AE165">
        <v>85.733245999999994</v>
      </c>
      <c r="AF165">
        <v>86.278441999999998</v>
      </c>
      <c r="AG165">
        <v>86.813041999999996</v>
      </c>
      <c r="AH165">
        <v>87.369904000000005</v>
      </c>
      <c r="AI165">
        <v>87.921379000000002</v>
      </c>
      <c r="AJ165">
        <v>88.469986000000006</v>
      </c>
      <c r="AK165" s="40">
        <v>7.0000000000000001E-3</v>
      </c>
    </row>
    <row r="166" spans="1:37" ht="14.75">
      <c r="A166" t="s">
        <v>116</v>
      </c>
    </row>
    <row r="167" spans="1:37" ht="14.75">
      <c r="A167" t="s">
        <v>1046</v>
      </c>
    </row>
    <row r="168" spans="1:37" ht="14.75">
      <c r="A168" t="s">
        <v>894</v>
      </c>
      <c r="B168" t="s">
        <v>1047</v>
      </c>
      <c r="C168" t="s">
        <v>1768</v>
      </c>
      <c r="D168" t="s">
        <v>497</v>
      </c>
      <c r="F168">
        <v>1838.034302</v>
      </c>
      <c r="G168">
        <v>2508.5495609999998</v>
      </c>
      <c r="H168">
        <v>2803.923828</v>
      </c>
      <c r="I168">
        <v>2940.8947750000002</v>
      </c>
      <c r="J168">
        <v>3029.3659670000002</v>
      </c>
      <c r="K168">
        <v>3097.8251949999999</v>
      </c>
      <c r="L168">
        <v>3121.8540039999998</v>
      </c>
      <c r="M168">
        <v>3139.2465820000002</v>
      </c>
      <c r="N168">
        <v>3160.4135740000002</v>
      </c>
      <c r="O168">
        <v>3179.4758299999999</v>
      </c>
      <c r="P168">
        <v>3200.1000979999999</v>
      </c>
      <c r="Q168">
        <v>3226.3374020000001</v>
      </c>
      <c r="R168">
        <v>3264.9316410000001</v>
      </c>
      <c r="S168">
        <v>3302.9304200000001</v>
      </c>
      <c r="T168">
        <v>3345.4252929999998</v>
      </c>
      <c r="U168">
        <v>3394.451172</v>
      </c>
      <c r="V168">
        <v>3435.1103520000001</v>
      </c>
      <c r="W168">
        <v>3469.8403320000002</v>
      </c>
      <c r="X168">
        <v>3506.5434570000002</v>
      </c>
      <c r="Y168">
        <v>3547.9353030000002</v>
      </c>
      <c r="Z168">
        <v>3599.661865</v>
      </c>
      <c r="AA168">
        <v>3647.4870609999998</v>
      </c>
      <c r="AB168">
        <v>3696.6403810000002</v>
      </c>
      <c r="AC168">
        <v>3743.4001459999999</v>
      </c>
      <c r="AD168">
        <v>3791.8334960000002</v>
      </c>
      <c r="AE168">
        <v>3844.455078</v>
      </c>
      <c r="AF168">
        <v>3892.3930660000001</v>
      </c>
      <c r="AG168">
        <v>3929.005615</v>
      </c>
      <c r="AH168">
        <v>3968.267578</v>
      </c>
      <c r="AI168">
        <v>4004.0546880000002</v>
      </c>
      <c r="AJ168">
        <v>4040.4497070000002</v>
      </c>
      <c r="AK168" s="40">
        <v>2.7E-2</v>
      </c>
    </row>
    <row r="169" spans="1:37" ht="14.75">
      <c r="A169" t="s">
        <v>896</v>
      </c>
      <c r="B169" t="s">
        <v>1048</v>
      </c>
      <c r="C169" t="s">
        <v>1769</v>
      </c>
      <c r="D169" t="s">
        <v>497</v>
      </c>
      <c r="F169">
        <v>112.20156900000001</v>
      </c>
      <c r="G169">
        <v>193.65481600000001</v>
      </c>
      <c r="H169">
        <v>233.14505</v>
      </c>
      <c r="I169">
        <v>253.77046200000001</v>
      </c>
      <c r="J169">
        <v>266.71301299999999</v>
      </c>
      <c r="K169">
        <v>275.51016199999998</v>
      </c>
      <c r="L169">
        <v>279.99301100000002</v>
      </c>
      <c r="M169">
        <v>284.458527</v>
      </c>
      <c r="N169">
        <v>288.86242700000003</v>
      </c>
      <c r="O169">
        <v>293.482483</v>
      </c>
      <c r="P169">
        <v>297.878693</v>
      </c>
      <c r="Q169">
        <v>302.12191799999999</v>
      </c>
      <c r="R169">
        <v>305.89669800000001</v>
      </c>
      <c r="S169">
        <v>309.85717799999998</v>
      </c>
      <c r="T169">
        <v>314.20538299999998</v>
      </c>
      <c r="U169">
        <v>318.77062999999998</v>
      </c>
      <c r="V169">
        <v>323.71981799999998</v>
      </c>
      <c r="W169">
        <v>328.853882</v>
      </c>
      <c r="X169">
        <v>334.14523300000002</v>
      </c>
      <c r="Y169">
        <v>339.83956899999998</v>
      </c>
      <c r="Z169">
        <v>345.63922100000002</v>
      </c>
      <c r="AA169">
        <v>351.43847699999998</v>
      </c>
      <c r="AB169">
        <v>357.30343599999998</v>
      </c>
      <c r="AC169">
        <v>363.14932299999998</v>
      </c>
      <c r="AD169">
        <v>369.10681199999999</v>
      </c>
      <c r="AE169">
        <v>375.18945300000001</v>
      </c>
      <c r="AF169">
        <v>381.35409499999997</v>
      </c>
      <c r="AG169">
        <v>387.59909099999999</v>
      </c>
      <c r="AH169">
        <v>393.88665800000001</v>
      </c>
      <c r="AI169">
        <v>400.22601300000002</v>
      </c>
      <c r="AJ169">
        <v>406.57696499999997</v>
      </c>
      <c r="AK169" s="40">
        <v>4.3999999999999997E-2</v>
      </c>
    </row>
    <row r="170" spans="1:37" ht="14.75">
      <c r="A170" t="s">
        <v>898</v>
      </c>
      <c r="B170" t="s">
        <v>1049</v>
      </c>
      <c r="C170" t="s">
        <v>1770</v>
      </c>
      <c r="D170" t="s">
        <v>497</v>
      </c>
      <c r="F170">
        <v>111.33981300000001</v>
      </c>
      <c r="G170">
        <v>211.017212</v>
      </c>
      <c r="H170">
        <v>259.760468</v>
      </c>
      <c r="I170">
        <v>287.09509300000002</v>
      </c>
      <c r="J170">
        <v>306.535889</v>
      </c>
      <c r="K170">
        <v>319.54312099999999</v>
      </c>
      <c r="L170">
        <v>329.30154399999998</v>
      </c>
      <c r="M170">
        <v>339.068085</v>
      </c>
      <c r="N170">
        <v>349.06094400000001</v>
      </c>
      <c r="O170">
        <v>359.07800300000002</v>
      </c>
      <c r="P170">
        <v>368.29104599999999</v>
      </c>
      <c r="Q170">
        <v>377.575806</v>
      </c>
      <c r="R170">
        <v>386.84063700000002</v>
      </c>
      <c r="S170">
        <v>396.046967</v>
      </c>
      <c r="T170">
        <v>405.58215300000001</v>
      </c>
      <c r="U170">
        <v>415.23602299999999</v>
      </c>
      <c r="V170">
        <v>425.99951199999998</v>
      </c>
      <c r="W170">
        <v>436.18536399999999</v>
      </c>
      <c r="X170">
        <v>446.77435300000002</v>
      </c>
      <c r="Y170">
        <v>457.72445699999997</v>
      </c>
      <c r="Z170">
        <v>469.03256199999998</v>
      </c>
      <c r="AA170">
        <v>480.58843999999999</v>
      </c>
      <c r="AB170">
        <v>492.45959499999998</v>
      </c>
      <c r="AC170">
        <v>504.54489100000001</v>
      </c>
      <c r="AD170">
        <v>517.04650900000001</v>
      </c>
      <c r="AE170">
        <v>530.75872800000002</v>
      </c>
      <c r="AF170">
        <v>544.833618</v>
      </c>
      <c r="AG170">
        <v>559.03247099999999</v>
      </c>
      <c r="AH170">
        <v>572.87365699999998</v>
      </c>
      <c r="AI170">
        <v>587.19720500000005</v>
      </c>
      <c r="AJ170">
        <v>602.28875700000003</v>
      </c>
      <c r="AK170" s="40">
        <v>5.8000000000000003E-2</v>
      </c>
    </row>
    <row r="171" spans="1:37" ht="14.75">
      <c r="A171" t="s">
        <v>900</v>
      </c>
      <c r="B171" t="s">
        <v>1050</v>
      </c>
      <c r="C171" t="s">
        <v>1771</v>
      </c>
      <c r="D171" t="s">
        <v>497</v>
      </c>
      <c r="F171">
        <v>271.22943099999998</v>
      </c>
      <c r="G171">
        <v>393.706726</v>
      </c>
      <c r="H171">
        <v>450.22125199999999</v>
      </c>
      <c r="I171">
        <v>476.46460000000002</v>
      </c>
      <c r="J171">
        <v>501.90234400000003</v>
      </c>
      <c r="K171">
        <v>527.20251499999995</v>
      </c>
      <c r="L171">
        <v>551.592896</v>
      </c>
      <c r="M171">
        <v>576.20568800000001</v>
      </c>
      <c r="N171">
        <v>601.28491199999996</v>
      </c>
      <c r="O171">
        <v>626.893372</v>
      </c>
      <c r="P171">
        <v>652.21386700000005</v>
      </c>
      <c r="Q171">
        <v>677.38568099999998</v>
      </c>
      <c r="R171">
        <v>703.67877199999998</v>
      </c>
      <c r="S171">
        <v>731.13439900000003</v>
      </c>
      <c r="T171">
        <v>759.180115</v>
      </c>
      <c r="U171">
        <v>788.23828100000003</v>
      </c>
      <c r="V171">
        <v>818.58056599999998</v>
      </c>
      <c r="W171">
        <v>850.33563200000003</v>
      </c>
      <c r="X171">
        <v>883.62561000000005</v>
      </c>
      <c r="Y171">
        <v>918.442139</v>
      </c>
      <c r="Z171">
        <v>954.70233199999996</v>
      </c>
      <c r="AA171">
        <v>991.96978799999999</v>
      </c>
      <c r="AB171">
        <v>1030.69165</v>
      </c>
      <c r="AC171">
        <v>1070.898193</v>
      </c>
      <c r="AD171">
        <v>1112.828857</v>
      </c>
      <c r="AE171">
        <v>1156.6058350000001</v>
      </c>
      <c r="AF171">
        <v>1201.5379640000001</v>
      </c>
      <c r="AG171">
        <v>1248.868164</v>
      </c>
      <c r="AH171">
        <v>1297.680298</v>
      </c>
      <c r="AI171">
        <v>1348.4704589999999</v>
      </c>
      <c r="AJ171">
        <v>1401.2585449999999</v>
      </c>
      <c r="AK171" s="40">
        <v>5.6000000000000001E-2</v>
      </c>
    </row>
    <row r="172" spans="1:37" ht="14.75">
      <c r="A172" t="s">
        <v>902</v>
      </c>
      <c r="B172" t="s">
        <v>1051</v>
      </c>
      <c r="C172" t="s">
        <v>1772</v>
      </c>
      <c r="D172" t="s">
        <v>497</v>
      </c>
      <c r="F172">
        <v>1570.8767089999999</v>
      </c>
      <c r="G172">
        <v>2296.133789</v>
      </c>
      <c r="H172">
        <v>2623.3403320000002</v>
      </c>
      <c r="I172">
        <v>2789.196289</v>
      </c>
      <c r="J172">
        <v>2903.2827149999998</v>
      </c>
      <c r="K172">
        <v>3001.686768</v>
      </c>
      <c r="L172">
        <v>3077.8889159999999</v>
      </c>
      <c r="M172">
        <v>3152.3020019999999</v>
      </c>
      <c r="N172">
        <v>3225.7856449999999</v>
      </c>
      <c r="O172">
        <v>3298.2751459999999</v>
      </c>
      <c r="P172">
        <v>3369.335693</v>
      </c>
      <c r="Q172">
        <v>3440.5659179999998</v>
      </c>
      <c r="R172">
        <v>3508.7673340000001</v>
      </c>
      <c r="S172">
        <v>3576.6042480000001</v>
      </c>
      <c r="T172">
        <v>3646.2624510000001</v>
      </c>
      <c r="U172">
        <v>3714.3588869999999</v>
      </c>
      <c r="V172">
        <v>3783.2763669999999</v>
      </c>
      <c r="W172">
        <v>3855.3122560000002</v>
      </c>
      <c r="X172">
        <v>3931.2253420000002</v>
      </c>
      <c r="Y172">
        <v>4012.3869629999999</v>
      </c>
      <c r="Z172">
        <v>4096.4794920000004</v>
      </c>
      <c r="AA172">
        <v>4183.8085940000001</v>
      </c>
      <c r="AB172">
        <v>4273.8881840000004</v>
      </c>
      <c r="AC172">
        <v>4366.2368159999996</v>
      </c>
      <c r="AD172">
        <v>4461.1352539999998</v>
      </c>
      <c r="AE172">
        <v>4559.486328</v>
      </c>
      <c r="AF172">
        <v>4660.0732420000004</v>
      </c>
      <c r="AG172">
        <v>4767.0537109999996</v>
      </c>
      <c r="AH172">
        <v>4873.7084960000002</v>
      </c>
      <c r="AI172">
        <v>4983.9682620000003</v>
      </c>
      <c r="AJ172">
        <v>5097.4956050000001</v>
      </c>
      <c r="AK172" s="40">
        <v>0.04</v>
      </c>
    </row>
    <row r="173" spans="1:37" ht="14.75">
      <c r="A173" t="s">
        <v>904</v>
      </c>
      <c r="B173" t="s">
        <v>1052</v>
      </c>
      <c r="C173" t="s">
        <v>1773</v>
      </c>
      <c r="D173" t="s">
        <v>497</v>
      </c>
      <c r="F173">
        <v>151.98109400000001</v>
      </c>
      <c r="G173">
        <v>270.32080100000002</v>
      </c>
      <c r="H173">
        <v>326.67898600000001</v>
      </c>
      <c r="I173">
        <v>355.87420700000001</v>
      </c>
      <c r="J173">
        <v>376.25216699999999</v>
      </c>
      <c r="K173">
        <v>392.83068800000001</v>
      </c>
      <c r="L173">
        <v>408.40252700000002</v>
      </c>
      <c r="M173">
        <v>424.622681</v>
      </c>
      <c r="N173">
        <v>441.30908199999999</v>
      </c>
      <c r="O173">
        <v>458.56726099999997</v>
      </c>
      <c r="P173">
        <v>476.498718</v>
      </c>
      <c r="Q173">
        <v>495.08764600000001</v>
      </c>
      <c r="R173">
        <v>514.14386000000002</v>
      </c>
      <c r="S173">
        <v>533.02758800000004</v>
      </c>
      <c r="T173">
        <v>553.26415999999995</v>
      </c>
      <c r="U173">
        <v>574.75451699999996</v>
      </c>
      <c r="V173">
        <v>597.614014</v>
      </c>
      <c r="W173">
        <v>621.61175500000002</v>
      </c>
      <c r="X173">
        <v>646.22680700000001</v>
      </c>
      <c r="Y173">
        <v>672.61816399999998</v>
      </c>
      <c r="Z173">
        <v>700.53460700000005</v>
      </c>
      <c r="AA173">
        <v>729.87109399999997</v>
      </c>
      <c r="AB173">
        <v>760.71746800000005</v>
      </c>
      <c r="AC173">
        <v>793.05767800000001</v>
      </c>
      <c r="AD173">
        <v>827.16284199999996</v>
      </c>
      <c r="AE173">
        <v>863.08514400000001</v>
      </c>
      <c r="AF173">
        <v>901.04644800000005</v>
      </c>
      <c r="AG173">
        <v>940.40527299999997</v>
      </c>
      <c r="AH173">
        <v>981.78784199999996</v>
      </c>
      <c r="AI173">
        <v>1025.33374</v>
      </c>
      <c r="AJ173">
        <v>1071.070068</v>
      </c>
      <c r="AK173" s="40">
        <v>6.7000000000000004E-2</v>
      </c>
    </row>
    <row r="174" spans="1:37" ht="14.75">
      <c r="A174" t="s">
        <v>906</v>
      </c>
      <c r="B174" t="s">
        <v>1053</v>
      </c>
      <c r="C174" t="s">
        <v>1774</v>
      </c>
      <c r="D174" t="s">
        <v>497</v>
      </c>
      <c r="F174">
        <v>526.44958499999996</v>
      </c>
      <c r="G174">
        <v>732.28753700000004</v>
      </c>
      <c r="H174">
        <v>843.74249299999997</v>
      </c>
      <c r="I174">
        <v>913.27368200000001</v>
      </c>
      <c r="J174">
        <v>961.88830600000006</v>
      </c>
      <c r="K174">
        <v>997.98571800000002</v>
      </c>
      <c r="L174">
        <v>1033.241577</v>
      </c>
      <c r="M174">
        <v>1069.3632809999999</v>
      </c>
      <c r="N174">
        <v>1104.8869629999999</v>
      </c>
      <c r="O174">
        <v>1141.510376</v>
      </c>
      <c r="P174">
        <v>1178.9923100000001</v>
      </c>
      <c r="Q174">
        <v>1216.5888669999999</v>
      </c>
      <c r="R174">
        <v>1255.005249</v>
      </c>
      <c r="S174">
        <v>1294.119995</v>
      </c>
      <c r="T174">
        <v>1334.3598629999999</v>
      </c>
      <c r="U174">
        <v>1375.5986330000001</v>
      </c>
      <c r="V174">
        <v>1417.591187</v>
      </c>
      <c r="W174">
        <v>1460.760376</v>
      </c>
      <c r="X174">
        <v>1503.873047</v>
      </c>
      <c r="Y174">
        <v>1548.165894</v>
      </c>
      <c r="Z174">
        <v>1594.4760739999999</v>
      </c>
      <c r="AA174">
        <v>1642.5196530000001</v>
      </c>
      <c r="AB174">
        <v>1692.138062</v>
      </c>
      <c r="AC174">
        <v>1743.30835</v>
      </c>
      <c r="AD174">
        <v>1796.5155030000001</v>
      </c>
      <c r="AE174">
        <v>1851.6982419999999</v>
      </c>
      <c r="AF174">
        <v>1908.236572</v>
      </c>
      <c r="AG174">
        <v>1967.0133060000001</v>
      </c>
      <c r="AH174">
        <v>2027.7695309999999</v>
      </c>
      <c r="AI174">
        <v>2090.8696289999998</v>
      </c>
      <c r="AJ174">
        <v>2156.343018</v>
      </c>
      <c r="AK174" s="40">
        <v>4.8000000000000001E-2</v>
      </c>
    </row>
    <row r="175" spans="1:37" ht="14.75">
      <c r="A175" t="s">
        <v>908</v>
      </c>
      <c r="B175" t="s">
        <v>1054</v>
      </c>
      <c r="C175" t="s">
        <v>1775</v>
      </c>
      <c r="D175" t="s">
        <v>497</v>
      </c>
      <c r="F175">
        <v>381.05352800000003</v>
      </c>
      <c r="G175">
        <v>488.79122899999999</v>
      </c>
      <c r="H175">
        <v>539.288635</v>
      </c>
      <c r="I175">
        <v>560.76599099999999</v>
      </c>
      <c r="J175">
        <v>577.311646</v>
      </c>
      <c r="K175">
        <v>591.43023700000003</v>
      </c>
      <c r="L175">
        <v>601.42785600000002</v>
      </c>
      <c r="M175">
        <v>611.28845200000001</v>
      </c>
      <c r="N175">
        <v>619.65515100000005</v>
      </c>
      <c r="O175">
        <v>628.99780299999998</v>
      </c>
      <c r="P175">
        <v>638.49322500000005</v>
      </c>
      <c r="Q175">
        <v>648.82757600000002</v>
      </c>
      <c r="R175">
        <v>659.81817599999999</v>
      </c>
      <c r="S175">
        <v>672.10375999999997</v>
      </c>
      <c r="T175">
        <v>686.00146500000005</v>
      </c>
      <c r="U175">
        <v>699.58630400000004</v>
      </c>
      <c r="V175">
        <v>711.45080600000006</v>
      </c>
      <c r="W175">
        <v>723.68310499999995</v>
      </c>
      <c r="X175">
        <v>736.17156999999997</v>
      </c>
      <c r="Y175">
        <v>750.077271</v>
      </c>
      <c r="Z175">
        <v>764.29980499999999</v>
      </c>
      <c r="AA175">
        <v>778.83074999999997</v>
      </c>
      <c r="AB175">
        <v>793.03698699999995</v>
      </c>
      <c r="AC175">
        <v>807.37701400000003</v>
      </c>
      <c r="AD175">
        <v>822.51196300000004</v>
      </c>
      <c r="AE175">
        <v>837.82574499999998</v>
      </c>
      <c r="AF175">
        <v>852.60034199999996</v>
      </c>
      <c r="AG175">
        <v>866.24670400000002</v>
      </c>
      <c r="AH175">
        <v>881.17346199999997</v>
      </c>
      <c r="AI175">
        <v>895.48199499999998</v>
      </c>
      <c r="AJ175">
        <v>910.43292199999996</v>
      </c>
      <c r="AK175" s="40">
        <v>2.9000000000000001E-2</v>
      </c>
    </row>
    <row r="176" spans="1:37" ht="14.75">
      <c r="A176" t="s">
        <v>910</v>
      </c>
      <c r="B176" t="s">
        <v>1055</v>
      </c>
      <c r="C176" t="s">
        <v>1776</v>
      </c>
      <c r="D176" t="s">
        <v>497</v>
      </c>
      <c r="F176">
        <v>1618.5733640000001</v>
      </c>
      <c r="G176">
        <v>1970.5318600000001</v>
      </c>
      <c r="H176">
        <v>2112.9938959999999</v>
      </c>
      <c r="I176">
        <v>2186.7409670000002</v>
      </c>
      <c r="J176">
        <v>2283.4033199999999</v>
      </c>
      <c r="K176">
        <v>2393.1921390000002</v>
      </c>
      <c r="L176">
        <v>2497.5852049999999</v>
      </c>
      <c r="M176">
        <v>2600.1501459999999</v>
      </c>
      <c r="N176">
        <v>2703.257568</v>
      </c>
      <c r="O176">
        <v>2807.0058589999999</v>
      </c>
      <c r="P176">
        <v>2909.7080080000001</v>
      </c>
      <c r="Q176">
        <v>3012</v>
      </c>
      <c r="R176">
        <v>3112.47876</v>
      </c>
      <c r="S176">
        <v>3210.2377929999998</v>
      </c>
      <c r="T176">
        <v>3304.3427729999999</v>
      </c>
      <c r="U176">
        <v>3397.9343260000001</v>
      </c>
      <c r="V176">
        <v>3490.9018550000001</v>
      </c>
      <c r="W176">
        <v>3581.5178219999998</v>
      </c>
      <c r="X176">
        <v>3671.1762699999999</v>
      </c>
      <c r="Y176">
        <v>3761.8645019999999</v>
      </c>
      <c r="Z176">
        <v>3853.6103520000001</v>
      </c>
      <c r="AA176">
        <v>3946.5358890000002</v>
      </c>
      <c r="AB176">
        <v>4041.086914</v>
      </c>
      <c r="AC176">
        <v>4135.9775390000004</v>
      </c>
      <c r="AD176">
        <v>4230.6240230000003</v>
      </c>
      <c r="AE176">
        <v>4323.8959960000002</v>
      </c>
      <c r="AF176">
        <v>4415.341797</v>
      </c>
      <c r="AG176">
        <v>4507.4565430000002</v>
      </c>
      <c r="AH176">
        <v>4597.4956050000001</v>
      </c>
      <c r="AI176">
        <v>4686.3510740000002</v>
      </c>
      <c r="AJ176">
        <v>4771.263672</v>
      </c>
      <c r="AK176" s="40">
        <v>3.6999999999999998E-2</v>
      </c>
    </row>
    <row r="177" spans="1:38" ht="14.75">
      <c r="A177" t="s">
        <v>912</v>
      </c>
      <c r="B177" t="s">
        <v>1056</v>
      </c>
      <c r="C177" t="s">
        <v>1777</v>
      </c>
      <c r="D177" t="s">
        <v>497</v>
      </c>
      <c r="F177">
        <v>422.04531900000001</v>
      </c>
      <c r="G177">
        <v>581.12060499999995</v>
      </c>
      <c r="H177">
        <v>672.52899200000002</v>
      </c>
      <c r="I177">
        <v>724.010132</v>
      </c>
      <c r="J177">
        <v>755.39196800000002</v>
      </c>
      <c r="K177">
        <v>778.03912400000002</v>
      </c>
      <c r="L177">
        <v>791.54394500000001</v>
      </c>
      <c r="M177">
        <v>802.96832300000005</v>
      </c>
      <c r="N177">
        <v>812.43920900000001</v>
      </c>
      <c r="O177">
        <v>819.93963599999995</v>
      </c>
      <c r="P177">
        <v>825.40185499999995</v>
      </c>
      <c r="Q177">
        <v>827.74597200000005</v>
      </c>
      <c r="R177">
        <v>827.88720699999999</v>
      </c>
      <c r="S177">
        <v>827.01611300000002</v>
      </c>
      <c r="T177">
        <v>825.31225600000005</v>
      </c>
      <c r="U177">
        <v>821.33856200000002</v>
      </c>
      <c r="V177">
        <v>817.432007</v>
      </c>
      <c r="W177">
        <v>813.49139400000001</v>
      </c>
      <c r="X177">
        <v>809.556152</v>
      </c>
      <c r="Y177">
        <v>806.28723100000002</v>
      </c>
      <c r="Z177">
        <v>803.09448199999997</v>
      </c>
      <c r="AA177">
        <v>800.31957999999997</v>
      </c>
      <c r="AB177">
        <v>797.84710700000005</v>
      </c>
      <c r="AC177">
        <v>795.49017300000003</v>
      </c>
      <c r="AD177">
        <v>793.39941399999998</v>
      </c>
      <c r="AE177">
        <v>791.76385500000004</v>
      </c>
      <c r="AF177">
        <v>790.49719200000004</v>
      </c>
      <c r="AG177">
        <v>789.63836700000002</v>
      </c>
      <c r="AH177">
        <v>789.51690699999995</v>
      </c>
      <c r="AI177">
        <v>789.79174799999998</v>
      </c>
      <c r="AJ177">
        <v>790.50097700000003</v>
      </c>
      <c r="AK177" s="40">
        <v>2.1000000000000001E-2</v>
      </c>
    </row>
    <row r="178" spans="1:38" ht="14.75">
      <c r="A178" t="s">
        <v>914</v>
      </c>
      <c r="B178" t="s">
        <v>1057</v>
      </c>
      <c r="C178" t="s">
        <v>1778</v>
      </c>
      <c r="D178" t="s">
        <v>497</v>
      </c>
      <c r="F178">
        <v>573.41455099999996</v>
      </c>
      <c r="G178">
        <v>937.18048099999999</v>
      </c>
      <c r="H178">
        <v>1112.5169679999999</v>
      </c>
      <c r="I178">
        <v>1210.3125</v>
      </c>
      <c r="J178">
        <v>1295.8630370000001</v>
      </c>
      <c r="K178">
        <v>1368.1861570000001</v>
      </c>
      <c r="L178">
        <v>1437.7358400000001</v>
      </c>
      <c r="M178">
        <v>1507.2597659999999</v>
      </c>
      <c r="N178">
        <v>1576.9652100000001</v>
      </c>
      <c r="O178">
        <v>1646.735962</v>
      </c>
      <c r="P178">
        <v>1715.4022219999999</v>
      </c>
      <c r="Q178">
        <v>1783.795288</v>
      </c>
      <c r="R178">
        <v>1851.9609379999999</v>
      </c>
      <c r="S178">
        <v>1919.1644289999999</v>
      </c>
      <c r="T178">
        <v>1987.149658</v>
      </c>
      <c r="U178">
        <v>2055.1499020000001</v>
      </c>
      <c r="V178">
        <v>2123.8615719999998</v>
      </c>
      <c r="W178">
        <v>2193.2966310000002</v>
      </c>
      <c r="X178">
        <v>2264.023193</v>
      </c>
      <c r="Y178">
        <v>2335.920654</v>
      </c>
      <c r="Z178">
        <v>2408.7358399999998</v>
      </c>
      <c r="AA178">
        <v>2482.6364749999998</v>
      </c>
      <c r="AB178">
        <v>2556.1423340000001</v>
      </c>
      <c r="AC178">
        <v>2629.7155760000001</v>
      </c>
      <c r="AD178">
        <v>2705.7788089999999</v>
      </c>
      <c r="AE178">
        <v>2784.3168949999999</v>
      </c>
      <c r="AF178">
        <v>2861.7314449999999</v>
      </c>
      <c r="AG178">
        <v>2940.4765619999998</v>
      </c>
      <c r="AH178">
        <v>3020.7861330000001</v>
      </c>
      <c r="AI178">
        <v>3103.2773440000001</v>
      </c>
      <c r="AJ178">
        <v>3188.1953119999998</v>
      </c>
      <c r="AK178" s="40">
        <v>5.8999999999999997E-2</v>
      </c>
    </row>
    <row r="179" spans="1:38" ht="14.75">
      <c r="A179" t="s">
        <v>916</v>
      </c>
      <c r="B179" t="s">
        <v>1058</v>
      </c>
      <c r="C179" t="s">
        <v>1779</v>
      </c>
      <c r="D179" t="s">
        <v>497</v>
      </c>
      <c r="F179">
        <v>211.587616</v>
      </c>
      <c r="G179">
        <v>333.54864500000002</v>
      </c>
      <c r="H179">
        <v>389.77136200000001</v>
      </c>
      <c r="I179">
        <v>420.06726099999997</v>
      </c>
      <c r="J179">
        <v>453.25726300000002</v>
      </c>
      <c r="K179">
        <v>485.14389</v>
      </c>
      <c r="L179">
        <v>519.854919</v>
      </c>
      <c r="M179">
        <v>556.77307099999996</v>
      </c>
      <c r="N179">
        <v>596.10888699999998</v>
      </c>
      <c r="O179">
        <v>637.55999799999995</v>
      </c>
      <c r="P179">
        <v>679.91931199999999</v>
      </c>
      <c r="Q179">
        <v>722.89953600000001</v>
      </c>
      <c r="R179">
        <v>765.81219499999997</v>
      </c>
      <c r="S179">
        <v>808.00207499999999</v>
      </c>
      <c r="T179">
        <v>849.65448000000004</v>
      </c>
      <c r="U179">
        <v>891.79247999999995</v>
      </c>
      <c r="V179">
        <v>934.30480999999997</v>
      </c>
      <c r="W179">
        <v>978.39386000000002</v>
      </c>
      <c r="X179">
        <v>1024.3295900000001</v>
      </c>
      <c r="Y179">
        <v>1072.2236330000001</v>
      </c>
      <c r="Z179">
        <v>1121.8481449999999</v>
      </c>
      <c r="AA179">
        <v>1172.829956</v>
      </c>
      <c r="AB179">
        <v>1225.3862300000001</v>
      </c>
      <c r="AC179">
        <v>1279.497437</v>
      </c>
      <c r="AD179">
        <v>1334.8717039999999</v>
      </c>
      <c r="AE179">
        <v>1392.0551760000001</v>
      </c>
      <c r="AF179">
        <v>1450.519775</v>
      </c>
      <c r="AG179">
        <v>1510.3602289999999</v>
      </c>
      <c r="AH179">
        <v>1571.8466800000001</v>
      </c>
      <c r="AI179">
        <v>1634.9208980000001</v>
      </c>
      <c r="AJ179">
        <v>1699.503418</v>
      </c>
      <c r="AK179" s="40">
        <v>7.1999999999999995E-2</v>
      </c>
    </row>
    <row r="180" spans="1:38" ht="14.75">
      <c r="A180" t="s">
        <v>918</v>
      </c>
      <c r="B180" t="s">
        <v>1059</v>
      </c>
      <c r="C180" t="s">
        <v>1780</v>
      </c>
      <c r="D180" t="s">
        <v>497</v>
      </c>
      <c r="F180">
        <v>179.60732999999999</v>
      </c>
      <c r="G180">
        <v>300.22818000000001</v>
      </c>
      <c r="H180">
        <v>359.04666099999997</v>
      </c>
      <c r="I180">
        <v>391.70788599999997</v>
      </c>
      <c r="J180">
        <v>417.44552599999997</v>
      </c>
      <c r="K180">
        <v>436.962311</v>
      </c>
      <c r="L180">
        <v>451.24563599999999</v>
      </c>
      <c r="M180">
        <v>465.493652</v>
      </c>
      <c r="N180">
        <v>479.79434199999997</v>
      </c>
      <c r="O180">
        <v>494.319794</v>
      </c>
      <c r="P180">
        <v>508.72772200000003</v>
      </c>
      <c r="Q180">
        <v>523.17181400000004</v>
      </c>
      <c r="R180">
        <v>537.50640899999996</v>
      </c>
      <c r="S180">
        <v>551.35229500000003</v>
      </c>
      <c r="T180">
        <v>565.14660600000002</v>
      </c>
      <c r="U180">
        <v>578.88867200000004</v>
      </c>
      <c r="V180">
        <v>592.59515399999998</v>
      </c>
      <c r="W180">
        <v>606.09222399999999</v>
      </c>
      <c r="X180">
        <v>619.25219700000002</v>
      </c>
      <c r="Y180">
        <v>631.74066200000004</v>
      </c>
      <c r="Z180">
        <v>644.55450399999995</v>
      </c>
      <c r="AA180">
        <v>657.84613000000002</v>
      </c>
      <c r="AB180">
        <v>671.57324200000005</v>
      </c>
      <c r="AC180">
        <v>685.47497599999997</v>
      </c>
      <c r="AD180">
        <v>699.92370600000004</v>
      </c>
      <c r="AE180">
        <v>714.90405299999998</v>
      </c>
      <c r="AF180">
        <v>730.30706799999996</v>
      </c>
      <c r="AG180">
        <v>746.12683100000004</v>
      </c>
      <c r="AH180">
        <v>762.40991199999996</v>
      </c>
      <c r="AI180">
        <v>779.19177200000001</v>
      </c>
      <c r="AJ180">
        <v>796.35870399999999</v>
      </c>
      <c r="AK180" s="40">
        <v>5.0999999999999997E-2</v>
      </c>
    </row>
    <row r="181" spans="1:38" ht="14.75">
      <c r="A181" t="s">
        <v>118</v>
      </c>
      <c r="B181" t="s">
        <v>1060</v>
      </c>
      <c r="C181" t="s">
        <v>1781</v>
      </c>
      <c r="D181" t="s">
        <v>497</v>
      </c>
      <c r="F181">
        <v>7968.3945309999999</v>
      </c>
      <c r="G181">
        <v>11217.073242</v>
      </c>
      <c r="H181">
        <v>12726.958984000001</v>
      </c>
      <c r="I181">
        <v>13510.172852</v>
      </c>
      <c r="J181">
        <v>14128.612305000001</v>
      </c>
      <c r="K181">
        <v>14665.538086</v>
      </c>
      <c r="L181">
        <v>15101.666992</v>
      </c>
      <c r="M181">
        <v>15529.201171999999</v>
      </c>
      <c r="N181">
        <v>15959.823242</v>
      </c>
      <c r="O181">
        <v>16391.841797000001</v>
      </c>
      <c r="P181">
        <v>16820.962890999999</v>
      </c>
      <c r="Q181">
        <v>17254.103515999999</v>
      </c>
      <c r="R181">
        <v>17694.726562</v>
      </c>
      <c r="S181">
        <v>18131.595702999999</v>
      </c>
      <c r="T181">
        <v>18575.886718999998</v>
      </c>
      <c r="U181">
        <v>19026.099609000001</v>
      </c>
      <c r="V181">
        <v>19472.4375</v>
      </c>
      <c r="W181">
        <v>19919.373047000001</v>
      </c>
      <c r="X181">
        <v>20376.923827999999</v>
      </c>
      <c r="Y181">
        <v>20855.224609000001</v>
      </c>
      <c r="Z181">
        <v>21356.667968999998</v>
      </c>
      <c r="AA181">
        <v>21866.683593999998</v>
      </c>
      <c r="AB181">
        <v>22388.910156000002</v>
      </c>
      <c r="AC181">
        <v>22918.126952999999</v>
      </c>
      <c r="AD181">
        <v>23462.738281000002</v>
      </c>
      <c r="AE181">
        <v>24026.041015999999</v>
      </c>
      <c r="AF181">
        <v>24590.474609000001</v>
      </c>
      <c r="AG181">
        <v>25159.283202999999</v>
      </c>
      <c r="AH181">
        <v>25739.203125</v>
      </c>
      <c r="AI181">
        <v>26329.132812</v>
      </c>
      <c r="AJ181">
        <v>26931.738281000002</v>
      </c>
      <c r="AK181" s="40">
        <v>4.1000000000000002E-2</v>
      </c>
    </row>
    <row r="182" spans="1:38" ht="14.75">
      <c r="A182" t="s">
        <v>1061</v>
      </c>
      <c r="B182" t="s">
        <v>1062</v>
      </c>
      <c r="C182" t="s">
        <v>1068</v>
      </c>
      <c r="D182" t="s">
        <v>1782</v>
      </c>
      <c r="E182" t="s">
        <v>497</v>
      </c>
      <c r="G182">
        <v>22.450932999999999</v>
      </c>
      <c r="H182">
        <v>22.434891</v>
      </c>
      <c r="I182">
        <v>22.421617999999999</v>
      </c>
      <c r="J182">
        <v>22.410634999999999</v>
      </c>
      <c r="K182">
        <v>22.401547999999998</v>
      </c>
      <c r="L182">
        <v>22.394031999999999</v>
      </c>
      <c r="M182">
        <v>22.387812</v>
      </c>
      <c r="N182">
        <v>22.382666</v>
      </c>
      <c r="O182">
        <v>22.378406999999999</v>
      </c>
      <c r="P182">
        <v>22.374884000000002</v>
      </c>
      <c r="Q182">
        <v>22.371969</v>
      </c>
      <c r="R182">
        <v>22.369558000000001</v>
      </c>
      <c r="S182">
        <v>22.367563000000001</v>
      </c>
      <c r="T182">
        <v>22.365911000000001</v>
      </c>
      <c r="U182">
        <v>22.364546000000001</v>
      </c>
      <c r="V182">
        <v>22.363416999999998</v>
      </c>
      <c r="W182">
        <v>22.362480000000001</v>
      </c>
      <c r="X182">
        <v>22.361708</v>
      </c>
      <c r="Y182">
        <v>22.361066999999998</v>
      </c>
      <c r="Z182">
        <v>22.360537999999998</v>
      </c>
      <c r="AA182">
        <v>22.360099999999999</v>
      </c>
      <c r="AB182">
        <v>22.359736999999999</v>
      </c>
      <c r="AC182">
        <v>22.359438000000001</v>
      </c>
      <c r="AD182">
        <v>22.359190000000002</v>
      </c>
      <c r="AE182">
        <v>22.358984</v>
      </c>
      <c r="AF182">
        <v>22.358813999999999</v>
      </c>
      <c r="AG182">
        <v>22.358673</v>
      </c>
      <c r="AH182">
        <v>22.358557000000001</v>
      </c>
      <c r="AI182">
        <v>22.358460999999998</v>
      </c>
      <c r="AJ182">
        <v>22.358381000000001</v>
      </c>
      <c r="AK182">
        <v>22.358315000000001</v>
      </c>
      <c r="AL182" s="40">
        <v>0</v>
      </c>
    </row>
    <row r="183" spans="1:38" ht="14.75">
      <c r="A183" t="s">
        <v>1063</v>
      </c>
      <c r="B183" t="s">
        <v>1062</v>
      </c>
      <c r="C183" t="s">
        <v>1069</v>
      </c>
      <c r="D183" t="s">
        <v>1783</v>
      </c>
      <c r="E183" t="s">
        <v>497</v>
      </c>
      <c r="G183">
        <v>401.72967499999999</v>
      </c>
      <c r="H183">
        <v>408.50488300000001</v>
      </c>
      <c r="I183">
        <v>409.04373199999998</v>
      </c>
      <c r="J183">
        <v>399.16329999999999</v>
      </c>
      <c r="K183">
        <v>392.65554800000001</v>
      </c>
      <c r="L183">
        <v>392.26257299999997</v>
      </c>
      <c r="M183">
        <v>391.31887799999998</v>
      </c>
      <c r="N183">
        <v>391.19494600000002</v>
      </c>
      <c r="O183">
        <v>393.351471</v>
      </c>
      <c r="P183">
        <v>392.484711</v>
      </c>
      <c r="Q183">
        <v>390.99704000000003</v>
      </c>
      <c r="R183">
        <v>390.933899</v>
      </c>
      <c r="S183">
        <v>391.56195100000002</v>
      </c>
      <c r="T183">
        <v>392.21130399999998</v>
      </c>
      <c r="U183">
        <v>392.86895800000002</v>
      </c>
      <c r="V183">
        <v>393.52496300000001</v>
      </c>
      <c r="W183">
        <v>394.21295199999997</v>
      </c>
      <c r="X183">
        <v>394.92361499999998</v>
      </c>
      <c r="Y183">
        <v>395.64215100000001</v>
      </c>
      <c r="Z183">
        <v>396.36755399999998</v>
      </c>
      <c r="AA183">
        <v>397.09851099999997</v>
      </c>
      <c r="AB183">
        <v>397.83429000000001</v>
      </c>
      <c r="AC183">
        <v>398.57382200000001</v>
      </c>
      <c r="AD183">
        <v>399.31634500000001</v>
      </c>
      <c r="AE183">
        <v>400.061035</v>
      </c>
      <c r="AF183">
        <v>400.80715900000001</v>
      </c>
      <c r="AG183">
        <v>401.55407700000001</v>
      </c>
      <c r="AH183">
        <v>402.30093399999998</v>
      </c>
      <c r="AI183">
        <v>403.04748499999999</v>
      </c>
      <c r="AJ183">
        <v>403.79330399999998</v>
      </c>
      <c r="AK183">
        <v>404.53796399999999</v>
      </c>
      <c r="AL183" s="40">
        <v>0</v>
      </c>
    </row>
    <row r="184" spans="1:38" ht="14.75">
      <c r="AK184" s="40"/>
    </row>
    <row r="185" spans="1:38" ht="14.75">
      <c r="AK185" s="40"/>
    </row>
    <row r="186" spans="1:38" ht="14.75">
      <c r="AK186" s="40"/>
    </row>
    <row r="187" spans="1:38" ht="14.75">
      <c r="AK187" s="40"/>
    </row>
    <row r="188" spans="1:38" ht="14.75">
      <c r="AK188" s="40"/>
    </row>
    <row r="189" spans="1:38" ht="14.75">
      <c r="AK189" s="40"/>
    </row>
    <row r="190" spans="1:38" ht="14.75">
      <c r="AK190" s="40"/>
    </row>
    <row r="191" spans="1:38" ht="14.75">
      <c r="AK191" s="40"/>
    </row>
    <row r="192" spans="1:38" ht="14.75">
      <c r="AL192" s="40"/>
    </row>
    <row r="193" spans="38:38" ht="14.75">
      <c r="AL193" s="40"/>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ht="14.75">
      <c r="A10" t="s">
        <v>1070</v>
      </c>
    </row>
    <row r="11" spans="1:37" ht="14.75">
      <c r="A11" t="s">
        <v>1784</v>
      </c>
    </row>
    <row r="12" spans="1:37" ht="14.75">
      <c r="A12" t="s">
        <v>1785</v>
      </c>
    </row>
    <row r="13" spans="1:37" ht="14.75">
      <c r="A13" t="s">
        <v>306</v>
      </c>
    </row>
    <row r="14" spans="1:37" ht="14.75">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ht="14.75">
      <c r="A15" t="s">
        <v>129</v>
      </c>
    </row>
    <row r="16" spans="1:37" ht="14.75">
      <c r="A16" t="s">
        <v>894</v>
      </c>
      <c r="B16" t="s">
        <v>1071</v>
      </c>
      <c r="C16" t="s">
        <v>1786</v>
      </c>
      <c r="D16" t="s">
        <v>495</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40">
        <v>1.0999999999999999E-2</v>
      </c>
    </row>
    <row r="17" spans="1:37" ht="14.75">
      <c r="A17" t="s">
        <v>963</v>
      </c>
      <c r="B17" t="s">
        <v>1072</v>
      </c>
      <c r="C17" t="s">
        <v>1787</v>
      </c>
      <c r="D17" t="s">
        <v>495</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40">
        <v>0.02</v>
      </c>
    </row>
    <row r="18" spans="1:37" ht="14.75">
      <c r="A18" t="s">
        <v>965</v>
      </c>
      <c r="B18" t="s">
        <v>1073</v>
      </c>
      <c r="C18" t="s">
        <v>1788</v>
      </c>
      <c r="D18" t="s">
        <v>495</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40">
        <v>1.7000000000000001E-2</v>
      </c>
    </row>
    <row r="19" spans="1:37" ht="14.75">
      <c r="A19" t="s">
        <v>967</v>
      </c>
      <c r="B19" t="s">
        <v>1074</v>
      </c>
      <c r="C19" t="s">
        <v>1789</v>
      </c>
      <c r="D19" t="s">
        <v>495</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40">
        <v>-1.6E-2</v>
      </c>
    </row>
    <row r="20" spans="1:37" ht="14.75">
      <c r="A20" t="s">
        <v>896</v>
      </c>
      <c r="B20" t="s">
        <v>1075</v>
      </c>
      <c r="C20" t="s">
        <v>1790</v>
      </c>
      <c r="D20" t="s">
        <v>495</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40">
        <v>1.2999999999999999E-2</v>
      </c>
    </row>
    <row r="21" spans="1:37" ht="14.75">
      <c r="A21" t="s">
        <v>963</v>
      </c>
      <c r="B21" t="s">
        <v>1076</v>
      </c>
      <c r="C21" t="s">
        <v>1791</v>
      </c>
      <c r="D21" t="s">
        <v>495</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40">
        <v>2.7E-2</v>
      </c>
    </row>
    <row r="22" spans="1:37" ht="14.75">
      <c r="A22" t="s">
        <v>965</v>
      </c>
      <c r="B22" t="s">
        <v>1077</v>
      </c>
      <c r="C22" t="s">
        <v>1792</v>
      </c>
      <c r="D22" t="s">
        <v>495</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40">
        <v>1.9E-2</v>
      </c>
    </row>
    <row r="23" spans="1:37" ht="14.75">
      <c r="A23" t="s">
        <v>967</v>
      </c>
      <c r="B23" t="s">
        <v>1078</v>
      </c>
      <c r="C23" t="s">
        <v>1793</v>
      </c>
      <c r="D23" t="s">
        <v>495</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40">
        <v>-6.0000000000000001E-3</v>
      </c>
    </row>
    <row r="24" spans="1:37" ht="14.75">
      <c r="A24" t="s">
        <v>898</v>
      </c>
      <c r="B24" t="s">
        <v>1079</v>
      </c>
      <c r="C24" t="s">
        <v>1794</v>
      </c>
      <c r="D24" t="s">
        <v>495</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40">
        <v>2.1999999999999999E-2</v>
      </c>
    </row>
    <row r="25" spans="1:37" ht="14.75">
      <c r="A25" t="s">
        <v>963</v>
      </c>
      <c r="B25" t="s">
        <v>1080</v>
      </c>
      <c r="C25" t="s">
        <v>1795</v>
      </c>
      <c r="D25" t="s">
        <v>495</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40">
        <v>3.1E-2</v>
      </c>
    </row>
    <row r="26" spans="1:37" ht="14.75">
      <c r="A26" t="s">
        <v>965</v>
      </c>
      <c r="B26" t="s">
        <v>1081</v>
      </c>
      <c r="C26" t="s">
        <v>1796</v>
      </c>
      <c r="D26" t="s">
        <v>495</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40">
        <v>2.5000000000000001E-2</v>
      </c>
    </row>
    <row r="27" spans="1:37" ht="14.75">
      <c r="A27" t="s">
        <v>967</v>
      </c>
      <c r="B27" t="s">
        <v>1082</v>
      </c>
      <c r="C27" t="s">
        <v>1797</v>
      </c>
      <c r="D27" t="s">
        <v>495</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40">
        <v>0</v>
      </c>
    </row>
    <row r="28" spans="1:37" ht="14.75">
      <c r="A28" t="s">
        <v>900</v>
      </c>
      <c r="B28" t="s">
        <v>1083</v>
      </c>
      <c r="C28" t="s">
        <v>1798</v>
      </c>
      <c r="D28" t="s">
        <v>495</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40">
        <v>0.04</v>
      </c>
    </row>
    <row r="29" spans="1:37" ht="14.75">
      <c r="A29" t="s">
        <v>963</v>
      </c>
      <c r="B29" t="s">
        <v>1084</v>
      </c>
      <c r="C29" t="s">
        <v>1799</v>
      </c>
      <c r="D29" t="s">
        <v>495</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40">
        <v>4.8000000000000001E-2</v>
      </c>
    </row>
    <row r="30" spans="1:37" ht="14.75">
      <c r="A30" t="s">
        <v>965</v>
      </c>
      <c r="B30" t="s">
        <v>1085</v>
      </c>
      <c r="C30" t="s">
        <v>1800</v>
      </c>
      <c r="D30" t="s">
        <v>495</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40">
        <v>2.9000000000000001E-2</v>
      </c>
    </row>
    <row r="31" spans="1:37" ht="14.75">
      <c r="A31" t="s">
        <v>967</v>
      </c>
      <c r="B31" t="s">
        <v>1086</v>
      </c>
      <c r="C31" t="s">
        <v>1801</v>
      </c>
      <c r="D31" t="s">
        <v>495</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40">
        <v>1.4E-2</v>
      </c>
    </row>
    <row r="32" spans="1:37" ht="14.75">
      <c r="A32" t="s">
        <v>902</v>
      </c>
      <c r="B32" t="s">
        <v>1087</v>
      </c>
      <c r="C32" t="s">
        <v>1802</v>
      </c>
      <c r="D32" t="s">
        <v>495</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40">
        <v>2.4E-2</v>
      </c>
    </row>
    <row r="33" spans="1:37" ht="14.75">
      <c r="A33" t="s">
        <v>963</v>
      </c>
      <c r="B33" t="s">
        <v>1088</v>
      </c>
      <c r="C33" t="s">
        <v>1803</v>
      </c>
      <c r="D33" t="s">
        <v>495</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40">
        <v>3.2000000000000001E-2</v>
      </c>
    </row>
    <row r="34" spans="1:37" ht="14.75">
      <c r="A34" t="s">
        <v>965</v>
      </c>
      <c r="B34" t="s">
        <v>1089</v>
      </c>
      <c r="C34" t="s">
        <v>1804</v>
      </c>
      <c r="D34" t="s">
        <v>495</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40">
        <v>2.1999999999999999E-2</v>
      </c>
    </row>
    <row r="35" spans="1:37" ht="14.75">
      <c r="A35" t="s">
        <v>967</v>
      </c>
      <c r="B35" t="s">
        <v>1090</v>
      </c>
      <c r="C35" t="s">
        <v>1805</v>
      </c>
      <c r="D35" t="s">
        <v>495</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40">
        <v>-7.0000000000000001E-3</v>
      </c>
    </row>
    <row r="36" spans="1:37" ht="14.75">
      <c r="A36" t="s">
        <v>904</v>
      </c>
      <c r="B36" t="s">
        <v>1091</v>
      </c>
      <c r="C36" t="s">
        <v>1806</v>
      </c>
      <c r="D36" t="s">
        <v>495</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40">
        <v>3.4000000000000002E-2</v>
      </c>
    </row>
    <row r="37" spans="1:37" ht="14.75">
      <c r="A37" t="s">
        <v>963</v>
      </c>
      <c r="B37" t="s">
        <v>1092</v>
      </c>
      <c r="C37" t="s">
        <v>1807</v>
      </c>
      <c r="D37" t="s">
        <v>495</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40">
        <v>4.7E-2</v>
      </c>
    </row>
    <row r="38" spans="1:37" ht="14.75">
      <c r="A38" t="s">
        <v>965</v>
      </c>
      <c r="B38" t="s">
        <v>1093</v>
      </c>
      <c r="C38" t="s">
        <v>1808</v>
      </c>
      <c r="D38" t="s">
        <v>495</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40">
        <v>3.3000000000000002E-2</v>
      </c>
    </row>
    <row r="39" spans="1:37" ht="14.75">
      <c r="A39" t="s">
        <v>967</v>
      </c>
      <c r="B39" t="s">
        <v>1094</v>
      </c>
      <c r="C39" t="s">
        <v>1809</v>
      </c>
      <c r="D39" t="s">
        <v>495</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40">
        <v>1.7999999999999999E-2</v>
      </c>
    </row>
    <row r="40" spans="1:37" ht="14.75">
      <c r="A40" t="s">
        <v>906</v>
      </c>
      <c r="B40" t="s">
        <v>1095</v>
      </c>
      <c r="C40" t="s">
        <v>1810</v>
      </c>
      <c r="D40" t="s">
        <v>495</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40">
        <v>3.4000000000000002E-2</v>
      </c>
    </row>
    <row r="41" spans="1:37" ht="14.75">
      <c r="A41" t="s">
        <v>963</v>
      </c>
      <c r="B41" t="s">
        <v>1096</v>
      </c>
      <c r="C41" t="s">
        <v>1811</v>
      </c>
      <c r="D41" t="s">
        <v>495</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40">
        <v>4.1000000000000002E-2</v>
      </c>
    </row>
    <row r="42" spans="1:37" ht="14.75">
      <c r="A42" t="s">
        <v>965</v>
      </c>
      <c r="B42" t="s">
        <v>1097</v>
      </c>
      <c r="C42" t="s">
        <v>1812</v>
      </c>
      <c r="D42" t="s">
        <v>495</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40">
        <v>3.1E-2</v>
      </c>
    </row>
    <row r="43" spans="1:37" ht="14.75">
      <c r="A43" t="s">
        <v>967</v>
      </c>
      <c r="B43" t="s">
        <v>1098</v>
      </c>
      <c r="C43" t="s">
        <v>1813</v>
      </c>
      <c r="D43" t="s">
        <v>495</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40">
        <v>1.0999999999999999E-2</v>
      </c>
    </row>
    <row r="44" spans="1:37" ht="14.75">
      <c r="A44" t="s">
        <v>908</v>
      </c>
      <c r="B44" t="s">
        <v>1099</v>
      </c>
      <c r="C44" t="s">
        <v>1814</v>
      </c>
      <c r="D44" t="s">
        <v>495</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40">
        <v>1.2999999999999999E-2</v>
      </c>
    </row>
    <row r="45" spans="1:37" ht="14.75">
      <c r="A45" t="s">
        <v>963</v>
      </c>
      <c r="B45" t="s">
        <v>1100</v>
      </c>
      <c r="C45" t="s">
        <v>1815</v>
      </c>
      <c r="D45" t="s">
        <v>495</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40">
        <v>1.7999999999999999E-2</v>
      </c>
    </row>
    <row r="46" spans="1:37" ht="14.75">
      <c r="A46" t="s">
        <v>965</v>
      </c>
      <c r="B46" t="s">
        <v>1101</v>
      </c>
      <c r="C46" t="s">
        <v>1816</v>
      </c>
      <c r="D46" t="s">
        <v>495</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40">
        <v>2.1000000000000001E-2</v>
      </c>
    </row>
    <row r="47" spans="1:37" ht="14.75">
      <c r="A47" t="s">
        <v>967</v>
      </c>
      <c r="B47" t="s">
        <v>1102</v>
      </c>
      <c r="C47" t="s">
        <v>1817</v>
      </c>
      <c r="D47" t="s">
        <v>495</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40">
        <v>-8.9999999999999993E-3</v>
      </c>
    </row>
    <row r="48" spans="1:37" ht="14.75">
      <c r="A48" t="s">
        <v>910</v>
      </c>
      <c r="B48" t="s">
        <v>1103</v>
      </c>
      <c r="C48" t="s">
        <v>1818</v>
      </c>
      <c r="D48" t="s">
        <v>495</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40">
        <v>3.6999999999999998E-2</v>
      </c>
    </row>
    <row r="49" spans="1:37" ht="14.75">
      <c r="A49" t="s">
        <v>963</v>
      </c>
      <c r="B49" t="s">
        <v>1104</v>
      </c>
      <c r="C49" t="s">
        <v>1819</v>
      </c>
      <c r="D49" t="s">
        <v>495</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40">
        <v>0.04</v>
      </c>
    </row>
    <row r="50" spans="1:37" ht="14.75">
      <c r="A50" t="s">
        <v>965</v>
      </c>
      <c r="B50" t="s">
        <v>1105</v>
      </c>
      <c r="C50" t="s">
        <v>1820</v>
      </c>
      <c r="D50" t="s">
        <v>495</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40">
        <v>3.1E-2</v>
      </c>
    </row>
    <row r="51" spans="1:37" ht="14.75">
      <c r="A51" t="s">
        <v>967</v>
      </c>
      <c r="B51" t="s">
        <v>1106</v>
      </c>
      <c r="C51" t="s">
        <v>1821</v>
      </c>
      <c r="D51" t="s">
        <v>495</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40">
        <v>1E-3</v>
      </c>
    </row>
    <row r="52" spans="1:37" ht="14.75">
      <c r="A52" t="s">
        <v>912</v>
      </c>
      <c r="B52" t="s">
        <v>1107</v>
      </c>
      <c r="C52" t="s">
        <v>1822</v>
      </c>
      <c r="D52" t="s">
        <v>495</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40">
        <v>8.0000000000000002E-3</v>
      </c>
    </row>
    <row r="53" spans="1:37" ht="14.75">
      <c r="A53" t="s">
        <v>963</v>
      </c>
      <c r="B53" t="s">
        <v>1108</v>
      </c>
      <c r="C53" t="s">
        <v>1823</v>
      </c>
      <c r="D53" t="s">
        <v>495</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40">
        <v>1.4E-2</v>
      </c>
    </row>
    <row r="54" spans="1:37" ht="14.75">
      <c r="A54" t="s">
        <v>965</v>
      </c>
      <c r="B54" t="s">
        <v>1109</v>
      </c>
      <c r="C54" t="s">
        <v>1824</v>
      </c>
      <c r="D54" t="s">
        <v>495</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40">
        <v>6.0000000000000001E-3</v>
      </c>
    </row>
    <row r="55" spans="1:37" ht="14.75">
      <c r="A55" t="s">
        <v>967</v>
      </c>
      <c r="B55" t="s">
        <v>1110</v>
      </c>
      <c r="C55" t="s">
        <v>1825</v>
      </c>
      <c r="D55" t="s">
        <v>495</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40">
        <v>-1.9E-2</v>
      </c>
    </row>
    <row r="56" spans="1:37" ht="14.75">
      <c r="A56" t="s">
        <v>914</v>
      </c>
      <c r="B56" t="s">
        <v>1111</v>
      </c>
      <c r="C56" t="s">
        <v>1826</v>
      </c>
      <c r="D56" t="s">
        <v>495</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40">
        <v>3.5999999999999997E-2</v>
      </c>
    </row>
    <row r="57" spans="1:37" ht="14.75">
      <c r="A57" t="s">
        <v>963</v>
      </c>
      <c r="B57" t="s">
        <v>1112</v>
      </c>
      <c r="C57" t="s">
        <v>1827</v>
      </c>
      <c r="D57" t="s">
        <v>495</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40">
        <v>4.4999999999999998E-2</v>
      </c>
    </row>
    <row r="58" spans="1:37" ht="14.75">
      <c r="A58" t="s">
        <v>965</v>
      </c>
      <c r="B58" t="s">
        <v>1113</v>
      </c>
      <c r="C58" t="s">
        <v>1828</v>
      </c>
      <c r="D58" t="s">
        <v>495</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40">
        <v>2.5000000000000001E-2</v>
      </c>
    </row>
    <row r="59" spans="1:37" ht="14.75">
      <c r="A59" t="s">
        <v>967</v>
      </c>
      <c r="B59" t="s">
        <v>1114</v>
      </c>
      <c r="C59" t="s">
        <v>1829</v>
      </c>
      <c r="D59" t="s">
        <v>495</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40">
        <v>1.2999999999999999E-2</v>
      </c>
    </row>
    <row r="60" spans="1:37" ht="14.75">
      <c r="A60" t="s">
        <v>916</v>
      </c>
      <c r="B60" t="s">
        <v>1115</v>
      </c>
      <c r="C60" t="s">
        <v>1830</v>
      </c>
      <c r="D60" t="s">
        <v>495</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40">
        <v>5.3999999999999999E-2</v>
      </c>
    </row>
    <row r="61" spans="1:37" ht="14.75">
      <c r="A61" t="s">
        <v>963</v>
      </c>
      <c r="B61" t="s">
        <v>1116</v>
      </c>
      <c r="C61" t="s">
        <v>1831</v>
      </c>
      <c r="D61" t="s">
        <v>495</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40">
        <v>0.06</v>
      </c>
    </row>
    <row r="62" spans="1:37" ht="14.75">
      <c r="A62" t="s">
        <v>965</v>
      </c>
      <c r="B62" t="s">
        <v>1117</v>
      </c>
      <c r="C62" t="s">
        <v>1832</v>
      </c>
      <c r="D62" t="s">
        <v>495</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40">
        <v>4.2999999999999997E-2</v>
      </c>
    </row>
    <row r="63" spans="1:37" ht="14.75">
      <c r="A63" t="s">
        <v>967</v>
      </c>
      <c r="B63" t="s">
        <v>1118</v>
      </c>
      <c r="C63" t="s">
        <v>1833</v>
      </c>
      <c r="D63" t="s">
        <v>495</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40">
        <v>2.3E-2</v>
      </c>
    </row>
    <row r="64" spans="1:37" ht="14.75">
      <c r="A64" t="s">
        <v>918</v>
      </c>
      <c r="B64" t="s">
        <v>1119</v>
      </c>
      <c r="C64" t="s">
        <v>1834</v>
      </c>
      <c r="D64" t="s">
        <v>495</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40">
        <v>1.9E-2</v>
      </c>
    </row>
    <row r="65" spans="1:37" ht="14.75">
      <c r="A65" t="s">
        <v>963</v>
      </c>
      <c r="B65" t="s">
        <v>1120</v>
      </c>
      <c r="C65" t="s">
        <v>1835</v>
      </c>
      <c r="D65" t="s">
        <v>495</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40">
        <v>3.2000000000000001E-2</v>
      </c>
    </row>
    <row r="66" spans="1:37" ht="14.75">
      <c r="A66" t="s">
        <v>965</v>
      </c>
      <c r="B66" t="s">
        <v>1121</v>
      </c>
      <c r="C66" t="s">
        <v>1836</v>
      </c>
      <c r="D66" t="s">
        <v>495</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40">
        <v>2.5000000000000001E-2</v>
      </c>
    </row>
    <row r="67" spans="1:37" ht="14.75">
      <c r="A67" t="s">
        <v>967</v>
      </c>
      <c r="B67" t="s">
        <v>1122</v>
      </c>
      <c r="C67" t="s">
        <v>1837</v>
      </c>
      <c r="D67" t="s">
        <v>495</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40">
        <v>0</v>
      </c>
    </row>
    <row r="68" spans="1:37" ht="14.75">
      <c r="A68" t="s">
        <v>118</v>
      </c>
      <c r="B68" t="s">
        <v>1123</v>
      </c>
      <c r="C68" t="s">
        <v>1838</v>
      </c>
      <c r="D68" t="s">
        <v>495</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40">
        <v>2.7E-2</v>
      </c>
    </row>
    <row r="69" spans="1:37" ht="14.75">
      <c r="A69" t="s">
        <v>128</v>
      </c>
    </row>
    <row r="70" spans="1:37" ht="14.75">
      <c r="A70" t="s">
        <v>894</v>
      </c>
      <c r="B70" t="s">
        <v>1124</v>
      </c>
      <c r="C70" t="s">
        <v>1839</v>
      </c>
      <c r="D70" t="s">
        <v>495</v>
      </c>
      <c r="F70">
        <v>2120.6909179999998</v>
      </c>
      <c r="G70">
        <v>5561.7944340000004</v>
      </c>
      <c r="H70">
        <v>6027.3330079999996</v>
      </c>
      <c r="I70">
        <v>6204.8256840000004</v>
      </c>
      <c r="J70">
        <v>6340.3486329999996</v>
      </c>
      <c r="K70">
        <v>6539.2280270000001</v>
      </c>
      <c r="L70">
        <v>6689.6445309999999</v>
      </c>
      <c r="M70">
        <v>6712.2539059999999</v>
      </c>
      <c r="N70">
        <v>6783.720703</v>
      </c>
      <c r="O70">
        <v>6804.6962890000004</v>
      </c>
      <c r="P70">
        <v>6852.7294920000004</v>
      </c>
      <c r="Q70">
        <v>6916.5532229999999</v>
      </c>
      <c r="R70">
        <v>7010.2456050000001</v>
      </c>
      <c r="S70">
        <v>7107.0747069999998</v>
      </c>
      <c r="T70">
        <v>7221.7348629999997</v>
      </c>
      <c r="U70">
        <v>7351.8935549999997</v>
      </c>
      <c r="V70">
        <v>7467.0200199999999</v>
      </c>
      <c r="W70">
        <v>7568.1943359999996</v>
      </c>
      <c r="X70">
        <v>7674.7285160000001</v>
      </c>
      <c r="Y70">
        <v>7800.4780270000001</v>
      </c>
      <c r="Z70">
        <v>7946.5527339999999</v>
      </c>
      <c r="AA70">
        <v>8090.7568359999996</v>
      </c>
      <c r="AB70">
        <v>8234.7304690000001</v>
      </c>
      <c r="AC70">
        <v>8377.1933590000008</v>
      </c>
      <c r="AD70">
        <v>8515.1074219999991</v>
      </c>
      <c r="AE70">
        <v>8666.3017579999996</v>
      </c>
      <c r="AF70">
        <v>8805.6552730000003</v>
      </c>
      <c r="AG70">
        <v>8931.2109380000002</v>
      </c>
      <c r="AH70">
        <v>9080.3857420000004</v>
      </c>
      <c r="AI70">
        <v>9230.5400389999995</v>
      </c>
      <c r="AJ70">
        <v>9384.828125</v>
      </c>
      <c r="AK70" s="40">
        <v>5.0999999999999997E-2</v>
      </c>
    </row>
    <row r="71" spans="1:37" ht="14.75">
      <c r="A71" t="s">
        <v>963</v>
      </c>
      <c r="B71" t="s">
        <v>1125</v>
      </c>
      <c r="C71" t="s">
        <v>1840</v>
      </c>
      <c r="D71" t="s">
        <v>495</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40">
        <v>5.6000000000000001E-2</v>
      </c>
    </row>
    <row r="72" spans="1:37" ht="14.75">
      <c r="A72" t="s">
        <v>965</v>
      </c>
      <c r="B72" t="s">
        <v>1126</v>
      </c>
      <c r="C72" t="s">
        <v>1841</v>
      </c>
      <c r="D72" t="s">
        <v>495</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40">
        <v>5.0999999999999997E-2</v>
      </c>
    </row>
    <row r="73" spans="1:37" ht="14.75">
      <c r="A73" t="s">
        <v>967</v>
      </c>
      <c r="B73" t="s">
        <v>1127</v>
      </c>
      <c r="C73" t="s">
        <v>1842</v>
      </c>
      <c r="D73" t="s">
        <v>495</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40">
        <v>3.2000000000000001E-2</v>
      </c>
    </row>
    <row r="74" spans="1:37" ht="14.75">
      <c r="A74" t="s">
        <v>896</v>
      </c>
      <c r="B74" t="s">
        <v>1128</v>
      </c>
      <c r="C74" t="s">
        <v>1843</v>
      </c>
      <c r="D74" t="s">
        <v>495</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40">
        <v>5.8000000000000003E-2</v>
      </c>
    </row>
    <row r="75" spans="1:37" ht="14.75">
      <c r="A75" t="s">
        <v>963</v>
      </c>
      <c r="B75" t="s">
        <v>1129</v>
      </c>
      <c r="C75" t="s">
        <v>1844</v>
      </c>
      <c r="D75" t="s">
        <v>495</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40">
        <v>6.7000000000000004E-2</v>
      </c>
    </row>
    <row r="76" spans="1:37" ht="14.75">
      <c r="A76" t="s">
        <v>965</v>
      </c>
      <c r="B76" t="s">
        <v>1130</v>
      </c>
      <c r="C76" t="s">
        <v>1845</v>
      </c>
      <c r="D76" t="s">
        <v>495</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40">
        <v>5.1999999999999998E-2</v>
      </c>
    </row>
    <row r="77" spans="1:37" ht="14.75">
      <c r="A77" t="s">
        <v>967</v>
      </c>
      <c r="B77" t="s">
        <v>1131</v>
      </c>
      <c r="C77" t="s">
        <v>1846</v>
      </c>
      <c r="D77" t="s">
        <v>495</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40">
        <v>4.7E-2</v>
      </c>
    </row>
    <row r="78" spans="1:37" ht="14.75">
      <c r="A78" t="s">
        <v>898</v>
      </c>
      <c r="B78" t="s">
        <v>1132</v>
      </c>
      <c r="C78" t="s">
        <v>1847</v>
      </c>
      <c r="D78" t="s">
        <v>495</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40">
        <v>0.05</v>
      </c>
    </row>
    <row r="79" spans="1:37" ht="14.75">
      <c r="A79" t="s">
        <v>963</v>
      </c>
      <c r="B79" t="s">
        <v>1133</v>
      </c>
      <c r="C79" t="s">
        <v>1848</v>
      </c>
      <c r="D79" t="s">
        <v>495</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40">
        <v>5.3999999999999999E-2</v>
      </c>
    </row>
    <row r="80" spans="1:37" ht="14.75">
      <c r="A80" t="s">
        <v>965</v>
      </c>
      <c r="B80" t="s">
        <v>1134</v>
      </c>
      <c r="C80" t="s">
        <v>1849</v>
      </c>
      <c r="D80" t="s">
        <v>495</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40">
        <v>4.4999999999999998E-2</v>
      </c>
    </row>
    <row r="81" spans="1:37" ht="14.75">
      <c r="A81" t="s">
        <v>967</v>
      </c>
      <c r="B81" t="s">
        <v>1135</v>
      </c>
      <c r="C81" t="s">
        <v>1850</v>
      </c>
      <c r="D81" t="s">
        <v>495</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40">
        <v>3.9E-2</v>
      </c>
    </row>
    <row r="82" spans="1:37" ht="14.75">
      <c r="A82" t="s">
        <v>900</v>
      </c>
      <c r="B82" t="s">
        <v>1136</v>
      </c>
      <c r="C82" t="s">
        <v>1851</v>
      </c>
      <c r="D82" t="s">
        <v>495</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40">
        <v>7.1999999999999995E-2</v>
      </c>
    </row>
    <row r="83" spans="1:37" ht="14.75">
      <c r="A83" t="s">
        <v>963</v>
      </c>
      <c r="B83" t="s">
        <v>1137</v>
      </c>
      <c r="C83" t="s">
        <v>1852</v>
      </c>
      <c r="D83" t="s">
        <v>495</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40">
        <v>8.2000000000000003E-2</v>
      </c>
    </row>
    <row r="84" spans="1:37" ht="14.75">
      <c r="A84" t="s">
        <v>965</v>
      </c>
      <c r="B84" t="s">
        <v>1138</v>
      </c>
      <c r="C84" t="s">
        <v>1853</v>
      </c>
      <c r="D84" t="s">
        <v>495</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40">
        <v>5.0999999999999997E-2</v>
      </c>
    </row>
    <row r="85" spans="1:37" ht="14.75">
      <c r="A85" t="s">
        <v>967</v>
      </c>
      <c r="B85" t="s">
        <v>1139</v>
      </c>
      <c r="C85" t="s">
        <v>1854</v>
      </c>
      <c r="D85" t="s">
        <v>495</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40">
        <v>4.7E-2</v>
      </c>
    </row>
    <row r="86" spans="1:37" ht="14.75">
      <c r="A86" t="s">
        <v>902</v>
      </c>
      <c r="B86" t="s">
        <v>1140</v>
      </c>
      <c r="C86" t="s">
        <v>1855</v>
      </c>
      <c r="D86" t="s">
        <v>495</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40">
        <v>6.0999999999999999E-2</v>
      </c>
    </row>
    <row r="87" spans="1:37" ht="14.75">
      <c r="A87" t="s">
        <v>963</v>
      </c>
      <c r="B87" t="s">
        <v>1141</v>
      </c>
      <c r="C87" t="s">
        <v>1856</v>
      </c>
      <c r="D87" t="s">
        <v>495</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40">
        <v>6.5000000000000002E-2</v>
      </c>
    </row>
    <row r="88" spans="1:37" ht="14.75">
      <c r="A88" t="s">
        <v>965</v>
      </c>
      <c r="B88" t="s">
        <v>1142</v>
      </c>
      <c r="C88" t="s">
        <v>1857</v>
      </c>
      <c r="D88" t="s">
        <v>495</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40">
        <v>5.6000000000000001E-2</v>
      </c>
    </row>
    <row r="89" spans="1:37" ht="14.75">
      <c r="A89" t="s">
        <v>967</v>
      </c>
      <c r="B89" t="s">
        <v>1143</v>
      </c>
      <c r="C89" t="s">
        <v>1858</v>
      </c>
      <c r="D89" t="s">
        <v>495</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40">
        <v>4.2000000000000003E-2</v>
      </c>
    </row>
    <row r="90" spans="1:37" ht="14.75">
      <c r="A90" t="s">
        <v>904</v>
      </c>
      <c r="B90" t="s">
        <v>1144</v>
      </c>
      <c r="C90" t="s">
        <v>1859</v>
      </c>
      <c r="D90" t="s">
        <v>495</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40">
        <v>8.7999999999999995E-2</v>
      </c>
    </row>
    <row r="91" spans="1:37" ht="14.75">
      <c r="A91" t="s">
        <v>963</v>
      </c>
      <c r="B91" t="s">
        <v>1145</v>
      </c>
      <c r="C91" t="s">
        <v>1860</v>
      </c>
      <c r="D91" t="s">
        <v>495</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40">
        <v>0.10199999999999999</v>
      </c>
    </row>
    <row r="92" spans="1:37" ht="14.75">
      <c r="A92" t="s">
        <v>965</v>
      </c>
      <c r="B92" t="s">
        <v>1146</v>
      </c>
      <c r="C92" t="s">
        <v>1861</v>
      </c>
      <c r="D92" t="s">
        <v>495</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40">
        <v>5.8999999999999997E-2</v>
      </c>
    </row>
    <row r="93" spans="1:37" ht="14.75">
      <c r="A93" t="s">
        <v>967</v>
      </c>
      <c r="B93" t="s">
        <v>1147</v>
      </c>
      <c r="C93" t="s">
        <v>1862</v>
      </c>
      <c r="D93" t="s">
        <v>495</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40">
        <v>8.4000000000000005E-2</v>
      </c>
    </row>
    <row r="94" spans="1:37" ht="14.75">
      <c r="A94" t="s">
        <v>906</v>
      </c>
      <c r="B94" t="s">
        <v>1148</v>
      </c>
      <c r="C94" t="s">
        <v>1863</v>
      </c>
      <c r="D94" t="s">
        <v>495</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40">
        <v>6.2E-2</v>
      </c>
    </row>
    <row r="95" spans="1:37" ht="14.75">
      <c r="A95" t="s">
        <v>963</v>
      </c>
      <c r="B95" t="s">
        <v>1149</v>
      </c>
      <c r="C95" t="s">
        <v>1864</v>
      </c>
      <c r="D95" t="s">
        <v>495</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40">
        <v>7.2999999999999995E-2</v>
      </c>
    </row>
    <row r="96" spans="1:37" ht="14.75">
      <c r="A96" t="s">
        <v>965</v>
      </c>
      <c r="B96" t="s">
        <v>1150</v>
      </c>
      <c r="C96" t="s">
        <v>1865</v>
      </c>
      <c r="D96" t="s">
        <v>495</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40">
        <v>5.1999999999999998E-2</v>
      </c>
    </row>
    <row r="97" spans="1:37" ht="14.75">
      <c r="A97" t="s">
        <v>967</v>
      </c>
      <c r="B97" t="s">
        <v>1151</v>
      </c>
      <c r="C97" t="s">
        <v>1866</v>
      </c>
      <c r="D97" t="s">
        <v>495</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40">
        <v>7.0000000000000007E-2</v>
      </c>
    </row>
    <row r="98" spans="1:37" ht="14.75">
      <c r="A98" t="s">
        <v>908</v>
      </c>
      <c r="B98" t="s">
        <v>1152</v>
      </c>
      <c r="C98" t="s">
        <v>1867</v>
      </c>
      <c r="D98" t="s">
        <v>495</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40">
        <v>5.3999999999999999E-2</v>
      </c>
    </row>
    <row r="99" spans="1:37" ht="14.75">
      <c r="A99" t="s">
        <v>963</v>
      </c>
      <c r="B99" t="s">
        <v>1153</v>
      </c>
      <c r="C99" t="s">
        <v>1868</v>
      </c>
      <c r="D99" t="s">
        <v>495</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40">
        <v>6.3E-2</v>
      </c>
    </row>
    <row r="100" spans="1:37" ht="14.75">
      <c r="A100" t="s">
        <v>965</v>
      </c>
      <c r="B100" t="s">
        <v>1154</v>
      </c>
      <c r="C100" t="s">
        <v>1869</v>
      </c>
      <c r="D100" t="s">
        <v>495</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40">
        <v>0.06</v>
      </c>
    </row>
    <row r="101" spans="1:37" ht="14.75">
      <c r="A101" t="s">
        <v>967</v>
      </c>
      <c r="B101" t="s">
        <v>1155</v>
      </c>
      <c r="C101" t="s">
        <v>1870</v>
      </c>
      <c r="D101" t="s">
        <v>495</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40">
        <v>1.9E-2</v>
      </c>
    </row>
    <row r="102" spans="1:37" ht="14.75">
      <c r="A102" t="s">
        <v>910</v>
      </c>
      <c r="B102" t="s">
        <v>1156</v>
      </c>
      <c r="C102" t="s">
        <v>1871</v>
      </c>
      <c r="D102" t="s">
        <v>495</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40">
        <v>5.1999999999999998E-2</v>
      </c>
    </row>
    <row r="103" spans="1:37" ht="14.75">
      <c r="A103" t="s">
        <v>963</v>
      </c>
      <c r="B103" t="s">
        <v>1157</v>
      </c>
      <c r="C103" t="s">
        <v>1872</v>
      </c>
      <c r="D103" t="s">
        <v>495</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40">
        <v>5.3999999999999999E-2</v>
      </c>
    </row>
    <row r="104" spans="1:37" ht="14.75">
      <c r="A104" t="s">
        <v>965</v>
      </c>
      <c r="B104" t="s">
        <v>1158</v>
      </c>
      <c r="C104" t="s">
        <v>1873</v>
      </c>
      <c r="D104" t="s">
        <v>495</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40">
        <v>4.2999999999999997E-2</v>
      </c>
    </row>
    <row r="105" spans="1:37" ht="14.75">
      <c r="A105" t="s">
        <v>967</v>
      </c>
      <c r="B105" t="s">
        <v>1159</v>
      </c>
      <c r="C105" t="s">
        <v>1874</v>
      </c>
      <c r="D105" t="s">
        <v>495</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40">
        <v>2.1000000000000001E-2</v>
      </c>
    </row>
    <row r="106" spans="1:37" ht="14.75">
      <c r="A106" t="s">
        <v>912</v>
      </c>
      <c r="B106" t="s">
        <v>1160</v>
      </c>
      <c r="C106" t="s">
        <v>1875</v>
      </c>
      <c r="D106" t="s">
        <v>495</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40">
        <v>3.2000000000000001E-2</v>
      </c>
    </row>
    <row r="107" spans="1:37" ht="14.75">
      <c r="A107" t="s">
        <v>963</v>
      </c>
      <c r="B107" t="s">
        <v>1161</v>
      </c>
      <c r="C107" t="s">
        <v>1876</v>
      </c>
      <c r="D107" t="s">
        <v>495</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40">
        <v>3.6999999999999998E-2</v>
      </c>
    </row>
    <row r="108" spans="1:37" ht="14.75">
      <c r="A108" t="s">
        <v>965</v>
      </c>
      <c r="B108" t="s">
        <v>1162</v>
      </c>
      <c r="C108" t="s">
        <v>1877</v>
      </c>
      <c r="D108" t="s">
        <v>495</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40">
        <v>3.2000000000000001E-2</v>
      </c>
    </row>
    <row r="109" spans="1:37" ht="14.75">
      <c r="A109" t="s">
        <v>967</v>
      </c>
      <c r="B109" t="s">
        <v>1163</v>
      </c>
      <c r="C109" t="s">
        <v>1878</v>
      </c>
      <c r="D109" t="s">
        <v>495</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40">
        <v>3.0000000000000001E-3</v>
      </c>
    </row>
    <row r="110" spans="1:37" ht="14.75">
      <c r="A110" t="s">
        <v>914</v>
      </c>
      <c r="B110" t="s">
        <v>1164</v>
      </c>
      <c r="C110" t="s">
        <v>1879</v>
      </c>
      <c r="D110" t="s">
        <v>495</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40">
        <v>5.5E-2</v>
      </c>
    </row>
    <row r="111" spans="1:37" ht="14.75">
      <c r="A111" t="s">
        <v>963</v>
      </c>
      <c r="B111" t="s">
        <v>1165</v>
      </c>
      <c r="C111" t="s">
        <v>1880</v>
      </c>
      <c r="D111" t="s">
        <v>495</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40">
        <v>6.3E-2</v>
      </c>
    </row>
    <row r="112" spans="1:37" ht="14.75">
      <c r="A112" t="s">
        <v>965</v>
      </c>
      <c r="B112" t="s">
        <v>1166</v>
      </c>
      <c r="C112" t="s">
        <v>1881</v>
      </c>
      <c r="D112" t="s">
        <v>495</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40">
        <v>4.2999999999999997E-2</v>
      </c>
    </row>
    <row r="113" spans="1:37" ht="14.75">
      <c r="A113" t="s">
        <v>967</v>
      </c>
      <c r="B113" t="s">
        <v>1167</v>
      </c>
      <c r="C113" t="s">
        <v>1882</v>
      </c>
      <c r="D113" t="s">
        <v>495</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40">
        <v>3.5999999999999997E-2</v>
      </c>
    </row>
    <row r="114" spans="1:37" ht="14.75">
      <c r="A114" t="s">
        <v>916</v>
      </c>
      <c r="B114" t="s">
        <v>1168</v>
      </c>
      <c r="C114" t="s">
        <v>1883</v>
      </c>
      <c r="D114" t="s">
        <v>495</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40">
        <v>0.08</v>
      </c>
    </row>
    <row r="115" spans="1:37" ht="14.75">
      <c r="A115" t="s">
        <v>963</v>
      </c>
      <c r="B115" t="s">
        <v>1169</v>
      </c>
      <c r="C115" t="s">
        <v>1884</v>
      </c>
      <c r="D115" t="s">
        <v>495</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40">
        <v>8.4000000000000005E-2</v>
      </c>
    </row>
    <row r="116" spans="1:37" ht="14.75">
      <c r="A116" t="s">
        <v>965</v>
      </c>
      <c r="B116" t="s">
        <v>1170</v>
      </c>
      <c r="C116" t="s">
        <v>1885</v>
      </c>
      <c r="D116" t="s">
        <v>495</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40">
        <v>7.3999999999999996E-2</v>
      </c>
    </row>
    <row r="117" spans="1:37" ht="14.75">
      <c r="A117" t="s">
        <v>967</v>
      </c>
      <c r="B117" t="s">
        <v>1171</v>
      </c>
      <c r="C117" t="s">
        <v>1886</v>
      </c>
      <c r="D117" t="s">
        <v>495</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40">
        <v>5.7000000000000002E-2</v>
      </c>
    </row>
    <row r="118" spans="1:37" ht="14.75">
      <c r="A118" t="s">
        <v>918</v>
      </c>
      <c r="B118" t="s">
        <v>1172</v>
      </c>
      <c r="C118" t="s">
        <v>1887</v>
      </c>
      <c r="D118" t="s">
        <v>495</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40">
        <v>6.4000000000000001E-2</v>
      </c>
    </row>
    <row r="119" spans="1:37" ht="14.75">
      <c r="A119" t="s">
        <v>963</v>
      </c>
      <c r="B119" t="s">
        <v>1173</v>
      </c>
      <c r="C119" t="s">
        <v>1888</v>
      </c>
      <c r="D119" t="s">
        <v>495</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40">
        <v>7.1999999999999995E-2</v>
      </c>
    </row>
    <row r="120" spans="1:37" ht="14.75">
      <c r="A120" t="s">
        <v>965</v>
      </c>
      <c r="B120" t="s">
        <v>1174</v>
      </c>
      <c r="C120" t="s">
        <v>1889</v>
      </c>
      <c r="D120" t="s">
        <v>495</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40">
        <v>5.5E-2</v>
      </c>
    </row>
    <row r="121" spans="1:37" ht="14.75">
      <c r="A121" t="s">
        <v>967</v>
      </c>
      <c r="B121" t="s">
        <v>1175</v>
      </c>
      <c r="C121" t="s">
        <v>1890</v>
      </c>
      <c r="D121" t="s">
        <v>495</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40">
        <v>5.5E-2</v>
      </c>
    </row>
    <row r="122" spans="1:37" ht="14.75">
      <c r="A122" t="s">
        <v>118</v>
      </c>
      <c r="B122" t="s">
        <v>1176</v>
      </c>
      <c r="C122" t="s">
        <v>1891</v>
      </c>
      <c r="D122" t="s">
        <v>495</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40">
        <v>5.8000000000000003E-2</v>
      </c>
    </row>
    <row r="123" spans="1:37" ht="14.75">
      <c r="A123" t="s">
        <v>127</v>
      </c>
    </row>
    <row r="124" spans="1:37" ht="14.75">
      <c r="A124" t="s">
        <v>894</v>
      </c>
      <c r="B124" t="s">
        <v>1177</v>
      </c>
      <c r="C124" t="s">
        <v>1892</v>
      </c>
      <c r="D124" t="s">
        <v>495</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40">
        <v>-0.106</v>
      </c>
    </row>
    <row r="125" spans="1:37" ht="14.75">
      <c r="A125" t="s">
        <v>963</v>
      </c>
      <c r="B125" t="s">
        <v>1178</v>
      </c>
      <c r="C125" t="s">
        <v>1893</v>
      </c>
      <c r="D125" t="s">
        <v>495</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117</v>
      </c>
    </row>
    <row r="126" spans="1:37" ht="14.75">
      <c r="A126" t="s">
        <v>965</v>
      </c>
      <c r="B126" t="s">
        <v>1179</v>
      </c>
      <c r="C126" t="s">
        <v>1894</v>
      </c>
      <c r="D126" t="s">
        <v>495</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117</v>
      </c>
    </row>
    <row r="127" spans="1:37" ht="14.75">
      <c r="A127" t="s">
        <v>967</v>
      </c>
      <c r="B127" t="s">
        <v>1180</v>
      </c>
      <c r="C127" t="s">
        <v>1895</v>
      </c>
      <c r="D127" t="s">
        <v>495</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40">
        <v>-0.08</v>
      </c>
    </row>
    <row r="128" spans="1:37" ht="14.75">
      <c r="A128" t="s">
        <v>896</v>
      </c>
      <c r="B128" t="s">
        <v>1181</v>
      </c>
      <c r="C128" t="s">
        <v>1896</v>
      </c>
      <c r="D128" t="s">
        <v>495</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40">
        <v>-0.109</v>
      </c>
    </row>
    <row r="129" spans="1:37" ht="14.75">
      <c r="A129" t="s">
        <v>963</v>
      </c>
      <c r="B129" t="s">
        <v>1182</v>
      </c>
      <c r="C129" t="s">
        <v>1897</v>
      </c>
      <c r="D129" t="s">
        <v>495</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117</v>
      </c>
    </row>
    <row r="130" spans="1:37" ht="14.75">
      <c r="A130" t="s">
        <v>965</v>
      </c>
      <c r="B130" t="s">
        <v>1183</v>
      </c>
      <c r="C130" t="s">
        <v>1898</v>
      </c>
      <c r="D130" t="s">
        <v>495</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117</v>
      </c>
    </row>
    <row r="131" spans="1:37" ht="14.75">
      <c r="A131" t="s">
        <v>967</v>
      </c>
      <c r="B131" t="s">
        <v>1184</v>
      </c>
      <c r="C131" t="s">
        <v>1899</v>
      </c>
      <c r="D131" t="s">
        <v>495</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40">
        <v>-9.0999999999999998E-2</v>
      </c>
    </row>
    <row r="132" spans="1:37" ht="14.75">
      <c r="A132" t="s">
        <v>898</v>
      </c>
      <c r="B132" t="s">
        <v>1185</v>
      </c>
      <c r="C132" t="s">
        <v>1900</v>
      </c>
      <c r="D132" t="s">
        <v>495</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40">
        <v>-0.19500000000000001</v>
      </c>
    </row>
    <row r="133" spans="1:37" ht="14.75">
      <c r="A133" t="s">
        <v>963</v>
      </c>
      <c r="B133" t="s">
        <v>1186</v>
      </c>
      <c r="C133" t="s">
        <v>1901</v>
      </c>
      <c r="D133" t="s">
        <v>495</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117</v>
      </c>
    </row>
    <row r="134" spans="1:37" ht="14.75">
      <c r="A134" t="s">
        <v>965</v>
      </c>
      <c r="B134" t="s">
        <v>1187</v>
      </c>
      <c r="C134" t="s">
        <v>1902</v>
      </c>
      <c r="D134" t="s">
        <v>495</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117</v>
      </c>
    </row>
    <row r="135" spans="1:37" ht="14.75">
      <c r="A135" t="s">
        <v>967</v>
      </c>
      <c r="B135" t="s">
        <v>1188</v>
      </c>
      <c r="C135" t="s">
        <v>1903</v>
      </c>
      <c r="D135" t="s">
        <v>495</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40">
        <v>-0.17299999999999999</v>
      </c>
    </row>
    <row r="136" spans="1:37" ht="14.75">
      <c r="A136" t="s">
        <v>900</v>
      </c>
      <c r="B136" t="s">
        <v>1189</v>
      </c>
      <c r="C136" t="s">
        <v>1904</v>
      </c>
      <c r="D136" t="s">
        <v>495</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40">
        <v>-7.6999999999999999E-2</v>
      </c>
    </row>
    <row r="137" spans="1:37" ht="14.75">
      <c r="A137" t="s">
        <v>963</v>
      </c>
      <c r="B137" t="s">
        <v>1190</v>
      </c>
      <c r="C137" t="s">
        <v>1905</v>
      </c>
      <c r="D137" t="s">
        <v>495</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117</v>
      </c>
    </row>
    <row r="138" spans="1:37" ht="14.75">
      <c r="A138" t="s">
        <v>965</v>
      </c>
      <c r="B138" t="s">
        <v>1191</v>
      </c>
      <c r="C138" t="s">
        <v>1906</v>
      </c>
      <c r="D138" t="s">
        <v>495</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117</v>
      </c>
    </row>
    <row r="139" spans="1:37" ht="14.75">
      <c r="A139" t="s">
        <v>967</v>
      </c>
      <c r="B139" t="s">
        <v>1192</v>
      </c>
      <c r="C139" t="s">
        <v>1907</v>
      </c>
      <c r="D139" t="s">
        <v>495</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40">
        <v>-0.04</v>
      </c>
    </row>
    <row r="140" spans="1:37" ht="14.75">
      <c r="A140" t="s">
        <v>902</v>
      </c>
      <c r="B140" t="s">
        <v>1193</v>
      </c>
      <c r="C140" t="s">
        <v>1908</v>
      </c>
      <c r="D140" t="s">
        <v>495</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117</v>
      </c>
    </row>
    <row r="141" spans="1:37" ht="14.75">
      <c r="A141" t="s">
        <v>963</v>
      </c>
      <c r="B141" t="s">
        <v>1194</v>
      </c>
      <c r="C141" t="s">
        <v>1909</v>
      </c>
      <c r="D141" t="s">
        <v>495</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117</v>
      </c>
    </row>
    <row r="142" spans="1:37" ht="14.75">
      <c r="A142" t="s">
        <v>965</v>
      </c>
      <c r="B142" t="s">
        <v>1195</v>
      </c>
      <c r="C142" t="s">
        <v>1910</v>
      </c>
      <c r="D142" t="s">
        <v>495</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117</v>
      </c>
    </row>
    <row r="143" spans="1:37" ht="14.75">
      <c r="A143" t="s">
        <v>967</v>
      </c>
      <c r="B143" t="s">
        <v>1196</v>
      </c>
      <c r="C143" t="s">
        <v>1911</v>
      </c>
      <c r="D143" t="s">
        <v>495</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117</v>
      </c>
    </row>
    <row r="144" spans="1:37" ht="14.75">
      <c r="A144" t="s">
        <v>904</v>
      </c>
      <c r="B144" t="s">
        <v>1197</v>
      </c>
      <c r="C144" t="s">
        <v>1912</v>
      </c>
      <c r="D144" t="s">
        <v>495</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40">
        <v>-0.159</v>
      </c>
    </row>
    <row r="145" spans="1:37" ht="14.75">
      <c r="A145" t="s">
        <v>963</v>
      </c>
      <c r="B145" t="s">
        <v>1198</v>
      </c>
      <c r="C145" t="s">
        <v>1913</v>
      </c>
      <c r="D145" t="s">
        <v>495</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117</v>
      </c>
    </row>
    <row r="146" spans="1:37" ht="14.75">
      <c r="A146" t="s">
        <v>965</v>
      </c>
      <c r="B146" t="s">
        <v>1199</v>
      </c>
      <c r="C146" t="s">
        <v>1914</v>
      </c>
      <c r="D146" t="s">
        <v>495</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117</v>
      </c>
    </row>
    <row r="147" spans="1:37" ht="14.75">
      <c r="A147" t="s">
        <v>967</v>
      </c>
      <c r="B147" t="s">
        <v>1200</v>
      </c>
      <c r="C147" t="s">
        <v>1915</v>
      </c>
      <c r="D147" t="s">
        <v>495</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40">
        <v>-0.13900000000000001</v>
      </c>
    </row>
    <row r="148" spans="1:37" ht="14.75">
      <c r="A148" t="s">
        <v>906</v>
      </c>
      <c r="B148" t="s">
        <v>1201</v>
      </c>
      <c r="C148" t="s">
        <v>1916</v>
      </c>
      <c r="D148" t="s">
        <v>495</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40">
        <v>-8.1000000000000003E-2</v>
      </c>
    </row>
    <row r="149" spans="1:37" ht="14.75">
      <c r="A149" t="s">
        <v>963</v>
      </c>
      <c r="B149" t="s">
        <v>1202</v>
      </c>
      <c r="C149" t="s">
        <v>1917</v>
      </c>
      <c r="D149" t="s">
        <v>495</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40">
        <v>-7.0999999999999994E-2</v>
      </c>
    </row>
    <row r="150" spans="1:37" ht="14.75">
      <c r="A150" t="s">
        <v>965</v>
      </c>
      <c r="B150" t="s">
        <v>1203</v>
      </c>
      <c r="C150" t="s">
        <v>1918</v>
      </c>
      <c r="D150" t="s">
        <v>495</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117</v>
      </c>
    </row>
    <row r="151" spans="1:37" ht="14.75">
      <c r="A151" t="s">
        <v>967</v>
      </c>
      <c r="B151" t="s">
        <v>1204</v>
      </c>
      <c r="C151" t="s">
        <v>1919</v>
      </c>
      <c r="D151" t="s">
        <v>495</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40">
        <v>-5.8999999999999997E-2</v>
      </c>
    </row>
    <row r="152" spans="1:37" ht="14.75">
      <c r="A152" t="s">
        <v>908</v>
      </c>
      <c r="B152" t="s">
        <v>1205</v>
      </c>
      <c r="C152" t="s">
        <v>1920</v>
      </c>
      <c r="D152" t="s">
        <v>495</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40">
        <v>-0.06</v>
      </c>
    </row>
    <row r="153" spans="1:37" ht="14.75">
      <c r="A153" t="s">
        <v>963</v>
      </c>
      <c r="B153" t="s">
        <v>1206</v>
      </c>
      <c r="C153" t="s">
        <v>1921</v>
      </c>
      <c r="D153" t="s">
        <v>495</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40">
        <v>-6.9000000000000006E-2</v>
      </c>
    </row>
    <row r="154" spans="1:37" ht="14.75">
      <c r="A154" t="s">
        <v>965</v>
      </c>
      <c r="B154" t="s">
        <v>1207</v>
      </c>
      <c r="C154" t="s">
        <v>1922</v>
      </c>
      <c r="D154" t="s">
        <v>495</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117</v>
      </c>
    </row>
    <row r="155" spans="1:37" ht="14.75">
      <c r="A155" t="s">
        <v>967</v>
      </c>
      <c r="B155" t="s">
        <v>1208</v>
      </c>
      <c r="C155" t="s">
        <v>1923</v>
      </c>
      <c r="D155" t="s">
        <v>495</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40">
        <v>-3.7999999999999999E-2</v>
      </c>
    </row>
    <row r="156" spans="1:37" ht="14.75">
      <c r="A156" t="s">
        <v>910</v>
      </c>
      <c r="B156" t="s">
        <v>1209</v>
      </c>
      <c r="C156" t="s">
        <v>1924</v>
      </c>
      <c r="D156" t="s">
        <v>495</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40">
        <v>-0.129</v>
      </c>
    </row>
    <row r="157" spans="1:37" ht="14.75">
      <c r="A157" t="s">
        <v>963</v>
      </c>
      <c r="B157" t="s">
        <v>1210</v>
      </c>
      <c r="C157" t="s">
        <v>1925</v>
      </c>
      <c r="D157" t="s">
        <v>495</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117</v>
      </c>
    </row>
    <row r="158" spans="1:37" ht="14.75">
      <c r="A158" t="s">
        <v>965</v>
      </c>
      <c r="B158" t="s">
        <v>1211</v>
      </c>
      <c r="C158" t="s">
        <v>1926</v>
      </c>
      <c r="D158" t="s">
        <v>495</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117</v>
      </c>
    </row>
    <row r="159" spans="1:37" ht="14.75">
      <c r="A159" t="s">
        <v>967</v>
      </c>
      <c r="B159" t="s">
        <v>1212</v>
      </c>
      <c r="C159" t="s">
        <v>1927</v>
      </c>
      <c r="D159" t="s">
        <v>495</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40">
        <v>-5.7000000000000002E-2</v>
      </c>
    </row>
    <row r="160" spans="1:37" ht="14.75">
      <c r="A160" t="s">
        <v>912</v>
      </c>
      <c r="B160" t="s">
        <v>1213</v>
      </c>
      <c r="C160" t="s">
        <v>1928</v>
      </c>
      <c r="D160" t="s">
        <v>495</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40">
        <v>-9.5000000000000001E-2</v>
      </c>
    </row>
    <row r="161" spans="1:37" ht="14.75">
      <c r="A161" t="s">
        <v>963</v>
      </c>
      <c r="B161" t="s">
        <v>1214</v>
      </c>
      <c r="C161" t="s">
        <v>1929</v>
      </c>
      <c r="D161" t="s">
        <v>495</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40">
        <v>-7.1999999999999995E-2</v>
      </c>
    </row>
    <row r="162" spans="1:37" ht="14.75">
      <c r="A162" t="s">
        <v>965</v>
      </c>
      <c r="B162" t="s">
        <v>1215</v>
      </c>
      <c r="C162" t="s">
        <v>1930</v>
      </c>
      <c r="D162" t="s">
        <v>495</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117</v>
      </c>
    </row>
    <row r="163" spans="1:37" ht="14.75">
      <c r="A163" t="s">
        <v>967</v>
      </c>
      <c r="B163" t="s">
        <v>1216</v>
      </c>
      <c r="C163" t="s">
        <v>1931</v>
      </c>
      <c r="D163" t="s">
        <v>495</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117</v>
      </c>
    </row>
    <row r="164" spans="1:37" ht="14.75">
      <c r="A164" t="s">
        <v>914</v>
      </c>
      <c r="B164" t="s">
        <v>1217</v>
      </c>
      <c r="C164" t="s">
        <v>1932</v>
      </c>
      <c r="D164" t="s">
        <v>495</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40">
        <v>-9.5000000000000001E-2</v>
      </c>
    </row>
    <row r="165" spans="1:37" ht="14.75">
      <c r="A165" t="s">
        <v>963</v>
      </c>
      <c r="B165" t="s">
        <v>1218</v>
      </c>
      <c r="C165" t="s">
        <v>1933</v>
      </c>
      <c r="D165" t="s">
        <v>495</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117</v>
      </c>
    </row>
    <row r="166" spans="1:37" ht="14.75">
      <c r="A166" t="s">
        <v>965</v>
      </c>
      <c r="B166" t="s">
        <v>1219</v>
      </c>
      <c r="C166" t="s">
        <v>1934</v>
      </c>
      <c r="D166" t="s">
        <v>495</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117</v>
      </c>
    </row>
    <row r="167" spans="1:37" ht="14.75">
      <c r="A167" t="s">
        <v>967</v>
      </c>
      <c r="B167" t="s">
        <v>1220</v>
      </c>
      <c r="C167" t="s">
        <v>1935</v>
      </c>
      <c r="D167" t="s">
        <v>495</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40">
        <v>-5.0999999999999997E-2</v>
      </c>
    </row>
    <row r="168" spans="1:37" ht="14.75">
      <c r="A168" t="s">
        <v>916</v>
      </c>
      <c r="B168" t="s">
        <v>1221</v>
      </c>
      <c r="C168" t="s">
        <v>1936</v>
      </c>
      <c r="D168" t="s">
        <v>495</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40">
        <v>-0.13300000000000001</v>
      </c>
    </row>
    <row r="169" spans="1:37" ht="14.75">
      <c r="A169" t="s">
        <v>963</v>
      </c>
      <c r="B169" t="s">
        <v>1222</v>
      </c>
      <c r="C169" t="s">
        <v>1937</v>
      </c>
      <c r="D169" t="s">
        <v>495</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117</v>
      </c>
    </row>
    <row r="170" spans="1:37" ht="14.75">
      <c r="A170" t="s">
        <v>965</v>
      </c>
      <c r="B170" t="s">
        <v>1223</v>
      </c>
      <c r="C170" t="s">
        <v>1938</v>
      </c>
      <c r="D170" t="s">
        <v>495</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117</v>
      </c>
    </row>
    <row r="171" spans="1:37" ht="14.75">
      <c r="A171" t="s">
        <v>967</v>
      </c>
      <c r="B171" t="s">
        <v>1224</v>
      </c>
      <c r="C171" t="s">
        <v>1939</v>
      </c>
      <c r="D171" t="s">
        <v>495</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40">
        <v>-8.4000000000000005E-2</v>
      </c>
    </row>
    <row r="172" spans="1:37" ht="14.75">
      <c r="A172" t="s">
        <v>918</v>
      </c>
      <c r="B172" t="s">
        <v>1225</v>
      </c>
      <c r="C172" t="s">
        <v>1940</v>
      </c>
      <c r="D172" t="s">
        <v>495</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40">
        <v>-0.13300000000000001</v>
      </c>
    </row>
    <row r="173" spans="1:37" ht="14.75">
      <c r="A173" t="s">
        <v>963</v>
      </c>
      <c r="B173" t="s">
        <v>1226</v>
      </c>
      <c r="C173" t="s">
        <v>1941</v>
      </c>
      <c r="D173" t="s">
        <v>495</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117</v>
      </c>
    </row>
    <row r="174" spans="1:37" ht="14.75">
      <c r="A174" t="s">
        <v>965</v>
      </c>
      <c r="B174" t="s">
        <v>1227</v>
      </c>
      <c r="C174" t="s">
        <v>1942</v>
      </c>
      <c r="D174" t="s">
        <v>495</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40">
        <v>-7.2999999999999995E-2</v>
      </c>
    </row>
    <row r="175" spans="1:37" ht="14.75">
      <c r="A175" t="s">
        <v>967</v>
      </c>
      <c r="B175" t="s">
        <v>1228</v>
      </c>
      <c r="C175" t="s">
        <v>1943</v>
      </c>
      <c r="D175" t="s">
        <v>495</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117</v>
      </c>
    </row>
    <row r="176" spans="1:37" ht="14.75">
      <c r="A176" t="s">
        <v>118</v>
      </c>
      <c r="B176" t="s">
        <v>1229</v>
      </c>
      <c r="C176" t="s">
        <v>1944</v>
      </c>
      <c r="D176" t="s">
        <v>495</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40">
        <v>-0.104</v>
      </c>
    </row>
    <row r="177" spans="1:37" ht="14.75">
      <c r="A177" t="s">
        <v>126</v>
      </c>
    </row>
    <row r="178" spans="1:37" ht="14.75">
      <c r="A178" t="s">
        <v>894</v>
      </c>
      <c r="B178" t="s">
        <v>1230</v>
      </c>
      <c r="C178" t="s">
        <v>1945</v>
      </c>
      <c r="D178" t="s">
        <v>495</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40">
        <v>1.7000000000000001E-2</v>
      </c>
    </row>
    <row r="179" spans="1:37" ht="14.75">
      <c r="A179" t="s">
        <v>896</v>
      </c>
      <c r="B179" t="s">
        <v>1231</v>
      </c>
      <c r="C179" t="s">
        <v>1946</v>
      </c>
      <c r="D179" t="s">
        <v>495</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40">
        <v>4.0000000000000001E-3</v>
      </c>
    </row>
    <row r="180" spans="1:37" ht="14.75">
      <c r="A180" t="s">
        <v>898</v>
      </c>
      <c r="B180" t="s">
        <v>1232</v>
      </c>
      <c r="C180" t="s">
        <v>1947</v>
      </c>
      <c r="D180" t="s">
        <v>495</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40">
        <v>1.7999999999999999E-2</v>
      </c>
    </row>
    <row r="181" spans="1:37" ht="14.75">
      <c r="A181" t="s">
        <v>900</v>
      </c>
      <c r="B181" t="s">
        <v>1233</v>
      </c>
      <c r="C181" t="s">
        <v>1948</v>
      </c>
      <c r="D181" t="s">
        <v>495</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40">
        <v>0.01</v>
      </c>
    </row>
    <row r="182" spans="1:37" ht="14.75">
      <c r="A182" t="s">
        <v>902</v>
      </c>
      <c r="B182" t="s">
        <v>1234</v>
      </c>
      <c r="C182" t="s">
        <v>1949</v>
      </c>
      <c r="D182" t="s">
        <v>495</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40">
        <v>7.0000000000000001E-3</v>
      </c>
    </row>
    <row r="183" spans="1:37" ht="14.75">
      <c r="A183" t="s">
        <v>904</v>
      </c>
      <c r="B183" t="s">
        <v>1235</v>
      </c>
      <c r="C183" t="s">
        <v>1950</v>
      </c>
      <c r="D183" t="s">
        <v>495</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40">
        <v>2.1000000000000001E-2</v>
      </c>
    </row>
    <row r="184" spans="1:37" ht="14.75">
      <c r="A184" t="s">
        <v>906</v>
      </c>
      <c r="B184" t="s">
        <v>1236</v>
      </c>
      <c r="C184" t="s">
        <v>1951</v>
      </c>
      <c r="D184" t="s">
        <v>495</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40">
        <v>2.3E-2</v>
      </c>
    </row>
    <row r="185" spans="1:37" ht="14.75">
      <c r="A185" t="s">
        <v>908</v>
      </c>
      <c r="B185" t="s">
        <v>1237</v>
      </c>
      <c r="C185" t="s">
        <v>1952</v>
      </c>
      <c r="D185" t="s">
        <v>495</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40">
        <v>2.1000000000000001E-2</v>
      </c>
    </row>
    <row r="186" spans="1:37" ht="14.75">
      <c r="A186" t="s">
        <v>910</v>
      </c>
      <c r="B186" t="s">
        <v>1238</v>
      </c>
      <c r="C186" t="s">
        <v>1953</v>
      </c>
      <c r="D186" t="s">
        <v>495</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40">
        <v>0.02</v>
      </c>
    </row>
    <row r="187" spans="1:37" ht="14.75">
      <c r="A187" t="s">
        <v>912</v>
      </c>
      <c r="B187" t="s">
        <v>1239</v>
      </c>
      <c r="C187" t="s">
        <v>1954</v>
      </c>
      <c r="D187" t="s">
        <v>495</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40">
        <v>8.9999999999999993E-3</v>
      </c>
    </row>
    <row r="188" spans="1:37" ht="14.75">
      <c r="A188" t="s">
        <v>914</v>
      </c>
      <c r="B188" t="s">
        <v>1240</v>
      </c>
      <c r="C188" t="s">
        <v>1955</v>
      </c>
      <c r="D188" t="s">
        <v>495</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40">
        <v>0.02</v>
      </c>
    </row>
    <row r="189" spans="1:37" ht="14.75">
      <c r="A189" t="s">
        <v>916</v>
      </c>
      <c r="B189" t="s">
        <v>1241</v>
      </c>
      <c r="C189" t="s">
        <v>1956</v>
      </c>
      <c r="D189" t="s">
        <v>495</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40">
        <v>0.03</v>
      </c>
    </row>
    <row r="190" spans="1:37" ht="14.75">
      <c r="A190" t="s">
        <v>918</v>
      </c>
      <c r="B190" t="s">
        <v>1242</v>
      </c>
      <c r="C190" t="s">
        <v>1957</v>
      </c>
      <c r="D190" t="s">
        <v>495</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40">
        <v>2.9000000000000001E-2</v>
      </c>
    </row>
    <row r="191" spans="1:37" ht="14.75">
      <c r="A191" t="s">
        <v>118</v>
      </c>
      <c r="B191" t="s">
        <v>1243</v>
      </c>
      <c r="C191" t="s">
        <v>1958</v>
      </c>
      <c r="D191" t="s">
        <v>495</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40">
        <v>1.6E-2</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topLeftCell="A16" workbookViewId="0"/>
  </sheetViews>
  <sheetFormatPr defaultRowHeight="15" customHeight="1"/>
  <cols>
    <col min="1" max="1" width="34.1328125" customWidth="1"/>
  </cols>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1" spans="2:38" ht="14.75">
      <c r="B11" t="s">
        <v>634</v>
      </c>
    </row>
    <row r="12" spans="2:38" ht="14.75">
      <c r="B12" t="s">
        <v>1959</v>
      </c>
    </row>
    <row r="13" spans="2:38" ht="14.75">
      <c r="B13" t="s">
        <v>1960</v>
      </c>
    </row>
    <row r="14" spans="2:38" ht="14.75">
      <c r="B14" t="s">
        <v>306</v>
      </c>
    </row>
    <row r="15" spans="2:38" ht="14.75">
      <c r="C15" t="s">
        <v>307</v>
      </c>
      <c r="D15" t="s">
        <v>494</v>
      </c>
      <c r="E15" t="s">
        <v>495</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1382</v>
      </c>
    </row>
    <row r="16" spans="2:38" ht="14.75">
      <c r="B16" t="s">
        <v>219</v>
      </c>
    </row>
    <row r="17" spans="1:38" ht="14.75">
      <c r="B17" t="s">
        <v>635</v>
      </c>
    </row>
    <row r="18" spans="1:38" ht="14.75">
      <c r="B18" t="s">
        <v>445</v>
      </c>
    </row>
    <row r="19" spans="1:38" ht="14.75">
      <c r="A19" s="12" t="s">
        <v>114</v>
      </c>
      <c r="B19" t="s">
        <v>405</v>
      </c>
      <c r="C19" t="s">
        <v>636</v>
      </c>
      <c r="D19" t="s">
        <v>1961</v>
      </c>
      <c r="E19" t="s">
        <v>633</v>
      </c>
      <c r="G19">
        <v>44.303615999999998</v>
      </c>
      <c r="H19">
        <v>46.468510000000002</v>
      </c>
      <c r="I19">
        <v>48.643810000000002</v>
      </c>
      <c r="J19">
        <v>49.786850000000001</v>
      </c>
      <c r="K19">
        <v>50.975181999999997</v>
      </c>
      <c r="L19">
        <v>52.169327000000003</v>
      </c>
      <c r="M19">
        <v>53.003295999999999</v>
      </c>
      <c r="N19">
        <v>53.847748000000003</v>
      </c>
      <c r="O19">
        <v>54.920650000000002</v>
      </c>
      <c r="P19">
        <v>56.083548999999998</v>
      </c>
      <c r="Q19">
        <v>57.405665999999997</v>
      </c>
      <c r="R19">
        <v>58.769748999999997</v>
      </c>
      <c r="S19">
        <v>60.050925999999997</v>
      </c>
      <c r="T19">
        <v>61.100974999999998</v>
      </c>
      <c r="U19">
        <v>62.185032</v>
      </c>
      <c r="V19">
        <v>63.344462999999998</v>
      </c>
      <c r="W19">
        <v>64.250336000000004</v>
      </c>
      <c r="X19">
        <v>64.989425999999995</v>
      </c>
      <c r="Y19">
        <v>65.736892999999995</v>
      </c>
      <c r="Z19">
        <v>66.457367000000005</v>
      </c>
      <c r="AA19">
        <v>66.942749000000006</v>
      </c>
      <c r="AB19">
        <v>67.447044000000005</v>
      </c>
      <c r="AC19">
        <v>67.93074</v>
      </c>
      <c r="AD19">
        <v>68.498481999999996</v>
      </c>
      <c r="AE19">
        <v>68.873763999999994</v>
      </c>
      <c r="AF19">
        <v>69.274085999999997</v>
      </c>
      <c r="AG19">
        <v>69.495872000000006</v>
      </c>
      <c r="AH19">
        <v>69.753058999999993</v>
      </c>
      <c r="AI19">
        <v>70.158630000000002</v>
      </c>
      <c r="AJ19">
        <v>70.541718000000003</v>
      </c>
      <c r="AK19">
        <v>70.972908000000004</v>
      </c>
      <c r="AL19" s="40">
        <v>1.6E-2</v>
      </c>
    </row>
    <row r="20" spans="1:38" ht="14.75">
      <c r="A20" s="12" t="s">
        <v>113</v>
      </c>
      <c r="B20" t="s">
        <v>334</v>
      </c>
      <c r="C20" t="s">
        <v>637</v>
      </c>
      <c r="D20" t="s">
        <v>1962</v>
      </c>
      <c r="E20" t="s">
        <v>633</v>
      </c>
      <c r="G20">
        <v>11.670487</v>
      </c>
      <c r="H20">
        <v>12.01163</v>
      </c>
      <c r="I20">
        <v>12.329393</v>
      </c>
      <c r="J20">
        <v>12.398815000000001</v>
      </c>
      <c r="K20">
        <v>12.497584</v>
      </c>
      <c r="L20">
        <v>12.633912</v>
      </c>
      <c r="M20">
        <v>12.742443</v>
      </c>
      <c r="N20">
        <v>12.904199</v>
      </c>
      <c r="O20">
        <v>13.156378</v>
      </c>
      <c r="P20">
        <v>13.473269999999999</v>
      </c>
      <c r="Q20">
        <v>13.869823</v>
      </c>
      <c r="R20">
        <v>14.298347</v>
      </c>
      <c r="S20">
        <v>14.758368000000001</v>
      </c>
      <c r="T20">
        <v>15.217307999999999</v>
      </c>
      <c r="U20">
        <v>15.705617</v>
      </c>
      <c r="V20">
        <v>16.229514999999999</v>
      </c>
      <c r="W20">
        <v>16.727058</v>
      </c>
      <c r="X20">
        <v>17.217386000000001</v>
      </c>
      <c r="Y20">
        <v>17.729655999999999</v>
      </c>
      <c r="Z20">
        <v>18.240947999999999</v>
      </c>
      <c r="AA20">
        <v>18.703652999999999</v>
      </c>
      <c r="AB20">
        <v>19.203287</v>
      </c>
      <c r="AC20">
        <v>19.709454000000001</v>
      </c>
      <c r="AD20">
        <v>20.256686999999999</v>
      </c>
      <c r="AE20">
        <v>20.762129000000002</v>
      </c>
      <c r="AF20">
        <v>21.284573000000002</v>
      </c>
      <c r="AG20">
        <v>21.763905999999999</v>
      </c>
      <c r="AH20">
        <v>22.258033999999999</v>
      </c>
      <c r="AI20">
        <v>22.800196</v>
      </c>
      <c r="AJ20">
        <v>23.335905</v>
      </c>
      <c r="AK20">
        <v>23.896128000000001</v>
      </c>
      <c r="AL20" s="40">
        <v>2.4E-2</v>
      </c>
    </row>
    <row r="21" spans="1:38" ht="14.75">
      <c r="A21" s="12" t="s">
        <v>260</v>
      </c>
      <c r="B21" t="s">
        <v>317</v>
      </c>
      <c r="C21" t="s">
        <v>638</v>
      </c>
      <c r="D21" t="s">
        <v>1963</v>
      </c>
      <c r="E21" t="s">
        <v>633</v>
      </c>
      <c r="G21">
        <v>1.2333999999999999E-2</v>
      </c>
      <c r="H21">
        <v>1.8280999999999999E-2</v>
      </c>
      <c r="I21">
        <v>2.4646000000000001E-2</v>
      </c>
      <c r="J21">
        <v>3.0636E-2</v>
      </c>
      <c r="K21">
        <v>3.6720000000000003E-2</v>
      </c>
      <c r="L21">
        <v>4.2852000000000001E-2</v>
      </c>
      <c r="M21">
        <v>4.8634999999999998E-2</v>
      </c>
      <c r="N21">
        <v>5.4350999999999997E-2</v>
      </c>
      <c r="O21">
        <v>6.0353999999999998E-2</v>
      </c>
      <c r="P21">
        <v>6.658E-2</v>
      </c>
      <c r="Q21">
        <v>7.3035000000000003E-2</v>
      </c>
      <c r="R21">
        <v>7.9679E-2</v>
      </c>
      <c r="S21">
        <v>8.6453000000000002E-2</v>
      </c>
      <c r="T21">
        <v>9.3168000000000001E-2</v>
      </c>
      <c r="U21">
        <v>0.10013</v>
      </c>
      <c r="V21">
        <v>0.107483</v>
      </c>
      <c r="W21">
        <v>0.114736</v>
      </c>
      <c r="X21">
        <v>0.122013</v>
      </c>
      <c r="Y21">
        <v>0.129664</v>
      </c>
      <c r="Z21">
        <v>0.13758400000000001</v>
      </c>
      <c r="AA21">
        <v>0.145181</v>
      </c>
      <c r="AB21">
        <v>0.153057</v>
      </c>
      <c r="AC21">
        <v>0.16120200000000001</v>
      </c>
      <c r="AD21">
        <v>0.16979</v>
      </c>
      <c r="AE21">
        <v>0.17819299999999999</v>
      </c>
      <c r="AF21">
        <v>0.18707599999999999</v>
      </c>
      <c r="AG21">
        <v>0.19586799999999999</v>
      </c>
      <c r="AH21">
        <v>0.20515700000000001</v>
      </c>
      <c r="AI21">
        <v>0.215387</v>
      </c>
      <c r="AJ21">
        <v>0.22609299999999999</v>
      </c>
      <c r="AK21">
        <v>0.237484</v>
      </c>
      <c r="AL21" s="40">
        <v>0.104</v>
      </c>
    </row>
    <row r="22" spans="1:38" ht="14.75">
      <c r="A22" s="12" t="s">
        <v>112</v>
      </c>
      <c r="B22" t="s">
        <v>315</v>
      </c>
      <c r="C22" t="s">
        <v>639</v>
      </c>
      <c r="D22" t="s">
        <v>1964</v>
      </c>
      <c r="E22" t="s">
        <v>633</v>
      </c>
      <c r="G22">
        <v>6.5100000000000002E-3</v>
      </c>
      <c r="H22">
        <v>9.3749999999999997E-3</v>
      </c>
      <c r="I22">
        <v>1.2326999999999999E-2</v>
      </c>
      <c r="J22">
        <v>1.4945E-2</v>
      </c>
      <c r="K22">
        <v>1.7472000000000001E-2</v>
      </c>
      <c r="L22">
        <v>1.9890999999999999E-2</v>
      </c>
      <c r="M22">
        <v>2.2037999999999999E-2</v>
      </c>
      <c r="N22">
        <v>2.4058E-2</v>
      </c>
      <c r="O22">
        <v>2.6100000000000002E-2</v>
      </c>
      <c r="P22">
        <v>2.8133999999999999E-2</v>
      </c>
      <c r="Q22">
        <v>3.0169999999999999E-2</v>
      </c>
      <c r="R22">
        <v>3.2181000000000001E-2</v>
      </c>
      <c r="S22">
        <v>3.4136E-2</v>
      </c>
      <c r="T22">
        <v>3.5962000000000001E-2</v>
      </c>
      <c r="U22">
        <v>3.7782999999999997E-2</v>
      </c>
      <c r="V22">
        <v>3.9641999999999997E-2</v>
      </c>
      <c r="W22">
        <v>4.1355000000000003E-2</v>
      </c>
      <c r="X22">
        <v>4.2966999999999998E-2</v>
      </c>
      <c r="Y22">
        <v>4.4603999999999998E-2</v>
      </c>
      <c r="Z22">
        <v>4.6205000000000003E-2</v>
      </c>
      <c r="AA22">
        <v>4.7577000000000001E-2</v>
      </c>
      <c r="AB22">
        <v>4.8953000000000003E-2</v>
      </c>
      <c r="AC22">
        <v>5.033E-2</v>
      </c>
      <c r="AD22">
        <v>5.1773E-2</v>
      </c>
      <c r="AE22">
        <v>5.3101000000000002E-2</v>
      </c>
      <c r="AF22">
        <v>5.4510999999999997E-2</v>
      </c>
      <c r="AG22">
        <v>5.586E-2</v>
      </c>
      <c r="AH22">
        <v>5.7356999999999998E-2</v>
      </c>
      <c r="AI22">
        <v>5.9117999999999997E-2</v>
      </c>
      <c r="AJ22">
        <v>6.1026999999999998E-2</v>
      </c>
      <c r="AK22">
        <v>6.3146999999999995E-2</v>
      </c>
      <c r="AL22" s="40">
        <v>7.9000000000000001E-2</v>
      </c>
    </row>
    <row r="23" spans="1:38" ht="14.75">
      <c r="A23" s="12" t="s">
        <v>113</v>
      </c>
      <c r="B23" t="s">
        <v>569</v>
      </c>
      <c r="C23" t="s">
        <v>640</v>
      </c>
      <c r="D23" t="s">
        <v>1965</v>
      </c>
      <c r="E23" t="s">
        <v>633</v>
      </c>
      <c r="G23">
        <v>4.1170429999999998</v>
      </c>
      <c r="H23">
        <v>4.5403880000000001</v>
      </c>
      <c r="I23">
        <v>4.9633260000000003</v>
      </c>
      <c r="J23">
        <v>5.2811959999999996</v>
      </c>
      <c r="K23">
        <v>5.608263</v>
      </c>
      <c r="L23">
        <v>5.9431419999999999</v>
      </c>
      <c r="M23">
        <v>6.2620319999999996</v>
      </c>
      <c r="N23">
        <v>6.6127320000000003</v>
      </c>
      <c r="O23">
        <v>7.0103549999999997</v>
      </c>
      <c r="P23">
        <v>7.4512809999999998</v>
      </c>
      <c r="Q23">
        <v>7.9248000000000003</v>
      </c>
      <c r="R23">
        <v>8.4236280000000008</v>
      </c>
      <c r="S23">
        <v>8.9424360000000007</v>
      </c>
      <c r="T23">
        <v>9.4621189999999995</v>
      </c>
      <c r="U23">
        <v>10.000749000000001</v>
      </c>
      <c r="V23">
        <v>10.569487000000001</v>
      </c>
      <c r="W23">
        <v>11.123409000000001</v>
      </c>
      <c r="X23">
        <v>11.685357</v>
      </c>
      <c r="Y23">
        <v>12.272736999999999</v>
      </c>
      <c r="Z23">
        <v>12.885431000000001</v>
      </c>
      <c r="AA23">
        <v>13.488982999999999</v>
      </c>
      <c r="AB23">
        <v>14.153807</v>
      </c>
      <c r="AC23">
        <v>14.881503</v>
      </c>
      <c r="AD23">
        <v>15.670287</v>
      </c>
      <c r="AE23">
        <v>16.454726999999998</v>
      </c>
      <c r="AF23">
        <v>17.294906999999998</v>
      </c>
      <c r="AG23">
        <v>18.134250999999999</v>
      </c>
      <c r="AH23">
        <v>19.022991000000001</v>
      </c>
      <c r="AI23">
        <v>19.985868</v>
      </c>
      <c r="AJ23">
        <v>20.989632</v>
      </c>
      <c r="AK23">
        <v>22.046140999999999</v>
      </c>
      <c r="AL23" s="40">
        <v>5.8000000000000003E-2</v>
      </c>
    </row>
    <row r="24" spans="1:38" ht="14.75">
      <c r="A24" s="12" t="s">
        <v>111</v>
      </c>
      <c r="B24" t="s">
        <v>571</v>
      </c>
      <c r="C24" t="s">
        <v>641</v>
      </c>
      <c r="D24" t="s">
        <v>1966</v>
      </c>
      <c r="E24" t="s">
        <v>633</v>
      </c>
      <c r="G24">
        <v>5.3699999999999998E-3</v>
      </c>
      <c r="H24">
        <v>1.0534999999999999E-2</v>
      </c>
      <c r="I24">
        <v>1.6449999999999999E-2</v>
      </c>
      <c r="J24">
        <v>2.2447999999999999E-2</v>
      </c>
      <c r="K24">
        <v>2.8750000000000001E-2</v>
      </c>
      <c r="L24">
        <v>3.5237999999999998E-2</v>
      </c>
      <c r="M24">
        <v>4.1526E-2</v>
      </c>
      <c r="N24">
        <v>4.7812E-2</v>
      </c>
      <c r="O24">
        <v>5.4346999999999999E-2</v>
      </c>
      <c r="P24">
        <v>6.1032999999999997E-2</v>
      </c>
      <c r="Q24">
        <v>6.7904000000000006E-2</v>
      </c>
      <c r="R24">
        <v>7.4933E-2</v>
      </c>
      <c r="S24">
        <v>8.2057000000000005E-2</v>
      </c>
      <c r="T24">
        <v>8.9079000000000005E-2</v>
      </c>
      <c r="U24">
        <v>9.6354999999999996E-2</v>
      </c>
      <c r="V24">
        <v>0.104059</v>
      </c>
      <c r="W24">
        <v>0.111743</v>
      </c>
      <c r="X24">
        <v>0.119563</v>
      </c>
      <c r="Y24">
        <v>0.127863</v>
      </c>
      <c r="Z24">
        <v>0.13644100000000001</v>
      </c>
      <c r="AA24">
        <v>0.144896</v>
      </c>
      <c r="AB24">
        <v>0.15373899999999999</v>
      </c>
      <c r="AC24">
        <v>0.162937</v>
      </c>
      <c r="AD24">
        <v>0.17247299999999999</v>
      </c>
      <c r="AE24">
        <v>0.18170600000000001</v>
      </c>
      <c r="AF24">
        <v>0.19128800000000001</v>
      </c>
      <c r="AG24">
        <v>0.20072100000000001</v>
      </c>
      <c r="AH24">
        <v>0.21058099999999999</v>
      </c>
      <c r="AI24">
        <v>0.22128300000000001</v>
      </c>
      <c r="AJ24">
        <v>0.23241600000000001</v>
      </c>
      <c r="AK24">
        <v>0.24429999999999999</v>
      </c>
      <c r="AL24" s="40">
        <v>0.13600000000000001</v>
      </c>
    </row>
    <row r="25" spans="1:38" ht="14.75">
      <c r="A25" s="12" t="s">
        <v>115</v>
      </c>
      <c r="B25" t="s">
        <v>575</v>
      </c>
      <c r="C25" t="s">
        <v>642</v>
      </c>
      <c r="D25" t="s">
        <v>1967</v>
      </c>
      <c r="E25" t="s">
        <v>633</v>
      </c>
      <c r="G25">
        <v>4.6670000000000001E-3</v>
      </c>
      <c r="H25">
        <v>1.022E-2</v>
      </c>
      <c r="I25">
        <v>1.6645E-2</v>
      </c>
      <c r="J25">
        <v>2.3188E-2</v>
      </c>
      <c r="K25">
        <v>3.0054000000000001E-2</v>
      </c>
      <c r="L25">
        <v>3.7111999999999999E-2</v>
      </c>
      <c r="M25">
        <v>4.3949000000000002E-2</v>
      </c>
      <c r="N25">
        <v>5.0771999999999998E-2</v>
      </c>
      <c r="O25">
        <v>5.7853000000000002E-2</v>
      </c>
      <c r="P25">
        <v>6.5107999999999999E-2</v>
      </c>
      <c r="Q25">
        <v>7.2574E-2</v>
      </c>
      <c r="R25">
        <v>8.0206E-2</v>
      </c>
      <c r="S25">
        <v>8.7937000000000001E-2</v>
      </c>
      <c r="T25">
        <v>9.5592999999999997E-2</v>
      </c>
      <c r="U25">
        <v>0.103528</v>
      </c>
      <c r="V25">
        <v>0.11190700000000001</v>
      </c>
      <c r="W25">
        <v>0.12025</v>
      </c>
      <c r="X25">
        <v>0.12872900000000001</v>
      </c>
      <c r="Y25">
        <v>0.137715</v>
      </c>
      <c r="Z25">
        <v>0.14699599999999999</v>
      </c>
      <c r="AA25">
        <v>0.15613199999999999</v>
      </c>
      <c r="AB25">
        <v>0.16567799999999999</v>
      </c>
      <c r="AC25">
        <v>0.17560600000000001</v>
      </c>
      <c r="AD25">
        <v>0.18590400000000001</v>
      </c>
      <c r="AE25">
        <v>0.19588900000000001</v>
      </c>
      <c r="AF25">
        <v>0.20625199999999999</v>
      </c>
      <c r="AG25">
        <v>0.216448</v>
      </c>
      <c r="AH25">
        <v>0.22709799999999999</v>
      </c>
      <c r="AI25">
        <v>0.238653</v>
      </c>
      <c r="AJ25">
        <v>0.25066899999999998</v>
      </c>
      <c r="AK25">
        <v>0.26349099999999998</v>
      </c>
      <c r="AL25" s="40">
        <v>0.14399999999999999</v>
      </c>
    </row>
    <row r="26" spans="1:38" ht="14.75">
      <c r="A26" s="12" t="s">
        <v>115</v>
      </c>
      <c r="B26" t="s">
        <v>573</v>
      </c>
      <c r="C26" t="s">
        <v>643</v>
      </c>
      <c r="D26" t="s">
        <v>1968</v>
      </c>
      <c r="E26" t="s">
        <v>633</v>
      </c>
      <c r="G26">
        <v>4.7369999999999999E-3</v>
      </c>
      <c r="H26">
        <v>1.0373E-2</v>
      </c>
      <c r="I26">
        <v>1.6895E-2</v>
      </c>
      <c r="J26">
        <v>2.3536000000000001E-2</v>
      </c>
      <c r="K26">
        <v>3.0505000000000001E-2</v>
      </c>
      <c r="L26">
        <v>3.7669000000000001E-2</v>
      </c>
      <c r="M26">
        <v>4.4608000000000002E-2</v>
      </c>
      <c r="N26">
        <v>5.1534000000000003E-2</v>
      </c>
      <c r="O26">
        <v>5.8721000000000002E-2</v>
      </c>
      <c r="P26">
        <v>6.6085000000000005E-2</v>
      </c>
      <c r="Q26">
        <v>7.3662000000000005E-2</v>
      </c>
      <c r="R26">
        <v>8.1408999999999995E-2</v>
      </c>
      <c r="S26">
        <v>8.9257000000000003E-2</v>
      </c>
      <c r="T26">
        <v>9.7027000000000002E-2</v>
      </c>
      <c r="U26">
        <v>0.10508099999999999</v>
      </c>
      <c r="V26">
        <v>0.11358600000000001</v>
      </c>
      <c r="W26">
        <v>0.122054</v>
      </c>
      <c r="X26">
        <v>0.13066</v>
      </c>
      <c r="Y26">
        <v>0.13978099999999999</v>
      </c>
      <c r="Z26">
        <v>0.149201</v>
      </c>
      <c r="AA26">
        <v>0.158475</v>
      </c>
      <c r="AB26">
        <v>0.16816300000000001</v>
      </c>
      <c r="AC26">
        <v>0.17824100000000001</v>
      </c>
      <c r="AD26">
        <v>0.188694</v>
      </c>
      <c r="AE26">
        <v>0.198828</v>
      </c>
      <c r="AF26">
        <v>0.20934700000000001</v>
      </c>
      <c r="AG26">
        <v>0.219695</v>
      </c>
      <c r="AH26">
        <v>0.23050499999999999</v>
      </c>
      <c r="AI26">
        <v>0.242233</v>
      </c>
      <c r="AJ26">
        <v>0.25442999999999999</v>
      </c>
      <c r="AK26">
        <v>0.26744499999999999</v>
      </c>
      <c r="AL26" s="40">
        <v>0.14399999999999999</v>
      </c>
    </row>
    <row r="27" spans="1:38" ht="14.75">
      <c r="A27" s="12" t="s">
        <v>261</v>
      </c>
      <c r="B27" t="s">
        <v>577</v>
      </c>
      <c r="C27" t="s">
        <v>644</v>
      </c>
      <c r="D27" t="s">
        <v>1969</v>
      </c>
      <c r="E27" t="s">
        <v>633</v>
      </c>
      <c r="G27">
        <v>1.9999999999999999E-6</v>
      </c>
      <c r="H27">
        <v>5.0000000000000004E-6</v>
      </c>
      <c r="I27">
        <v>7.9999999999999996E-6</v>
      </c>
      <c r="J27">
        <v>1.1E-5</v>
      </c>
      <c r="K27">
        <v>1.4E-5</v>
      </c>
      <c r="L27">
        <v>1.7E-5</v>
      </c>
      <c r="M27">
        <v>1.9000000000000001E-5</v>
      </c>
      <c r="N27">
        <v>2.1999999999999999E-5</v>
      </c>
      <c r="O27">
        <v>2.4000000000000001E-5</v>
      </c>
      <c r="P27">
        <v>2.6999999999999999E-5</v>
      </c>
      <c r="Q27">
        <v>2.9E-5</v>
      </c>
      <c r="R27">
        <v>3.1000000000000001E-5</v>
      </c>
      <c r="S27">
        <v>3.4E-5</v>
      </c>
      <c r="T27">
        <v>3.4999999999999997E-5</v>
      </c>
      <c r="U27">
        <v>3.6999999999999998E-5</v>
      </c>
      <c r="V27">
        <v>3.8999999999999999E-5</v>
      </c>
      <c r="W27">
        <v>4.0000000000000003E-5</v>
      </c>
      <c r="X27">
        <v>4.1999999999999998E-5</v>
      </c>
      <c r="Y27">
        <v>4.3000000000000002E-5</v>
      </c>
      <c r="Z27">
        <v>4.3999999999999999E-5</v>
      </c>
      <c r="AA27">
        <v>4.5000000000000003E-5</v>
      </c>
      <c r="AB27">
        <v>4.6E-5</v>
      </c>
      <c r="AC27">
        <v>4.6999999999999997E-5</v>
      </c>
      <c r="AD27">
        <v>4.6999999999999997E-5</v>
      </c>
      <c r="AE27">
        <v>4.8000000000000001E-5</v>
      </c>
      <c r="AF27">
        <v>4.8000000000000001E-5</v>
      </c>
      <c r="AG27">
        <v>4.8000000000000001E-5</v>
      </c>
      <c r="AH27">
        <v>4.8000000000000001E-5</v>
      </c>
      <c r="AI27">
        <v>4.6999999999999997E-5</v>
      </c>
      <c r="AJ27">
        <v>4.6999999999999997E-5</v>
      </c>
      <c r="AK27">
        <v>4.6999999999999997E-5</v>
      </c>
      <c r="AL27" s="40">
        <v>0.106</v>
      </c>
    </row>
    <row r="28" spans="1:38" ht="14.75">
      <c r="B28" t="s">
        <v>645</v>
      </c>
      <c r="C28" t="s">
        <v>646</v>
      </c>
      <c r="D28" t="s">
        <v>1970</v>
      </c>
      <c r="E28" t="s">
        <v>633</v>
      </c>
      <c r="G28">
        <v>60.124729000000002</v>
      </c>
      <c r="H28">
        <v>63.079326999999999</v>
      </c>
      <c r="I28">
        <v>66.023560000000003</v>
      </c>
      <c r="J28">
        <v>67.581619000000003</v>
      </c>
      <c r="K28">
        <v>69.224518000000003</v>
      </c>
      <c r="L28">
        <v>70.919121000000004</v>
      </c>
      <c r="M28">
        <v>72.208495999999997</v>
      </c>
      <c r="N28">
        <v>73.593200999999993</v>
      </c>
      <c r="O28">
        <v>75.344855999999993</v>
      </c>
      <c r="P28">
        <v>77.295067000000003</v>
      </c>
      <c r="Q28">
        <v>79.517669999999995</v>
      </c>
      <c r="R28">
        <v>81.840125999999998</v>
      </c>
      <c r="S28">
        <v>84.131516000000005</v>
      </c>
      <c r="T28">
        <v>86.191360000000003</v>
      </c>
      <c r="U28">
        <v>88.334434999999999</v>
      </c>
      <c r="V28">
        <v>90.620223999999993</v>
      </c>
      <c r="W28">
        <v>92.610786000000004</v>
      </c>
      <c r="X28">
        <v>94.436133999999996</v>
      </c>
      <c r="Y28">
        <v>96.318832</v>
      </c>
      <c r="Z28">
        <v>98.200080999999997</v>
      </c>
      <c r="AA28">
        <v>99.787696999999994</v>
      </c>
      <c r="AB28">
        <v>101.493889</v>
      </c>
      <c r="AC28">
        <v>103.250038</v>
      </c>
      <c r="AD28">
        <v>105.194016</v>
      </c>
      <c r="AE28">
        <v>106.89825399999999</v>
      </c>
      <c r="AF28">
        <v>108.70193500000001</v>
      </c>
      <c r="AG28">
        <v>110.282471</v>
      </c>
      <c r="AH28">
        <v>111.964691</v>
      </c>
      <c r="AI28">
        <v>113.92124200000001</v>
      </c>
      <c r="AJ28">
        <v>115.891792</v>
      </c>
      <c r="AK28">
        <v>117.991058</v>
      </c>
      <c r="AL28" s="40">
        <v>2.3E-2</v>
      </c>
    </row>
    <row r="29" spans="1:38" ht="14.75">
      <c r="B29" t="s">
        <v>447</v>
      </c>
    </row>
    <row r="30" spans="1:38" ht="14.75">
      <c r="A30" s="12" t="s">
        <v>114</v>
      </c>
      <c r="B30" t="s">
        <v>405</v>
      </c>
      <c r="C30" t="s">
        <v>647</v>
      </c>
      <c r="D30" t="s">
        <v>1971</v>
      </c>
      <c r="E30" t="s">
        <v>633</v>
      </c>
      <c r="G30">
        <v>34.473965</v>
      </c>
      <c r="H30">
        <v>35.473495</v>
      </c>
      <c r="I30">
        <v>36.957549999999998</v>
      </c>
      <c r="J30">
        <v>37.959640999999998</v>
      </c>
      <c r="K30">
        <v>39.124969</v>
      </c>
      <c r="L30">
        <v>40.335887999999997</v>
      </c>
      <c r="M30">
        <v>41.264000000000003</v>
      </c>
      <c r="N30">
        <v>42.068516000000002</v>
      </c>
      <c r="O30">
        <v>42.910355000000003</v>
      </c>
      <c r="P30">
        <v>43.759945000000002</v>
      </c>
      <c r="Q30">
        <v>44.713017000000001</v>
      </c>
      <c r="R30">
        <v>45.715141000000003</v>
      </c>
      <c r="S30">
        <v>46.789397999999998</v>
      </c>
      <c r="T30">
        <v>47.786670999999998</v>
      </c>
      <c r="U30">
        <v>48.873032000000002</v>
      </c>
      <c r="V30">
        <v>50.144362999999998</v>
      </c>
      <c r="W30">
        <v>51.413058999999997</v>
      </c>
      <c r="X30">
        <v>52.670658000000003</v>
      </c>
      <c r="Y30">
        <v>54.011184999999998</v>
      </c>
      <c r="Z30">
        <v>55.482284999999997</v>
      </c>
      <c r="AA30">
        <v>56.955432999999999</v>
      </c>
      <c r="AB30">
        <v>58.566901999999999</v>
      </c>
      <c r="AC30">
        <v>60.255966000000001</v>
      </c>
      <c r="AD30">
        <v>62.128014</v>
      </c>
      <c r="AE30">
        <v>63.896785999999999</v>
      </c>
      <c r="AF30">
        <v>65.736037999999994</v>
      </c>
      <c r="AG30">
        <v>67.480141000000003</v>
      </c>
      <c r="AH30">
        <v>69.220253</v>
      </c>
      <c r="AI30">
        <v>71.089843999999999</v>
      </c>
      <c r="AJ30">
        <v>73.088111999999995</v>
      </c>
      <c r="AK30">
        <v>75.230225000000004</v>
      </c>
      <c r="AL30" s="40">
        <v>2.5999999999999999E-2</v>
      </c>
    </row>
    <row r="31" spans="1:38" ht="14.75">
      <c r="A31" s="12" t="s">
        <v>113</v>
      </c>
      <c r="B31" t="s">
        <v>334</v>
      </c>
      <c r="C31" t="s">
        <v>648</v>
      </c>
      <c r="D31" t="s">
        <v>1972</v>
      </c>
      <c r="E31" t="s">
        <v>633</v>
      </c>
      <c r="G31">
        <v>16.394169000000002</v>
      </c>
      <c r="H31">
        <v>16.582535</v>
      </c>
      <c r="I31">
        <v>16.901983000000001</v>
      </c>
      <c r="J31">
        <v>16.961668</v>
      </c>
      <c r="K31">
        <v>17.099653</v>
      </c>
      <c r="L31">
        <v>17.240475</v>
      </c>
      <c r="M31">
        <v>17.329367000000001</v>
      </c>
      <c r="N31">
        <v>17.432796</v>
      </c>
      <c r="O31">
        <v>17.610531000000002</v>
      </c>
      <c r="P31">
        <v>17.829197000000001</v>
      </c>
      <c r="Q31">
        <v>18.10059</v>
      </c>
      <c r="R31">
        <v>18.393978000000001</v>
      </c>
      <c r="S31">
        <v>18.731877999999998</v>
      </c>
      <c r="T31">
        <v>19.043507000000002</v>
      </c>
      <c r="U31">
        <v>19.403744</v>
      </c>
      <c r="V31">
        <v>19.829401000000001</v>
      </c>
      <c r="W31">
        <v>20.229514999999999</v>
      </c>
      <c r="X31">
        <v>20.658173000000001</v>
      </c>
      <c r="Y31">
        <v>21.11458</v>
      </c>
      <c r="Z31">
        <v>21.643822</v>
      </c>
      <c r="AA31">
        <v>22.157523999999999</v>
      </c>
      <c r="AB31">
        <v>22.724648999999999</v>
      </c>
      <c r="AC31">
        <v>23.321432000000001</v>
      </c>
      <c r="AD31">
        <v>23.983839</v>
      </c>
      <c r="AE31">
        <v>24.599024</v>
      </c>
      <c r="AF31">
        <v>25.222774999999999</v>
      </c>
      <c r="AG31">
        <v>25.802208</v>
      </c>
      <c r="AH31">
        <v>26.379553000000001</v>
      </c>
      <c r="AI31">
        <v>26.998093000000001</v>
      </c>
      <c r="AJ31">
        <v>27.652967</v>
      </c>
      <c r="AK31">
        <v>28.344539999999999</v>
      </c>
      <c r="AL31" s="40">
        <v>1.7999999999999999E-2</v>
      </c>
    </row>
    <row r="32" spans="1:38" ht="14.75">
      <c r="A32" s="12" t="s">
        <v>260</v>
      </c>
      <c r="B32" t="s">
        <v>317</v>
      </c>
      <c r="C32" t="s">
        <v>649</v>
      </c>
      <c r="D32" t="s">
        <v>1973</v>
      </c>
      <c r="E32" t="s">
        <v>633</v>
      </c>
      <c r="G32">
        <v>4.2376999999999998E-2</v>
      </c>
      <c r="H32">
        <v>4.3694999999999998E-2</v>
      </c>
      <c r="I32">
        <v>4.5803999999999997E-2</v>
      </c>
      <c r="J32">
        <v>4.7490999999999998E-2</v>
      </c>
      <c r="K32">
        <v>4.9514000000000002E-2</v>
      </c>
      <c r="L32">
        <v>5.1737999999999999E-2</v>
      </c>
      <c r="M32">
        <v>5.3755999999999998E-2</v>
      </c>
      <c r="N32">
        <v>5.5728E-2</v>
      </c>
      <c r="O32">
        <v>5.7872E-2</v>
      </c>
      <c r="P32">
        <v>6.0160999999999999E-2</v>
      </c>
      <c r="Q32">
        <v>6.2822000000000003E-2</v>
      </c>
      <c r="R32">
        <v>6.5789E-2</v>
      </c>
      <c r="S32">
        <v>6.9166000000000005E-2</v>
      </c>
      <c r="T32">
        <v>7.2886000000000006E-2</v>
      </c>
      <c r="U32">
        <v>7.7104000000000006E-2</v>
      </c>
      <c r="V32">
        <v>8.1527000000000002E-2</v>
      </c>
      <c r="W32">
        <v>8.6134000000000002E-2</v>
      </c>
      <c r="X32">
        <v>9.0969999999999995E-2</v>
      </c>
      <c r="Y32">
        <v>9.6263000000000001E-2</v>
      </c>
      <c r="Z32">
        <v>0.10208399999999999</v>
      </c>
      <c r="AA32">
        <v>0.10828500000000001</v>
      </c>
      <c r="AB32">
        <v>0.11512799999999999</v>
      </c>
      <c r="AC32">
        <v>0.12245499999999999</v>
      </c>
      <c r="AD32">
        <v>0.130414</v>
      </c>
      <c r="AE32">
        <v>0.13841500000000001</v>
      </c>
      <c r="AF32">
        <v>0.146872</v>
      </c>
      <c r="AG32">
        <v>0.15545900000000001</v>
      </c>
      <c r="AH32">
        <v>0.16434000000000001</v>
      </c>
      <c r="AI32">
        <v>0.173872</v>
      </c>
      <c r="AJ32">
        <v>0.18373600000000001</v>
      </c>
      <c r="AK32">
        <v>0.19453000000000001</v>
      </c>
      <c r="AL32" s="40">
        <v>5.1999999999999998E-2</v>
      </c>
    </row>
    <row r="33" spans="1:38" ht="14.75">
      <c r="A33" s="12" t="s">
        <v>112</v>
      </c>
      <c r="B33" t="s">
        <v>315</v>
      </c>
      <c r="C33" t="s">
        <v>650</v>
      </c>
      <c r="D33" t="s">
        <v>1974</v>
      </c>
      <c r="E33" t="s">
        <v>633</v>
      </c>
      <c r="G33">
        <v>5.1877E-2</v>
      </c>
      <c r="H33">
        <v>6.0930999999999999E-2</v>
      </c>
      <c r="I33">
        <v>7.1687000000000001E-2</v>
      </c>
      <c r="J33">
        <v>8.1669000000000005E-2</v>
      </c>
      <c r="K33">
        <v>9.1757000000000005E-2</v>
      </c>
      <c r="L33">
        <v>0.10162599999999999</v>
      </c>
      <c r="M33">
        <v>0.110331</v>
      </c>
      <c r="N33">
        <v>0.118092</v>
      </c>
      <c r="O33">
        <v>0.12551499999999999</v>
      </c>
      <c r="P33">
        <v>0.13251499999999999</v>
      </c>
      <c r="Q33">
        <v>0.139316</v>
      </c>
      <c r="R33">
        <v>0.14588799999999999</v>
      </c>
      <c r="S33">
        <v>0.15228900000000001</v>
      </c>
      <c r="T33">
        <v>0.15817000000000001</v>
      </c>
      <c r="U33">
        <v>0.16405500000000001</v>
      </c>
      <c r="V33">
        <v>0.17025100000000001</v>
      </c>
      <c r="W33">
        <v>0.176231</v>
      </c>
      <c r="X33">
        <v>0.18218400000000001</v>
      </c>
      <c r="Y33">
        <v>0.18856400000000001</v>
      </c>
      <c r="Z33">
        <v>0.19545000000000001</v>
      </c>
      <c r="AA33">
        <v>0.20253099999999999</v>
      </c>
      <c r="AB33">
        <v>0.21024399999999999</v>
      </c>
      <c r="AC33">
        <v>0.218386</v>
      </c>
      <c r="AD33">
        <v>0.22706699999999999</v>
      </c>
      <c r="AE33">
        <v>0.23535400000000001</v>
      </c>
      <c r="AF33">
        <v>0.24406</v>
      </c>
      <c r="AG33">
        <v>0.25259399999999999</v>
      </c>
      <c r="AH33">
        <v>0.26127600000000001</v>
      </c>
      <c r="AI33">
        <v>0.27061400000000002</v>
      </c>
      <c r="AJ33">
        <v>0.28072200000000003</v>
      </c>
      <c r="AK33">
        <v>0.29178999999999999</v>
      </c>
      <c r="AL33" s="40">
        <v>5.8999999999999997E-2</v>
      </c>
    </row>
    <row r="34" spans="1:38" ht="14.75">
      <c r="A34" s="12" t="s">
        <v>113</v>
      </c>
      <c r="B34" t="s">
        <v>569</v>
      </c>
      <c r="C34" t="s">
        <v>651</v>
      </c>
      <c r="D34" t="s">
        <v>1975</v>
      </c>
      <c r="E34" t="s">
        <v>633</v>
      </c>
      <c r="G34">
        <v>0.559701</v>
      </c>
      <c r="H34">
        <v>0.63309700000000002</v>
      </c>
      <c r="I34">
        <v>0.71984000000000004</v>
      </c>
      <c r="J34">
        <v>0.79714799999999997</v>
      </c>
      <c r="K34">
        <v>0.87512100000000004</v>
      </c>
      <c r="L34">
        <v>0.95147499999999996</v>
      </c>
      <c r="M34">
        <v>1.0193970000000001</v>
      </c>
      <c r="N34">
        <v>1.082565</v>
      </c>
      <c r="O34">
        <v>1.146466</v>
      </c>
      <c r="P34">
        <v>1.2119850000000001</v>
      </c>
      <c r="Q34">
        <v>1.283031</v>
      </c>
      <c r="R34">
        <v>1.3584590000000001</v>
      </c>
      <c r="S34">
        <v>1.439514</v>
      </c>
      <c r="T34">
        <v>1.5214160000000001</v>
      </c>
      <c r="U34">
        <v>1.612492</v>
      </c>
      <c r="V34">
        <v>1.7139439999999999</v>
      </c>
      <c r="W34">
        <v>1.8170459999999999</v>
      </c>
      <c r="X34">
        <v>1.927241</v>
      </c>
      <c r="Y34">
        <v>2.0424229999999999</v>
      </c>
      <c r="Z34">
        <v>2.17048</v>
      </c>
      <c r="AA34">
        <v>2.3054549999999998</v>
      </c>
      <c r="AB34">
        <v>2.452369</v>
      </c>
      <c r="AC34">
        <v>2.6084019999999999</v>
      </c>
      <c r="AD34">
        <v>2.7770570000000001</v>
      </c>
      <c r="AE34">
        <v>2.9457680000000002</v>
      </c>
      <c r="AF34">
        <v>3.1239020000000002</v>
      </c>
      <c r="AG34">
        <v>3.3047219999999999</v>
      </c>
      <c r="AH34">
        <v>3.4920789999999999</v>
      </c>
      <c r="AI34">
        <v>3.6928519999999998</v>
      </c>
      <c r="AJ34">
        <v>3.9100199999999998</v>
      </c>
      <c r="AK34">
        <v>4.1454469999999999</v>
      </c>
      <c r="AL34" s="40">
        <v>6.9000000000000006E-2</v>
      </c>
    </row>
    <row r="35" spans="1:38" ht="14.75">
      <c r="A35" s="12" t="s">
        <v>111</v>
      </c>
      <c r="B35" t="s">
        <v>571</v>
      </c>
      <c r="C35" t="s">
        <v>652</v>
      </c>
      <c r="D35" t="s">
        <v>1976</v>
      </c>
      <c r="E35" t="s">
        <v>633</v>
      </c>
      <c r="G35">
        <v>5.4200000000000003E-3</v>
      </c>
      <c r="H35">
        <v>9.4289999999999999E-3</v>
      </c>
      <c r="I35">
        <v>1.4236E-2</v>
      </c>
      <c r="J35">
        <v>1.9151000000000001E-2</v>
      </c>
      <c r="K35">
        <v>2.4204E-2</v>
      </c>
      <c r="L35">
        <v>2.9276E-2</v>
      </c>
      <c r="M35">
        <v>3.4014000000000003E-2</v>
      </c>
      <c r="N35">
        <v>3.8429999999999999E-2</v>
      </c>
      <c r="O35">
        <v>4.2784999999999997E-2</v>
      </c>
      <c r="P35">
        <v>4.7170999999999998E-2</v>
      </c>
      <c r="Q35">
        <v>5.1713000000000002E-2</v>
      </c>
      <c r="R35">
        <v>5.6411000000000003E-2</v>
      </c>
      <c r="S35">
        <v>6.1312999999999999E-2</v>
      </c>
      <c r="T35">
        <v>6.6289000000000001E-2</v>
      </c>
      <c r="U35">
        <v>7.1549000000000001E-2</v>
      </c>
      <c r="V35">
        <v>7.7276999999999998E-2</v>
      </c>
      <c r="W35">
        <v>8.3154000000000006E-2</v>
      </c>
      <c r="X35">
        <v>8.9199000000000001E-2</v>
      </c>
      <c r="Y35">
        <v>9.5702999999999996E-2</v>
      </c>
      <c r="Z35">
        <v>0.10258</v>
      </c>
      <c r="AA35">
        <v>0.109815</v>
      </c>
      <c r="AB35">
        <v>0.11763800000000001</v>
      </c>
      <c r="AC35">
        <v>0.12590699999999999</v>
      </c>
      <c r="AD35">
        <v>0.134794</v>
      </c>
      <c r="AE35">
        <v>0.143706</v>
      </c>
      <c r="AF35">
        <v>0.15309500000000001</v>
      </c>
      <c r="AG35">
        <v>0.16265199999999999</v>
      </c>
      <c r="AH35">
        <v>0.17255000000000001</v>
      </c>
      <c r="AI35">
        <v>0.183171</v>
      </c>
      <c r="AJ35">
        <v>0.194604</v>
      </c>
      <c r="AK35">
        <v>0.20696000000000001</v>
      </c>
      <c r="AL35" s="40">
        <v>0.129</v>
      </c>
    </row>
    <row r="36" spans="1:38" ht="14.75">
      <c r="A36" s="12" t="s">
        <v>115</v>
      </c>
      <c r="B36" t="s">
        <v>575</v>
      </c>
      <c r="C36" t="s">
        <v>653</v>
      </c>
      <c r="D36" t="s">
        <v>1977</v>
      </c>
      <c r="E36" t="s">
        <v>633</v>
      </c>
      <c r="G36">
        <v>3.8600000000000001E-3</v>
      </c>
      <c r="H36">
        <v>8.2190000000000006E-3</v>
      </c>
      <c r="I36">
        <v>1.3495E-2</v>
      </c>
      <c r="J36">
        <v>1.8939999999999999E-2</v>
      </c>
      <c r="K36">
        <v>2.4531000000000001E-2</v>
      </c>
      <c r="L36">
        <v>3.0138000000000002E-2</v>
      </c>
      <c r="M36">
        <v>3.5383999999999999E-2</v>
      </c>
      <c r="N36">
        <v>4.027E-2</v>
      </c>
      <c r="O36">
        <v>4.5076999999999999E-2</v>
      </c>
      <c r="P36">
        <v>4.9907E-2</v>
      </c>
      <c r="Q36">
        <v>5.4896E-2</v>
      </c>
      <c r="R36">
        <v>6.0041999999999998E-2</v>
      </c>
      <c r="S36">
        <v>6.54E-2</v>
      </c>
      <c r="T36">
        <v>7.0827000000000001E-2</v>
      </c>
      <c r="U36">
        <v>7.6567999999999997E-2</v>
      </c>
      <c r="V36">
        <v>8.2784999999999997E-2</v>
      </c>
      <c r="W36">
        <v>8.9194999999999997E-2</v>
      </c>
      <c r="X36">
        <v>9.5802999999999999E-2</v>
      </c>
      <c r="Y36">
        <v>0.102856</v>
      </c>
      <c r="Z36">
        <v>0.110317</v>
      </c>
      <c r="AA36">
        <v>0.11816400000000001</v>
      </c>
      <c r="AB36">
        <v>0.12664400000000001</v>
      </c>
      <c r="AC36">
        <v>0.13560700000000001</v>
      </c>
      <c r="AD36">
        <v>0.145236</v>
      </c>
      <c r="AE36">
        <v>0.154893</v>
      </c>
      <c r="AF36">
        <v>0.16506599999999999</v>
      </c>
      <c r="AG36">
        <v>0.17541899999999999</v>
      </c>
      <c r="AH36">
        <v>0.18614</v>
      </c>
      <c r="AI36">
        <v>0.19764200000000001</v>
      </c>
      <c r="AJ36">
        <v>0.21002999999999999</v>
      </c>
      <c r="AK36">
        <v>0.223412</v>
      </c>
      <c r="AL36" s="40">
        <v>0.14499999999999999</v>
      </c>
    </row>
    <row r="37" spans="1:38" ht="14.75">
      <c r="A37" s="12" t="s">
        <v>115</v>
      </c>
      <c r="B37" t="s">
        <v>573</v>
      </c>
      <c r="C37" t="s">
        <v>654</v>
      </c>
      <c r="D37" t="s">
        <v>1978</v>
      </c>
      <c r="E37" t="s">
        <v>633</v>
      </c>
      <c r="G37">
        <v>3.6250000000000002E-3</v>
      </c>
      <c r="H37">
        <v>7.7190000000000002E-3</v>
      </c>
      <c r="I37">
        <v>1.2674E-2</v>
      </c>
      <c r="J37">
        <v>1.7787000000000001E-2</v>
      </c>
      <c r="K37">
        <v>2.3037999999999999E-2</v>
      </c>
      <c r="L37">
        <v>2.8303999999999999E-2</v>
      </c>
      <c r="M37">
        <v>3.3230000000000003E-2</v>
      </c>
      <c r="N37">
        <v>3.7817999999999997E-2</v>
      </c>
      <c r="O37">
        <v>4.2333000000000003E-2</v>
      </c>
      <c r="P37">
        <v>4.6869000000000001E-2</v>
      </c>
      <c r="Q37">
        <v>5.1554000000000003E-2</v>
      </c>
      <c r="R37">
        <v>5.6387E-2</v>
      </c>
      <c r="S37">
        <v>6.1419000000000001E-2</v>
      </c>
      <c r="T37">
        <v>6.6516000000000006E-2</v>
      </c>
      <c r="U37">
        <v>7.1906999999999999E-2</v>
      </c>
      <c r="V37">
        <v>7.7745999999999996E-2</v>
      </c>
      <c r="W37">
        <v>8.3765999999999993E-2</v>
      </c>
      <c r="X37">
        <v>8.9970999999999995E-2</v>
      </c>
      <c r="Y37">
        <v>9.6595E-2</v>
      </c>
      <c r="Z37">
        <v>0.103602</v>
      </c>
      <c r="AA37">
        <v>0.110972</v>
      </c>
      <c r="AB37">
        <v>0.118936</v>
      </c>
      <c r="AC37">
        <v>0.12735299999999999</v>
      </c>
      <c r="AD37">
        <v>0.13639599999999999</v>
      </c>
      <c r="AE37">
        <v>0.14546500000000001</v>
      </c>
      <c r="AF37">
        <v>0.15501799999999999</v>
      </c>
      <c r="AG37">
        <v>0.164742</v>
      </c>
      <c r="AH37">
        <v>0.17480999999999999</v>
      </c>
      <c r="AI37">
        <v>0.185612</v>
      </c>
      <c r="AJ37">
        <v>0.197246</v>
      </c>
      <c r="AK37">
        <v>0.209813</v>
      </c>
      <c r="AL37" s="40">
        <v>0.14499999999999999</v>
      </c>
    </row>
    <row r="38" spans="1:38" ht="14.75">
      <c r="A38" s="12" t="s">
        <v>261</v>
      </c>
      <c r="B38" t="s">
        <v>577</v>
      </c>
      <c r="C38" t="s">
        <v>655</v>
      </c>
      <c r="D38" t="s">
        <v>1979</v>
      </c>
      <c r="E38" t="s">
        <v>633</v>
      </c>
      <c r="G38">
        <v>5.9309999999999996E-3</v>
      </c>
      <c r="H38">
        <v>1.2626999999999999E-2</v>
      </c>
      <c r="I38">
        <v>2.0733000000000001E-2</v>
      </c>
      <c r="J38">
        <v>2.9097000000000001E-2</v>
      </c>
      <c r="K38">
        <v>3.7686999999999998E-2</v>
      </c>
      <c r="L38">
        <v>4.6300000000000001E-2</v>
      </c>
      <c r="M38">
        <v>5.4358999999999998E-2</v>
      </c>
      <c r="N38">
        <v>6.1865000000000003E-2</v>
      </c>
      <c r="O38">
        <v>6.9250000000000006E-2</v>
      </c>
      <c r="P38">
        <v>7.6671000000000003E-2</v>
      </c>
      <c r="Q38">
        <v>8.4334999999999993E-2</v>
      </c>
      <c r="R38">
        <v>9.2241000000000004E-2</v>
      </c>
      <c r="S38">
        <v>0.10047200000000001</v>
      </c>
      <c r="T38">
        <v>0.10881</v>
      </c>
      <c r="U38">
        <v>0.117629</v>
      </c>
      <c r="V38">
        <v>0.12717999999999999</v>
      </c>
      <c r="W38">
        <v>0.13702900000000001</v>
      </c>
      <c r="X38">
        <v>0.147179</v>
      </c>
      <c r="Y38">
        <v>0.15801499999999999</v>
      </c>
      <c r="Z38">
        <v>0.16947699999999999</v>
      </c>
      <c r="AA38">
        <v>0.181532</v>
      </c>
      <c r="AB38">
        <v>0.19456100000000001</v>
      </c>
      <c r="AC38">
        <v>0.20832999999999999</v>
      </c>
      <c r="AD38">
        <v>0.22312299999999999</v>
      </c>
      <c r="AE38">
        <v>0.237958</v>
      </c>
      <c r="AF38">
        <v>0.25358599999999998</v>
      </c>
      <c r="AG38">
        <v>0.26949200000000001</v>
      </c>
      <c r="AH38">
        <v>0.28596199999999999</v>
      </c>
      <c r="AI38">
        <v>0.30363299999999999</v>
      </c>
      <c r="AJ38">
        <v>0.32266400000000001</v>
      </c>
      <c r="AK38">
        <v>0.34322200000000003</v>
      </c>
      <c r="AL38" s="40">
        <v>0.14499999999999999</v>
      </c>
    </row>
    <row r="39" spans="1:38" ht="14.75">
      <c r="B39" t="s">
        <v>656</v>
      </c>
      <c r="C39" t="s">
        <v>657</v>
      </c>
      <c r="D39" t="s">
        <v>1980</v>
      </c>
      <c r="E39" t="s">
        <v>633</v>
      </c>
      <c r="G39">
        <v>51.540877999999999</v>
      </c>
      <c r="H39">
        <v>52.831715000000003</v>
      </c>
      <c r="I39">
        <v>54.758040999999999</v>
      </c>
      <c r="J39">
        <v>55.932628999999999</v>
      </c>
      <c r="K39">
        <v>57.350430000000003</v>
      </c>
      <c r="L39">
        <v>58.815109</v>
      </c>
      <c r="M39">
        <v>59.933838000000002</v>
      </c>
      <c r="N39">
        <v>60.935946999999999</v>
      </c>
      <c r="O39">
        <v>62.050060000000002</v>
      </c>
      <c r="P39">
        <v>63.214333000000003</v>
      </c>
      <c r="Q39">
        <v>64.541161000000002</v>
      </c>
      <c r="R39">
        <v>65.944243999999998</v>
      </c>
      <c r="S39">
        <v>67.470680000000002</v>
      </c>
      <c r="T39">
        <v>68.894958000000003</v>
      </c>
      <c r="U39">
        <v>70.468140000000005</v>
      </c>
      <c r="V39">
        <v>72.304412999999997</v>
      </c>
      <c r="W39">
        <v>74.11515</v>
      </c>
      <c r="X39">
        <v>75.951415999999995</v>
      </c>
      <c r="Y39">
        <v>77.906181000000004</v>
      </c>
      <c r="Z39">
        <v>80.080230999999998</v>
      </c>
      <c r="AA39">
        <v>82.249786</v>
      </c>
      <c r="AB39">
        <v>84.627112999999994</v>
      </c>
      <c r="AC39">
        <v>87.123671999999999</v>
      </c>
      <c r="AD39">
        <v>89.885834000000003</v>
      </c>
      <c r="AE39">
        <v>92.497275999999999</v>
      </c>
      <c r="AF39">
        <v>95.200439000000003</v>
      </c>
      <c r="AG39">
        <v>97.767455999999996</v>
      </c>
      <c r="AH39">
        <v>100.33699799999999</v>
      </c>
      <c r="AI39">
        <v>103.095596</v>
      </c>
      <c r="AJ39">
        <v>106.039688</v>
      </c>
      <c r="AK39">
        <v>109.19001799999999</v>
      </c>
      <c r="AL39" s="40">
        <v>2.5000000000000001E-2</v>
      </c>
    </row>
    <row r="40" spans="1:38" ht="14.75">
      <c r="B40" t="s">
        <v>658</v>
      </c>
    </row>
    <row r="41" spans="1:38" ht="14.75">
      <c r="A41" s="12" t="s">
        <v>114</v>
      </c>
      <c r="B41" t="s">
        <v>405</v>
      </c>
      <c r="C41" t="s">
        <v>659</v>
      </c>
      <c r="D41" t="s">
        <v>1981</v>
      </c>
      <c r="E41" t="s">
        <v>633</v>
      </c>
      <c r="G41">
        <v>160.74234000000001</v>
      </c>
      <c r="H41">
        <v>164.693558</v>
      </c>
      <c r="I41">
        <v>170.25006099999999</v>
      </c>
      <c r="J41">
        <v>173.45579499999999</v>
      </c>
      <c r="K41">
        <v>177.35992400000001</v>
      </c>
      <c r="L41">
        <v>181.35458399999999</v>
      </c>
      <c r="M41">
        <v>183.780869</v>
      </c>
      <c r="N41">
        <v>185.086884</v>
      </c>
      <c r="O41">
        <v>185.88377399999999</v>
      </c>
      <c r="P41">
        <v>186.217941</v>
      </c>
      <c r="Q41">
        <v>186.649078</v>
      </c>
      <c r="R41">
        <v>187.107574</v>
      </c>
      <c r="S41">
        <v>187.66241500000001</v>
      </c>
      <c r="T41">
        <v>187.99203499999999</v>
      </c>
      <c r="U41">
        <v>188.75500500000001</v>
      </c>
      <c r="V41">
        <v>190.17984000000001</v>
      </c>
      <c r="W41">
        <v>191.44442699999999</v>
      </c>
      <c r="X41">
        <v>192.54530299999999</v>
      </c>
      <c r="Y41">
        <v>193.78573600000001</v>
      </c>
      <c r="Z41">
        <v>195.14408900000001</v>
      </c>
      <c r="AA41">
        <v>196.307739</v>
      </c>
      <c r="AB41">
        <v>197.77810700000001</v>
      </c>
      <c r="AC41">
        <v>199.45315600000001</v>
      </c>
      <c r="AD41">
        <v>201.47020000000001</v>
      </c>
      <c r="AE41">
        <v>202.907623</v>
      </c>
      <c r="AF41">
        <v>204.33074999999999</v>
      </c>
      <c r="AG41">
        <v>205.217896</v>
      </c>
      <c r="AH41">
        <v>205.86509699999999</v>
      </c>
      <c r="AI41">
        <v>206.63888499999999</v>
      </c>
      <c r="AJ41">
        <v>207.51411400000001</v>
      </c>
      <c r="AK41">
        <v>208.57772800000001</v>
      </c>
      <c r="AL41" s="40">
        <v>8.9999999999999993E-3</v>
      </c>
    </row>
    <row r="42" spans="1:38" ht="14.75">
      <c r="A42" s="12" t="s">
        <v>113</v>
      </c>
      <c r="B42" t="s">
        <v>334</v>
      </c>
      <c r="C42" t="s">
        <v>660</v>
      </c>
      <c r="D42" t="s">
        <v>1982</v>
      </c>
      <c r="E42" t="s">
        <v>633</v>
      </c>
      <c r="G42">
        <v>0.16367399999999999</v>
      </c>
      <c r="H42">
        <v>0.14941399999999999</v>
      </c>
      <c r="I42">
        <v>0.13748099999999999</v>
      </c>
      <c r="J42">
        <v>0.12559699999999999</v>
      </c>
      <c r="K42">
        <v>0.11618100000000001</v>
      </c>
      <c r="L42">
        <v>0.108125</v>
      </c>
      <c r="M42">
        <v>0.101701</v>
      </c>
      <c r="N42">
        <v>9.7096000000000002E-2</v>
      </c>
      <c r="O42">
        <v>9.3618000000000007E-2</v>
      </c>
      <c r="P42">
        <v>9.0825000000000003E-2</v>
      </c>
      <c r="Q42">
        <v>8.9443999999999996E-2</v>
      </c>
      <c r="R42">
        <v>8.8321999999999998E-2</v>
      </c>
      <c r="S42">
        <v>8.7162000000000003E-2</v>
      </c>
      <c r="T42">
        <v>8.6112999999999995E-2</v>
      </c>
      <c r="U42">
        <v>8.5427000000000003E-2</v>
      </c>
      <c r="V42">
        <v>8.5232000000000002E-2</v>
      </c>
      <c r="W42">
        <v>8.4828000000000001E-2</v>
      </c>
      <c r="X42">
        <v>8.4626999999999994E-2</v>
      </c>
      <c r="Y42">
        <v>8.4641999999999995E-2</v>
      </c>
      <c r="Z42">
        <v>8.4828000000000001E-2</v>
      </c>
      <c r="AA42">
        <v>8.4857000000000002E-2</v>
      </c>
      <c r="AB42">
        <v>8.5285E-2</v>
      </c>
      <c r="AC42">
        <v>8.5616999999999999E-2</v>
      </c>
      <c r="AD42">
        <v>8.6119000000000001E-2</v>
      </c>
      <c r="AE42">
        <v>8.6636000000000005E-2</v>
      </c>
      <c r="AF42">
        <v>8.7335999999999997E-2</v>
      </c>
      <c r="AG42">
        <v>8.7975999999999999E-2</v>
      </c>
      <c r="AH42">
        <v>8.8678999999999994E-2</v>
      </c>
      <c r="AI42">
        <v>8.9556999999999998E-2</v>
      </c>
      <c r="AJ42">
        <v>9.0484999999999996E-2</v>
      </c>
      <c r="AK42">
        <v>9.1512999999999997E-2</v>
      </c>
      <c r="AL42" s="40">
        <v>-1.9E-2</v>
      </c>
    </row>
    <row r="43" spans="1:38" ht="14.75">
      <c r="A43" s="12" t="s">
        <v>260</v>
      </c>
      <c r="B43" t="s">
        <v>317</v>
      </c>
      <c r="C43" t="s">
        <v>661</v>
      </c>
      <c r="D43" t="s">
        <v>1983</v>
      </c>
      <c r="E43" t="s">
        <v>633</v>
      </c>
      <c r="G43">
        <v>3.3450000000000001E-2</v>
      </c>
      <c r="H43">
        <v>3.7316000000000002E-2</v>
      </c>
      <c r="I43">
        <v>4.1474999999999998E-2</v>
      </c>
      <c r="J43">
        <v>4.4704000000000001E-2</v>
      </c>
      <c r="K43">
        <v>4.7662999999999997E-2</v>
      </c>
      <c r="L43">
        <v>5.0243000000000003E-2</v>
      </c>
      <c r="M43">
        <v>5.2096999999999997E-2</v>
      </c>
      <c r="N43">
        <v>5.3384000000000001E-2</v>
      </c>
      <c r="O43">
        <v>5.4332999999999999E-2</v>
      </c>
      <c r="P43">
        <v>5.4955999999999998E-2</v>
      </c>
      <c r="Q43">
        <v>5.5497999999999999E-2</v>
      </c>
      <c r="R43">
        <v>5.5923E-2</v>
      </c>
      <c r="S43">
        <v>5.6269E-2</v>
      </c>
      <c r="T43">
        <v>5.6578999999999997E-2</v>
      </c>
      <c r="U43">
        <v>5.7103000000000001E-2</v>
      </c>
      <c r="V43">
        <v>5.7867000000000002E-2</v>
      </c>
      <c r="W43">
        <v>5.8554000000000002E-2</v>
      </c>
      <c r="X43">
        <v>5.9261000000000001E-2</v>
      </c>
      <c r="Y43">
        <v>6.012E-2</v>
      </c>
      <c r="Z43">
        <v>6.1075999999999998E-2</v>
      </c>
      <c r="AA43">
        <v>6.2068999999999999E-2</v>
      </c>
      <c r="AB43">
        <v>6.3270999999999994E-2</v>
      </c>
      <c r="AC43">
        <v>6.4588999999999994E-2</v>
      </c>
      <c r="AD43">
        <v>6.6087000000000007E-2</v>
      </c>
      <c r="AE43">
        <v>6.7456000000000002E-2</v>
      </c>
      <c r="AF43">
        <v>6.8887000000000004E-2</v>
      </c>
      <c r="AG43">
        <v>7.0239999999999997E-2</v>
      </c>
      <c r="AH43">
        <v>7.1601999999999999E-2</v>
      </c>
      <c r="AI43">
        <v>7.3094000000000006E-2</v>
      </c>
      <c r="AJ43">
        <v>7.4689000000000005E-2</v>
      </c>
      <c r="AK43">
        <v>7.6420000000000002E-2</v>
      </c>
      <c r="AL43" s="40">
        <v>2.8000000000000001E-2</v>
      </c>
    </row>
    <row r="44" spans="1:38" ht="14.75">
      <c r="A44" s="12" t="s">
        <v>112</v>
      </c>
      <c r="B44" t="s">
        <v>315</v>
      </c>
      <c r="C44" t="s">
        <v>662</v>
      </c>
      <c r="D44" t="s">
        <v>1984</v>
      </c>
      <c r="E44" t="s">
        <v>633</v>
      </c>
      <c r="G44">
        <v>1.935392</v>
      </c>
      <c r="H44">
        <v>2.0080930000000001</v>
      </c>
      <c r="I44">
        <v>2.077585</v>
      </c>
      <c r="J44">
        <v>2.0947990000000001</v>
      </c>
      <c r="K44">
        <v>2.0994199999999998</v>
      </c>
      <c r="L44">
        <v>2.0933250000000001</v>
      </c>
      <c r="M44">
        <v>2.0664760000000002</v>
      </c>
      <c r="N44">
        <v>2.0307599999999999</v>
      </c>
      <c r="O44">
        <v>1.9947900000000001</v>
      </c>
      <c r="P44">
        <v>1.9591369999999999</v>
      </c>
      <c r="Q44">
        <v>1.930417</v>
      </c>
      <c r="R44">
        <v>1.9092359999999999</v>
      </c>
      <c r="S44">
        <v>1.900709</v>
      </c>
      <c r="T44">
        <v>1.904166</v>
      </c>
      <c r="U44">
        <v>1.9262550000000001</v>
      </c>
      <c r="V44">
        <v>1.9688399999999999</v>
      </c>
      <c r="W44">
        <v>2.021522</v>
      </c>
      <c r="X44">
        <v>2.085245</v>
      </c>
      <c r="Y44">
        <v>2.161508</v>
      </c>
      <c r="Z44">
        <v>2.2523930000000001</v>
      </c>
      <c r="AA44">
        <v>2.3585590000000001</v>
      </c>
      <c r="AB44">
        <v>2.486901</v>
      </c>
      <c r="AC44">
        <v>2.6355900000000001</v>
      </c>
      <c r="AD44">
        <v>2.8080120000000002</v>
      </c>
      <c r="AE44">
        <v>2.9925440000000001</v>
      </c>
      <c r="AF44">
        <v>3.2017600000000002</v>
      </c>
      <c r="AG44">
        <v>3.42943</v>
      </c>
      <c r="AH44">
        <v>3.6783540000000001</v>
      </c>
      <c r="AI44">
        <v>3.954189</v>
      </c>
      <c r="AJ44">
        <v>4.2648529999999996</v>
      </c>
      <c r="AK44">
        <v>4.6132759999999999</v>
      </c>
      <c r="AL44" s="40">
        <v>2.9000000000000001E-2</v>
      </c>
    </row>
    <row r="45" spans="1:38" ht="14.75">
      <c r="A45" s="12" t="s">
        <v>113</v>
      </c>
      <c r="B45" t="s">
        <v>569</v>
      </c>
      <c r="C45" t="s">
        <v>663</v>
      </c>
      <c r="D45" t="s">
        <v>1985</v>
      </c>
      <c r="E45" t="s">
        <v>633</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117</v>
      </c>
    </row>
    <row r="46" spans="1:38" ht="14.75">
      <c r="A46" s="12" t="s">
        <v>111</v>
      </c>
      <c r="B46" t="s">
        <v>571</v>
      </c>
      <c r="C46" t="s">
        <v>664</v>
      </c>
      <c r="D46" t="s">
        <v>1986</v>
      </c>
      <c r="E46" t="s">
        <v>633</v>
      </c>
      <c r="G46">
        <v>1.15E-3</v>
      </c>
      <c r="H46">
        <v>2.3010000000000001E-3</v>
      </c>
      <c r="I46">
        <v>3.689E-3</v>
      </c>
      <c r="J46">
        <v>5.1339999999999997E-3</v>
      </c>
      <c r="K46">
        <v>6.6420000000000003E-3</v>
      </c>
      <c r="L46">
        <v>8.1779999999999995E-3</v>
      </c>
      <c r="M46">
        <v>9.6419999999999995E-3</v>
      </c>
      <c r="N46">
        <v>1.1039E-2</v>
      </c>
      <c r="O46">
        <v>1.2421E-2</v>
      </c>
      <c r="P46">
        <v>1.379E-2</v>
      </c>
      <c r="Q46">
        <v>1.5162999999999999E-2</v>
      </c>
      <c r="R46">
        <v>1.6513E-2</v>
      </c>
      <c r="S46">
        <v>1.7829000000000001E-2</v>
      </c>
      <c r="T46">
        <v>1.9057999999999999E-2</v>
      </c>
      <c r="U46">
        <v>2.0261999999999999E-2</v>
      </c>
      <c r="V46">
        <v>2.1472000000000002E-2</v>
      </c>
      <c r="W46">
        <v>2.2612E-2</v>
      </c>
      <c r="X46">
        <v>2.3708E-2</v>
      </c>
      <c r="Y46">
        <v>2.4840999999999998E-2</v>
      </c>
      <c r="Z46">
        <v>2.6009999999999998E-2</v>
      </c>
      <c r="AA46">
        <v>2.7150000000000001E-2</v>
      </c>
      <c r="AB46">
        <v>2.8354000000000001E-2</v>
      </c>
      <c r="AC46">
        <v>2.9631000000000001E-2</v>
      </c>
      <c r="AD46">
        <v>3.0995999999999999E-2</v>
      </c>
      <c r="AE46">
        <v>3.2318E-2</v>
      </c>
      <c r="AF46">
        <v>3.3686000000000001E-2</v>
      </c>
      <c r="AG46">
        <v>3.5028999999999998E-2</v>
      </c>
      <c r="AH46">
        <v>3.6401000000000003E-2</v>
      </c>
      <c r="AI46">
        <v>3.7858999999999997E-2</v>
      </c>
      <c r="AJ46">
        <v>3.9392000000000003E-2</v>
      </c>
      <c r="AK46">
        <v>4.1021000000000002E-2</v>
      </c>
      <c r="AL46" s="40">
        <v>0.127</v>
      </c>
    </row>
    <row r="47" spans="1:38" ht="14.75">
      <c r="A47" s="12" t="s">
        <v>115</v>
      </c>
      <c r="B47" t="s">
        <v>575</v>
      </c>
      <c r="C47" t="s">
        <v>665</v>
      </c>
      <c r="D47" t="s">
        <v>1987</v>
      </c>
      <c r="E47" t="s">
        <v>633</v>
      </c>
      <c r="G47">
        <v>2.284E-3</v>
      </c>
      <c r="H47">
        <v>3.9769999999999996E-3</v>
      </c>
      <c r="I47">
        <v>6.0419999999999996E-3</v>
      </c>
      <c r="J47">
        <v>8.1840000000000003E-3</v>
      </c>
      <c r="K47">
        <v>1.0418E-2</v>
      </c>
      <c r="L47">
        <v>1.2688E-2</v>
      </c>
      <c r="M47">
        <v>1.4844E-2</v>
      </c>
      <c r="N47">
        <v>1.6896999999999999E-2</v>
      </c>
      <c r="O47">
        <v>1.8922000000000001E-2</v>
      </c>
      <c r="P47">
        <v>2.0923000000000001E-2</v>
      </c>
      <c r="Q47">
        <v>2.2925000000000001E-2</v>
      </c>
      <c r="R47">
        <v>2.4889000000000001E-2</v>
      </c>
      <c r="S47">
        <v>2.6797000000000001E-2</v>
      </c>
      <c r="T47">
        <v>2.8576000000000001E-2</v>
      </c>
      <c r="U47">
        <v>3.0318000000000001E-2</v>
      </c>
      <c r="V47">
        <v>3.2076E-2</v>
      </c>
      <c r="W47">
        <v>3.3746999999999999E-2</v>
      </c>
      <c r="X47">
        <v>3.5371E-2</v>
      </c>
      <c r="Y47">
        <v>3.7024000000000001E-2</v>
      </c>
      <c r="Z47">
        <v>3.8717000000000001E-2</v>
      </c>
      <c r="AA47">
        <v>4.0389000000000001E-2</v>
      </c>
      <c r="AB47">
        <v>4.2192E-2</v>
      </c>
      <c r="AC47">
        <v>4.4082000000000003E-2</v>
      </c>
      <c r="AD47">
        <v>4.6103999999999999E-2</v>
      </c>
      <c r="AE47">
        <v>4.8059999999999999E-2</v>
      </c>
      <c r="AF47">
        <v>5.0085999999999999E-2</v>
      </c>
      <c r="AG47">
        <v>5.2075000000000003E-2</v>
      </c>
      <c r="AH47">
        <v>5.4107000000000002E-2</v>
      </c>
      <c r="AI47">
        <v>5.6265999999999997E-2</v>
      </c>
      <c r="AJ47">
        <v>5.8538E-2</v>
      </c>
      <c r="AK47">
        <v>6.0951999999999999E-2</v>
      </c>
      <c r="AL47" s="40">
        <v>0.11600000000000001</v>
      </c>
    </row>
    <row r="48" spans="1:38" ht="14.75">
      <c r="A48" s="12" t="s">
        <v>115</v>
      </c>
      <c r="B48" t="s">
        <v>573</v>
      </c>
      <c r="C48" t="s">
        <v>666</v>
      </c>
      <c r="D48" t="s">
        <v>1988</v>
      </c>
      <c r="E48" t="s">
        <v>633</v>
      </c>
      <c r="G48">
        <v>2.5300000000000001E-3</v>
      </c>
      <c r="H48">
        <v>4.3959999999999997E-3</v>
      </c>
      <c r="I48">
        <v>6.672E-3</v>
      </c>
      <c r="J48">
        <v>9.0340000000000004E-3</v>
      </c>
      <c r="K48">
        <v>1.1495999999999999E-2</v>
      </c>
      <c r="L48">
        <v>1.3998E-2</v>
      </c>
      <c r="M48">
        <v>1.6375000000000001E-2</v>
      </c>
      <c r="N48">
        <v>1.8637000000000001E-2</v>
      </c>
      <c r="O48">
        <v>2.0868999999999999E-2</v>
      </c>
      <c r="P48">
        <v>2.3074000000000001E-2</v>
      </c>
      <c r="Q48">
        <v>2.528E-2</v>
      </c>
      <c r="R48">
        <v>2.7442999999999999E-2</v>
      </c>
      <c r="S48">
        <v>2.9545999999999999E-2</v>
      </c>
      <c r="T48">
        <v>3.1505999999999999E-2</v>
      </c>
      <c r="U48">
        <v>3.3425999999999997E-2</v>
      </c>
      <c r="V48">
        <v>3.5362999999999999E-2</v>
      </c>
      <c r="W48">
        <v>3.7204000000000001E-2</v>
      </c>
      <c r="X48">
        <v>3.8995000000000002E-2</v>
      </c>
      <c r="Y48">
        <v>4.0815999999999998E-2</v>
      </c>
      <c r="Z48">
        <v>4.2680999999999997E-2</v>
      </c>
      <c r="AA48">
        <v>4.4525000000000002E-2</v>
      </c>
      <c r="AB48">
        <v>4.6511999999999998E-2</v>
      </c>
      <c r="AC48">
        <v>4.8594999999999999E-2</v>
      </c>
      <c r="AD48">
        <v>5.0824000000000001E-2</v>
      </c>
      <c r="AE48">
        <v>5.2979999999999999E-2</v>
      </c>
      <c r="AF48">
        <v>5.5213999999999999E-2</v>
      </c>
      <c r="AG48">
        <v>5.7405999999999999E-2</v>
      </c>
      <c r="AH48">
        <v>5.9645999999999998E-2</v>
      </c>
      <c r="AI48">
        <v>6.2025999999999998E-2</v>
      </c>
      <c r="AJ48">
        <v>6.4530000000000004E-2</v>
      </c>
      <c r="AK48">
        <v>6.7191000000000001E-2</v>
      </c>
      <c r="AL48" s="40">
        <v>0.11600000000000001</v>
      </c>
    </row>
    <row r="49" spans="1:38" ht="14.75">
      <c r="A49" s="12" t="s">
        <v>261</v>
      </c>
      <c r="B49" t="s">
        <v>577</v>
      </c>
      <c r="C49" t="s">
        <v>667</v>
      </c>
      <c r="D49" t="s">
        <v>1989</v>
      </c>
      <c r="E49" t="s">
        <v>633</v>
      </c>
      <c r="G49">
        <v>2.8630000000000001E-3</v>
      </c>
      <c r="H49">
        <v>5.1510000000000002E-3</v>
      </c>
      <c r="I49">
        <v>7.9419999999999994E-3</v>
      </c>
      <c r="J49">
        <v>1.0843E-2</v>
      </c>
      <c r="K49">
        <v>1.3868999999999999E-2</v>
      </c>
      <c r="L49">
        <v>1.6945999999999999E-2</v>
      </c>
      <c r="M49">
        <v>1.9872999999999998E-2</v>
      </c>
      <c r="N49">
        <v>2.266E-2</v>
      </c>
      <c r="O49">
        <v>2.5413000000000002E-2</v>
      </c>
      <c r="P49">
        <v>2.8133999999999999E-2</v>
      </c>
      <c r="Q49">
        <v>3.0856999999999999E-2</v>
      </c>
      <c r="R49">
        <v>3.3530999999999998E-2</v>
      </c>
      <c r="S49">
        <v>3.6129000000000001E-2</v>
      </c>
      <c r="T49">
        <v>3.8554999999999999E-2</v>
      </c>
      <c r="U49">
        <v>4.0927999999999999E-2</v>
      </c>
      <c r="V49">
        <v>4.3319000000000003E-2</v>
      </c>
      <c r="W49">
        <v>4.5588999999999998E-2</v>
      </c>
      <c r="X49">
        <v>4.7791E-2</v>
      </c>
      <c r="Y49">
        <v>5.0037999999999999E-2</v>
      </c>
      <c r="Z49">
        <v>5.2339999999999998E-2</v>
      </c>
      <c r="AA49">
        <v>5.4609999999999999E-2</v>
      </c>
      <c r="AB49">
        <v>5.7045999999999999E-2</v>
      </c>
      <c r="AC49">
        <v>5.9604999999999998E-2</v>
      </c>
      <c r="AD49">
        <v>6.2343000000000003E-2</v>
      </c>
      <c r="AE49">
        <v>6.4991999999999994E-2</v>
      </c>
      <c r="AF49">
        <v>6.7735000000000004E-2</v>
      </c>
      <c r="AG49">
        <v>7.0427000000000003E-2</v>
      </c>
      <c r="AH49">
        <v>7.3178999999999994E-2</v>
      </c>
      <c r="AI49">
        <v>7.6103000000000004E-2</v>
      </c>
      <c r="AJ49">
        <v>7.9177999999999998E-2</v>
      </c>
      <c r="AK49">
        <v>8.2445000000000004E-2</v>
      </c>
      <c r="AL49" s="40">
        <v>0.11899999999999999</v>
      </c>
    </row>
    <row r="50" spans="1:38" ht="14.75">
      <c r="B50" t="s">
        <v>668</v>
      </c>
      <c r="C50" t="s">
        <v>669</v>
      </c>
      <c r="D50" t="s">
        <v>1990</v>
      </c>
      <c r="E50" t="s">
        <v>633</v>
      </c>
      <c r="G50">
        <v>162.88360599999999</v>
      </c>
      <c r="H50">
        <v>166.903976</v>
      </c>
      <c r="I50">
        <v>172.531082</v>
      </c>
      <c r="J50">
        <v>175.754074</v>
      </c>
      <c r="K50">
        <v>179.66537500000001</v>
      </c>
      <c r="L50">
        <v>183.657791</v>
      </c>
      <c r="M50">
        <v>186.06140099999999</v>
      </c>
      <c r="N50">
        <v>187.337219</v>
      </c>
      <c r="O50">
        <v>188.103577</v>
      </c>
      <c r="P50">
        <v>188.40834000000001</v>
      </c>
      <c r="Q50">
        <v>188.81806900000001</v>
      </c>
      <c r="R50">
        <v>189.26286300000001</v>
      </c>
      <c r="S50">
        <v>189.81662</v>
      </c>
      <c r="T50">
        <v>190.15570099999999</v>
      </c>
      <c r="U50">
        <v>190.94825700000001</v>
      </c>
      <c r="V50">
        <v>192.42334</v>
      </c>
      <c r="W50">
        <v>193.74783300000001</v>
      </c>
      <c r="X50">
        <v>194.91963200000001</v>
      </c>
      <c r="Y50">
        <v>196.24423200000001</v>
      </c>
      <c r="Z50">
        <v>197.702179</v>
      </c>
      <c r="AA50">
        <v>198.97949199999999</v>
      </c>
      <c r="AB50">
        <v>200.58725000000001</v>
      </c>
      <c r="AC50">
        <v>202.420151</v>
      </c>
      <c r="AD50">
        <v>204.620316</v>
      </c>
      <c r="AE50">
        <v>206.25250199999999</v>
      </c>
      <c r="AF50">
        <v>207.89480599999999</v>
      </c>
      <c r="AG50">
        <v>209.01950099999999</v>
      </c>
      <c r="AH50">
        <v>209.92610199999999</v>
      </c>
      <c r="AI50">
        <v>210.987549</v>
      </c>
      <c r="AJ50">
        <v>212.185318</v>
      </c>
      <c r="AK50">
        <v>213.61003099999999</v>
      </c>
      <c r="AL50" s="40">
        <v>8.9999999999999993E-3</v>
      </c>
    </row>
    <row r="51" spans="1:38" ht="14.75">
      <c r="B51" t="s">
        <v>670</v>
      </c>
      <c r="C51" t="s">
        <v>671</v>
      </c>
      <c r="D51" t="s">
        <v>1991</v>
      </c>
      <c r="E51" t="s">
        <v>633</v>
      </c>
      <c r="G51">
        <v>274.54852299999999</v>
      </c>
      <c r="H51">
        <v>282.814301</v>
      </c>
      <c r="I51">
        <v>293.312073</v>
      </c>
      <c r="J51">
        <v>299.26715100000001</v>
      </c>
      <c r="K51">
        <v>306.24047899999999</v>
      </c>
      <c r="L51">
        <v>313.39068600000002</v>
      </c>
      <c r="M51">
        <v>318.203217</v>
      </c>
      <c r="N51">
        <v>321.866241</v>
      </c>
      <c r="O51">
        <v>325.49926799999997</v>
      </c>
      <c r="P51">
        <v>328.91821299999998</v>
      </c>
      <c r="Q51">
        <v>332.877411</v>
      </c>
      <c r="R51">
        <v>337.04809599999999</v>
      </c>
      <c r="S51">
        <v>341.41857900000002</v>
      </c>
      <c r="T51">
        <v>345.24200400000001</v>
      </c>
      <c r="U51">
        <v>349.75079299999999</v>
      </c>
      <c r="V51">
        <v>355.34707600000002</v>
      </c>
      <c r="W51">
        <v>360.47274800000002</v>
      </c>
      <c r="X51">
        <v>365.30658</v>
      </c>
      <c r="Y51">
        <v>370.46896400000003</v>
      </c>
      <c r="Z51">
        <v>375.98138399999999</v>
      </c>
      <c r="AA51">
        <v>381.016144</v>
      </c>
      <c r="AB51">
        <v>386.70742799999999</v>
      </c>
      <c r="AC51">
        <v>392.79382299999997</v>
      </c>
      <c r="AD51">
        <v>399.70004299999999</v>
      </c>
      <c r="AE51">
        <v>405.647491</v>
      </c>
      <c r="AF51">
        <v>411.79632600000002</v>
      </c>
      <c r="AG51">
        <v>417.06875600000001</v>
      </c>
      <c r="AH51">
        <v>422.227417</v>
      </c>
      <c r="AI51">
        <v>428.00329599999998</v>
      </c>
      <c r="AJ51">
        <v>434.116241</v>
      </c>
      <c r="AK51">
        <v>440.78909299999998</v>
      </c>
      <c r="AL51" s="40">
        <v>1.6E-2</v>
      </c>
    </row>
    <row r="52" spans="1:38" ht="14.75">
      <c r="B52" t="s">
        <v>672</v>
      </c>
    </row>
    <row r="53" spans="1:38" ht="14.75">
      <c r="B53" t="s">
        <v>445</v>
      </c>
    </row>
    <row r="54" spans="1:38" ht="14.75">
      <c r="A54" s="12" t="s">
        <v>114</v>
      </c>
      <c r="B54" t="s">
        <v>405</v>
      </c>
      <c r="C54" t="s">
        <v>673</v>
      </c>
      <c r="D54" t="s">
        <v>1992</v>
      </c>
      <c r="E54" t="s">
        <v>497</v>
      </c>
      <c r="G54">
        <v>425.514252</v>
      </c>
      <c r="H54">
        <v>440.58371</v>
      </c>
      <c r="I54">
        <v>455.045502</v>
      </c>
      <c r="J54">
        <v>459.36520400000001</v>
      </c>
      <c r="K54">
        <v>463.56277499999999</v>
      </c>
      <c r="L54">
        <v>467.23700000000002</v>
      </c>
      <c r="M54">
        <v>467.36740099999997</v>
      </c>
      <c r="N54">
        <v>467.62799100000001</v>
      </c>
      <c r="O54">
        <v>470.19317599999999</v>
      </c>
      <c r="P54">
        <v>473.72711199999998</v>
      </c>
      <c r="Q54">
        <v>479.00006100000002</v>
      </c>
      <c r="R54">
        <v>485.02005000000003</v>
      </c>
      <c r="S54">
        <v>490.676849</v>
      </c>
      <c r="T54">
        <v>494.77630599999998</v>
      </c>
      <c r="U54">
        <v>499.55972300000002</v>
      </c>
      <c r="V54">
        <v>505.27166699999998</v>
      </c>
      <c r="W54">
        <v>509.22439600000001</v>
      </c>
      <c r="X54">
        <v>512.11676</v>
      </c>
      <c r="Y54">
        <v>515.321594</v>
      </c>
      <c r="Z54">
        <v>518.63336200000003</v>
      </c>
      <c r="AA54">
        <v>520.38464399999998</v>
      </c>
      <c r="AB54">
        <v>522.54199200000005</v>
      </c>
      <c r="AC54">
        <v>524.75317399999994</v>
      </c>
      <c r="AD54">
        <v>527.86456299999998</v>
      </c>
      <c r="AE54">
        <v>529.69793700000002</v>
      </c>
      <c r="AF54">
        <v>531.86785899999995</v>
      </c>
      <c r="AG54">
        <v>532.77288799999997</v>
      </c>
      <c r="AH54">
        <v>534.08972200000005</v>
      </c>
      <c r="AI54">
        <v>536.65716599999996</v>
      </c>
      <c r="AJ54">
        <v>539.11889599999995</v>
      </c>
      <c r="AK54">
        <v>542.01916500000004</v>
      </c>
      <c r="AL54" s="40">
        <v>8.0000000000000002E-3</v>
      </c>
    </row>
    <row r="55" spans="1:38" ht="14.75">
      <c r="A55" s="12" t="s">
        <v>113</v>
      </c>
      <c r="B55" t="s">
        <v>334</v>
      </c>
      <c r="C55" t="s">
        <v>674</v>
      </c>
      <c r="D55" t="s">
        <v>1993</v>
      </c>
      <c r="E55" t="s">
        <v>497</v>
      </c>
      <c r="G55">
        <v>147.042542</v>
      </c>
      <c r="H55">
        <v>149.52404799999999</v>
      </c>
      <c r="I55">
        <v>151.48608400000001</v>
      </c>
      <c r="J55">
        <v>150.229477</v>
      </c>
      <c r="K55">
        <v>149.14489699999999</v>
      </c>
      <c r="L55">
        <v>148.344055</v>
      </c>
      <c r="M55">
        <v>147.12764000000001</v>
      </c>
      <c r="N55">
        <v>146.45103499999999</v>
      </c>
      <c r="O55">
        <v>146.826538</v>
      </c>
      <c r="P55">
        <v>147.87545800000001</v>
      </c>
      <c r="Q55">
        <v>149.81079099999999</v>
      </c>
      <c r="R55">
        <v>152.039917</v>
      </c>
      <c r="S55">
        <v>154.64556899999999</v>
      </c>
      <c r="T55">
        <v>157.307999</v>
      </c>
      <c r="U55">
        <v>160.32316599999999</v>
      </c>
      <c r="V55">
        <v>163.718872</v>
      </c>
      <c r="W55">
        <v>166.90434300000001</v>
      </c>
      <c r="X55">
        <v>170.068634</v>
      </c>
      <c r="Y55">
        <v>173.46829199999999</v>
      </c>
      <c r="Z55">
        <v>176.86972</v>
      </c>
      <c r="AA55">
        <v>179.833527</v>
      </c>
      <c r="AB55">
        <v>183.256058</v>
      </c>
      <c r="AC55">
        <v>186.80432099999999</v>
      </c>
      <c r="AD55">
        <v>190.81556699999999</v>
      </c>
      <c r="AE55">
        <v>194.50808699999999</v>
      </c>
      <c r="AF55">
        <v>198.41192599999999</v>
      </c>
      <c r="AG55">
        <v>201.97335799999999</v>
      </c>
      <c r="AH55">
        <v>205.70529199999999</v>
      </c>
      <c r="AI55">
        <v>209.875427</v>
      </c>
      <c r="AJ55">
        <v>213.98112499999999</v>
      </c>
      <c r="AK55">
        <v>218.27652</v>
      </c>
      <c r="AL55" s="40">
        <v>1.2999999999999999E-2</v>
      </c>
    </row>
    <row r="56" spans="1:38" ht="14.75">
      <c r="A56" s="12" t="s">
        <v>260</v>
      </c>
      <c r="B56" t="s">
        <v>317</v>
      </c>
      <c r="C56" t="s">
        <v>675</v>
      </c>
      <c r="D56" t="s">
        <v>1994</v>
      </c>
      <c r="E56" t="s">
        <v>497</v>
      </c>
      <c r="G56">
        <v>0.13056999999999999</v>
      </c>
      <c r="H56">
        <v>0.189971</v>
      </c>
      <c r="I56">
        <v>0.25303599999999998</v>
      </c>
      <c r="J56">
        <v>0.311774</v>
      </c>
      <c r="K56">
        <v>0.37073299999999998</v>
      </c>
      <c r="L56">
        <v>0.42914099999999999</v>
      </c>
      <c r="M56">
        <v>0.48283599999999999</v>
      </c>
      <c r="N56">
        <v>0.53454900000000005</v>
      </c>
      <c r="O56">
        <v>0.58898700000000004</v>
      </c>
      <c r="P56">
        <v>0.64524099999999995</v>
      </c>
      <c r="Q56">
        <v>0.70328999999999997</v>
      </c>
      <c r="R56">
        <v>0.76344199999999995</v>
      </c>
      <c r="S56">
        <v>0.82449399999999995</v>
      </c>
      <c r="T56">
        <v>0.88470300000000002</v>
      </c>
      <c r="U56">
        <v>0.94727399999999995</v>
      </c>
      <c r="V56">
        <v>1.013298</v>
      </c>
      <c r="W56">
        <v>1.078138</v>
      </c>
      <c r="X56">
        <v>1.142968</v>
      </c>
      <c r="Y56">
        <v>1.211041</v>
      </c>
      <c r="Z56">
        <v>1.2814030000000001</v>
      </c>
      <c r="AA56">
        <v>1.348374</v>
      </c>
      <c r="AB56">
        <v>1.4177839999999999</v>
      </c>
      <c r="AC56">
        <v>1.4895160000000001</v>
      </c>
      <c r="AD56">
        <v>1.565205</v>
      </c>
      <c r="AE56">
        <v>1.6390960000000001</v>
      </c>
      <c r="AF56">
        <v>1.7173430000000001</v>
      </c>
      <c r="AG56">
        <v>1.794788</v>
      </c>
      <c r="AH56">
        <v>1.876933</v>
      </c>
      <c r="AI56">
        <v>1.9679009999999999</v>
      </c>
      <c r="AJ56">
        <v>2.0634030000000001</v>
      </c>
      <c r="AK56">
        <v>2.16533</v>
      </c>
      <c r="AL56" s="40">
        <v>9.8000000000000004E-2</v>
      </c>
    </row>
    <row r="57" spans="1:38" ht="14.75">
      <c r="A57" s="12" t="s">
        <v>112</v>
      </c>
      <c r="B57" t="s">
        <v>315</v>
      </c>
      <c r="C57" t="s">
        <v>676</v>
      </c>
      <c r="D57" t="s">
        <v>1995</v>
      </c>
      <c r="E57" t="s">
        <v>497</v>
      </c>
      <c r="G57">
        <v>7.2439000000000003E-2</v>
      </c>
      <c r="H57">
        <v>0.101301</v>
      </c>
      <c r="I57">
        <v>0.13062799999999999</v>
      </c>
      <c r="J57">
        <v>0.15598200000000001</v>
      </c>
      <c r="K57">
        <v>0.17982699999999999</v>
      </c>
      <c r="L57">
        <v>0.2019</v>
      </c>
      <c r="M57">
        <v>0.22056000000000001</v>
      </c>
      <c r="N57">
        <v>0.23733099999999999</v>
      </c>
      <c r="O57">
        <v>0.25441399999999997</v>
      </c>
      <c r="P57">
        <v>0.27134900000000001</v>
      </c>
      <c r="Q57">
        <v>0.28824100000000002</v>
      </c>
      <c r="R57">
        <v>0.30485899999999999</v>
      </c>
      <c r="S57">
        <v>0.32100000000000001</v>
      </c>
      <c r="T57">
        <v>0.33602700000000002</v>
      </c>
      <c r="U57">
        <v>0.35114099999999998</v>
      </c>
      <c r="V57">
        <v>0.36674299999999999</v>
      </c>
      <c r="W57">
        <v>0.38111800000000001</v>
      </c>
      <c r="X57">
        <v>0.39468300000000001</v>
      </c>
      <c r="Y57">
        <v>0.40857300000000002</v>
      </c>
      <c r="Z57">
        <v>0.42220400000000002</v>
      </c>
      <c r="AA57">
        <v>0.43360199999999999</v>
      </c>
      <c r="AB57">
        <v>0.44512000000000002</v>
      </c>
      <c r="AC57">
        <v>0.45674199999999998</v>
      </c>
      <c r="AD57">
        <v>0.46905599999999997</v>
      </c>
      <c r="AE57">
        <v>0.48045500000000002</v>
      </c>
      <c r="AF57">
        <v>0.49274600000000002</v>
      </c>
      <c r="AG57">
        <v>0.50465899999999997</v>
      </c>
      <c r="AH57">
        <v>0.51816300000000004</v>
      </c>
      <c r="AI57">
        <v>0.53425400000000001</v>
      </c>
      <c r="AJ57">
        <v>0.55186900000000005</v>
      </c>
      <c r="AK57">
        <v>0.57156700000000005</v>
      </c>
      <c r="AL57" s="40">
        <v>7.0999999999999994E-2</v>
      </c>
    </row>
    <row r="58" spans="1:38" ht="14.75">
      <c r="A58" s="12" t="s">
        <v>113</v>
      </c>
      <c r="B58" t="s">
        <v>569</v>
      </c>
      <c r="C58" t="s">
        <v>677</v>
      </c>
      <c r="D58" t="s">
        <v>1996</v>
      </c>
      <c r="E58" t="s">
        <v>497</v>
      </c>
      <c r="G58">
        <v>50.220936000000002</v>
      </c>
      <c r="H58">
        <v>54.809902000000001</v>
      </c>
      <c r="I58">
        <v>59.246746000000002</v>
      </c>
      <c r="J58">
        <v>62.290188000000001</v>
      </c>
      <c r="K58">
        <v>65.293396000000001</v>
      </c>
      <c r="L58">
        <v>68.233863999999997</v>
      </c>
      <c r="M58">
        <v>70.857208</v>
      </c>
      <c r="N58">
        <v>73.711028999999996</v>
      </c>
      <c r="O58">
        <v>77.058762000000002</v>
      </c>
      <c r="P58">
        <v>80.782852000000005</v>
      </c>
      <c r="Q58">
        <v>84.774192999999997</v>
      </c>
      <c r="R58">
        <v>88.953711999999996</v>
      </c>
      <c r="S58">
        <v>93.291579999999996</v>
      </c>
      <c r="T58">
        <v>97.603995999999995</v>
      </c>
      <c r="U58">
        <v>102.05886099999999</v>
      </c>
      <c r="V58">
        <v>106.791077</v>
      </c>
      <c r="W58">
        <v>111.35633900000001</v>
      </c>
      <c r="X58">
        <v>116.014099</v>
      </c>
      <c r="Y58">
        <v>120.90815000000001</v>
      </c>
      <c r="Z58">
        <v>126.061455</v>
      </c>
      <c r="AA58">
        <v>131.14948999999999</v>
      </c>
      <c r="AB58">
        <v>136.878174</v>
      </c>
      <c r="AC58">
        <v>143.241196</v>
      </c>
      <c r="AD58">
        <v>150.219177</v>
      </c>
      <c r="AE58">
        <v>157.17939799999999</v>
      </c>
      <c r="AF58">
        <v>164.68933100000001</v>
      </c>
      <c r="AG58">
        <v>172.22413599999999</v>
      </c>
      <c r="AH58">
        <v>180.238068</v>
      </c>
      <c r="AI58">
        <v>188.953339</v>
      </c>
      <c r="AJ58">
        <v>198.01341199999999</v>
      </c>
      <c r="AK58">
        <v>207.539795</v>
      </c>
      <c r="AL58" s="40">
        <v>4.8000000000000001E-2</v>
      </c>
    </row>
    <row r="59" spans="1:38" ht="14.75">
      <c r="A59" s="12" t="s">
        <v>111</v>
      </c>
      <c r="B59" t="s">
        <v>571</v>
      </c>
      <c r="C59" t="s">
        <v>678</v>
      </c>
      <c r="D59" t="s">
        <v>1997</v>
      </c>
      <c r="E59" t="s">
        <v>497</v>
      </c>
      <c r="G59">
        <v>2.8212000000000001E-2</v>
      </c>
      <c r="H59">
        <v>5.4613000000000002E-2</v>
      </c>
      <c r="I59">
        <v>8.473E-2</v>
      </c>
      <c r="J59">
        <v>0.11513</v>
      </c>
      <c r="K59">
        <v>0.1469</v>
      </c>
      <c r="L59">
        <v>0.17934700000000001</v>
      </c>
      <c r="M59">
        <v>0.21044399999999999</v>
      </c>
      <c r="N59">
        <v>0.24113999999999999</v>
      </c>
      <c r="O59">
        <v>0.27280900000000002</v>
      </c>
      <c r="P59">
        <v>0.30480800000000002</v>
      </c>
      <c r="Q59">
        <v>0.33736699999999997</v>
      </c>
      <c r="R59">
        <v>0.37043199999999998</v>
      </c>
      <c r="S59">
        <v>0.40381800000000001</v>
      </c>
      <c r="T59">
        <v>0.43660599999999999</v>
      </c>
      <c r="U59">
        <v>0.470582</v>
      </c>
      <c r="V59">
        <v>0.50665099999999996</v>
      </c>
      <c r="W59">
        <v>0.54264699999999999</v>
      </c>
      <c r="X59">
        <v>0.57935899999999996</v>
      </c>
      <c r="Y59">
        <v>0.61845000000000006</v>
      </c>
      <c r="Z59">
        <v>0.65891100000000002</v>
      </c>
      <c r="AA59">
        <v>0.69881099999999996</v>
      </c>
      <c r="AB59">
        <v>0.74059399999999997</v>
      </c>
      <c r="AC59">
        <v>0.78409099999999998</v>
      </c>
      <c r="AD59">
        <v>0.829372</v>
      </c>
      <c r="AE59">
        <v>0.87310699999999997</v>
      </c>
      <c r="AF59">
        <v>0.91846000000000005</v>
      </c>
      <c r="AG59">
        <v>0.96304000000000001</v>
      </c>
      <c r="AH59">
        <v>1.009612</v>
      </c>
      <c r="AI59">
        <v>1.0601529999999999</v>
      </c>
      <c r="AJ59">
        <v>1.1127</v>
      </c>
      <c r="AK59">
        <v>1.168803</v>
      </c>
      <c r="AL59" s="40">
        <v>0.13200000000000001</v>
      </c>
    </row>
    <row r="60" spans="1:38" ht="14.75">
      <c r="A60" s="12" t="s">
        <v>115</v>
      </c>
      <c r="B60" t="s">
        <v>575</v>
      </c>
      <c r="C60" t="s">
        <v>679</v>
      </c>
      <c r="D60" t="s">
        <v>1998</v>
      </c>
      <c r="E60" t="s">
        <v>497</v>
      </c>
      <c r="G60">
        <v>2.8601999999999999E-2</v>
      </c>
      <c r="H60">
        <v>6.2156000000000003E-2</v>
      </c>
      <c r="I60">
        <v>0.100355</v>
      </c>
      <c r="J60">
        <v>0.138655</v>
      </c>
      <c r="K60">
        <v>0.17801700000000001</v>
      </c>
      <c r="L60">
        <v>0.21732699999999999</v>
      </c>
      <c r="M60">
        <v>0.25406800000000002</v>
      </c>
      <c r="N60">
        <v>0.28933700000000001</v>
      </c>
      <c r="O60">
        <v>0.32529599999999997</v>
      </c>
      <c r="P60">
        <v>0.36086800000000002</v>
      </c>
      <c r="Q60">
        <v>0.39654600000000001</v>
      </c>
      <c r="R60">
        <v>0.43221500000000002</v>
      </c>
      <c r="S60">
        <v>0.46782000000000001</v>
      </c>
      <c r="T60">
        <v>0.50276799999999999</v>
      </c>
      <c r="U60">
        <v>0.53905700000000001</v>
      </c>
      <c r="V60">
        <v>0.57760900000000004</v>
      </c>
      <c r="W60">
        <v>0.61603699999999995</v>
      </c>
      <c r="X60">
        <v>0.65530200000000005</v>
      </c>
      <c r="Y60">
        <v>0.69730800000000004</v>
      </c>
      <c r="Z60">
        <v>0.74086200000000002</v>
      </c>
      <c r="AA60">
        <v>0.783721</v>
      </c>
      <c r="AB60">
        <v>0.82865500000000003</v>
      </c>
      <c r="AC60">
        <v>0.87550099999999997</v>
      </c>
      <c r="AD60">
        <v>0.92393800000000004</v>
      </c>
      <c r="AE60">
        <v>0.970611</v>
      </c>
      <c r="AF60">
        <v>1.019007</v>
      </c>
      <c r="AG60">
        <v>1.0665009999999999</v>
      </c>
      <c r="AH60">
        <v>1.1162209999999999</v>
      </c>
      <c r="AI60">
        <v>1.1704129999999999</v>
      </c>
      <c r="AJ60">
        <v>1.226974</v>
      </c>
      <c r="AK60">
        <v>1.2877130000000001</v>
      </c>
      <c r="AL60" s="40">
        <v>0.13500000000000001</v>
      </c>
    </row>
    <row r="61" spans="1:38" ht="14.75">
      <c r="A61" s="12" t="s">
        <v>115</v>
      </c>
      <c r="B61" t="s">
        <v>573</v>
      </c>
      <c r="C61" t="s">
        <v>680</v>
      </c>
      <c r="D61" t="s">
        <v>1999</v>
      </c>
      <c r="E61" t="s">
        <v>497</v>
      </c>
      <c r="G61">
        <v>3.2344999999999999E-2</v>
      </c>
      <c r="H61">
        <v>7.0181999999999994E-2</v>
      </c>
      <c r="I61">
        <v>0.113773</v>
      </c>
      <c r="J61">
        <v>0.15784000000000001</v>
      </c>
      <c r="K61">
        <v>0.20366799999999999</v>
      </c>
      <c r="L61">
        <v>0.25022499999999998</v>
      </c>
      <c r="M61">
        <v>0.294601</v>
      </c>
      <c r="N61">
        <v>0.338057</v>
      </c>
      <c r="O61">
        <v>0.38284099999999999</v>
      </c>
      <c r="P61">
        <v>0.42812499999999998</v>
      </c>
      <c r="Q61">
        <v>0.474302</v>
      </c>
      <c r="R61">
        <v>0.52118500000000001</v>
      </c>
      <c r="S61">
        <v>0.568519</v>
      </c>
      <c r="T61">
        <v>0.61524400000000001</v>
      </c>
      <c r="U61">
        <v>0.66369400000000001</v>
      </c>
      <c r="V61">
        <v>0.71498099999999998</v>
      </c>
      <c r="W61">
        <v>0.76608799999999999</v>
      </c>
      <c r="X61">
        <v>0.81814200000000004</v>
      </c>
      <c r="Y61">
        <v>0.87376600000000004</v>
      </c>
      <c r="Z61">
        <v>0.93124600000000002</v>
      </c>
      <c r="AA61">
        <v>0.98777000000000004</v>
      </c>
      <c r="AB61">
        <v>1.046797</v>
      </c>
      <c r="AC61">
        <v>1.1081019999999999</v>
      </c>
      <c r="AD61">
        <v>1.1714260000000001</v>
      </c>
      <c r="AE61">
        <v>1.2325569999999999</v>
      </c>
      <c r="AF61">
        <v>1.295715</v>
      </c>
      <c r="AG61">
        <v>1.3574900000000001</v>
      </c>
      <c r="AH61">
        <v>1.4218090000000001</v>
      </c>
      <c r="AI61">
        <v>1.4914849999999999</v>
      </c>
      <c r="AJ61">
        <v>1.5638049999999999</v>
      </c>
      <c r="AK61">
        <v>1.640979</v>
      </c>
      <c r="AL61" s="40">
        <v>0.14000000000000001</v>
      </c>
    </row>
    <row r="62" spans="1:38" ht="14.75">
      <c r="A62" s="12" t="s">
        <v>261</v>
      </c>
      <c r="B62" t="s">
        <v>577</v>
      </c>
      <c r="C62" t="s">
        <v>681</v>
      </c>
      <c r="D62" t="s">
        <v>2000</v>
      </c>
      <c r="E62" t="s">
        <v>497</v>
      </c>
      <c r="G62">
        <v>1.7E-5</v>
      </c>
      <c r="H62">
        <v>4.0000000000000003E-5</v>
      </c>
      <c r="I62">
        <v>6.4999999999999994E-5</v>
      </c>
      <c r="J62">
        <v>9.0000000000000006E-5</v>
      </c>
      <c r="K62">
        <v>1.15E-4</v>
      </c>
      <c r="L62">
        <v>1.3999999999999999E-4</v>
      </c>
      <c r="M62">
        <v>1.63E-4</v>
      </c>
      <c r="N62">
        <v>1.85E-4</v>
      </c>
      <c r="O62">
        <v>2.0699999999999999E-4</v>
      </c>
      <c r="P62">
        <v>2.2800000000000001E-4</v>
      </c>
      <c r="Q62">
        <v>2.4800000000000001E-4</v>
      </c>
      <c r="R62">
        <v>2.6699999999999998E-4</v>
      </c>
      <c r="S62">
        <v>2.8499999999999999E-4</v>
      </c>
      <c r="T62">
        <v>3.01E-4</v>
      </c>
      <c r="U62">
        <v>3.1599999999999998E-4</v>
      </c>
      <c r="V62">
        <v>3.3E-4</v>
      </c>
      <c r="W62">
        <v>3.4299999999999999E-4</v>
      </c>
      <c r="X62">
        <v>3.5399999999999999E-4</v>
      </c>
      <c r="Y62">
        <v>3.6499999999999998E-4</v>
      </c>
      <c r="Z62">
        <v>3.7500000000000001E-4</v>
      </c>
      <c r="AA62">
        <v>3.8299999999999999E-4</v>
      </c>
      <c r="AB62">
        <v>3.8999999999999999E-4</v>
      </c>
      <c r="AC62">
        <v>3.97E-4</v>
      </c>
      <c r="AD62">
        <v>4.0200000000000001E-4</v>
      </c>
      <c r="AE62">
        <v>4.0499999999999998E-4</v>
      </c>
      <c r="AF62">
        <v>4.0700000000000003E-4</v>
      </c>
      <c r="AG62">
        <v>4.0700000000000003E-4</v>
      </c>
      <c r="AH62">
        <v>4.06E-4</v>
      </c>
      <c r="AI62">
        <v>4.0499999999999998E-4</v>
      </c>
      <c r="AJ62">
        <v>4.0400000000000001E-4</v>
      </c>
      <c r="AK62">
        <v>4.0200000000000001E-4</v>
      </c>
      <c r="AL62" s="40">
        <v>0.111</v>
      </c>
    </row>
    <row r="63" spans="1:38" ht="14.75">
      <c r="B63" t="s">
        <v>645</v>
      </c>
      <c r="C63" t="s">
        <v>682</v>
      </c>
      <c r="D63" t="s">
        <v>2001</v>
      </c>
      <c r="E63" t="s">
        <v>497</v>
      </c>
      <c r="G63">
        <v>623.06994599999996</v>
      </c>
      <c r="H63">
        <v>645.39587400000005</v>
      </c>
      <c r="I63">
        <v>666.46087599999998</v>
      </c>
      <c r="J63">
        <v>672.76446499999997</v>
      </c>
      <c r="K63">
        <v>679.08032200000002</v>
      </c>
      <c r="L63">
        <v>685.09277299999997</v>
      </c>
      <c r="M63">
        <v>686.81475799999998</v>
      </c>
      <c r="N63">
        <v>689.43060300000002</v>
      </c>
      <c r="O63">
        <v>695.90295400000002</v>
      </c>
      <c r="P63">
        <v>704.39624000000003</v>
      </c>
      <c r="Q63">
        <v>715.78527799999995</v>
      </c>
      <c r="R63">
        <v>728.40618900000004</v>
      </c>
      <c r="S63">
        <v>741.20007299999997</v>
      </c>
      <c r="T63">
        <v>752.46386700000005</v>
      </c>
      <c r="U63">
        <v>764.91394000000003</v>
      </c>
      <c r="V63">
        <v>778.96130400000004</v>
      </c>
      <c r="W63">
        <v>790.869507</v>
      </c>
      <c r="X63">
        <v>801.79022199999997</v>
      </c>
      <c r="Y63">
        <v>813.50762899999995</v>
      </c>
      <c r="Z63">
        <v>825.59960899999999</v>
      </c>
      <c r="AA63">
        <v>835.62017800000001</v>
      </c>
      <c r="AB63">
        <v>847.15576199999998</v>
      </c>
      <c r="AC63">
        <v>859.51342799999998</v>
      </c>
      <c r="AD63">
        <v>873.85906999999997</v>
      </c>
      <c r="AE63">
        <v>886.58233600000005</v>
      </c>
      <c r="AF63">
        <v>900.41235400000005</v>
      </c>
      <c r="AG63">
        <v>912.65747099999999</v>
      </c>
      <c r="AH63">
        <v>925.97619599999996</v>
      </c>
      <c r="AI63">
        <v>941.71032700000001</v>
      </c>
      <c r="AJ63">
        <v>957.63287400000002</v>
      </c>
      <c r="AK63">
        <v>974.67028800000003</v>
      </c>
      <c r="AL63" s="40">
        <v>1.4999999999999999E-2</v>
      </c>
    </row>
    <row r="64" spans="1:38" ht="14.75">
      <c r="B64" t="s">
        <v>447</v>
      </c>
    </row>
    <row r="65" spans="1:38" ht="14.75">
      <c r="A65" s="12" t="s">
        <v>114</v>
      </c>
      <c r="B65" t="s">
        <v>405</v>
      </c>
      <c r="C65" t="s">
        <v>683</v>
      </c>
      <c r="D65" t="s">
        <v>2002</v>
      </c>
      <c r="E65" t="s">
        <v>497</v>
      </c>
      <c r="G65">
        <v>534.81951900000001</v>
      </c>
      <c r="H65">
        <v>544.48022500000002</v>
      </c>
      <c r="I65">
        <v>559.88275099999998</v>
      </c>
      <c r="J65">
        <v>566.51361099999997</v>
      </c>
      <c r="K65">
        <v>574.28076199999998</v>
      </c>
      <c r="L65">
        <v>581.424622</v>
      </c>
      <c r="M65">
        <v>583.85455300000001</v>
      </c>
      <c r="N65">
        <v>584.34271200000001</v>
      </c>
      <c r="O65">
        <v>585.68908699999997</v>
      </c>
      <c r="P65">
        <v>586.55584699999997</v>
      </c>
      <c r="Q65">
        <v>588.35607900000002</v>
      </c>
      <c r="R65">
        <v>590.327271</v>
      </c>
      <c r="S65">
        <v>593.19872999999995</v>
      </c>
      <c r="T65">
        <v>595.59387200000003</v>
      </c>
      <c r="U65">
        <v>599.62841800000001</v>
      </c>
      <c r="V65">
        <v>606.46319600000004</v>
      </c>
      <c r="W65">
        <v>613.83325200000002</v>
      </c>
      <c r="X65">
        <v>621.91406199999994</v>
      </c>
      <c r="Y65">
        <v>631.43450900000005</v>
      </c>
      <c r="Z65">
        <v>642.74420199999997</v>
      </c>
      <c r="AA65">
        <v>654.27716099999998</v>
      </c>
      <c r="AB65">
        <v>667.66039999999998</v>
      </c>
      <c r="AC65">
        <v>682.27301</v>
      </c>
      <c r="AD65">
        <v>699.462402</v>
      </c>
      <c r="AE65">
        <v>715.94714399999998</v>
      </c>
      <c r="AF65">
        <v>733.51348900000005</v>
      </c>
      <c r="AG65">
        <v>750.19097899999997</v>
      </c>
      <c r="AH65">
        <v>767.09625200000005</v>
      </c>
      <c r="AI65">
        <v>785.63812299999995</v>
      </c>
      <c r="AJ65">
        <v>805.68536400000005</v>
      </c>
      <c r="AK65">
        <v>827.36419699999999</v>
      </c>
      <c r="AL65" s="40">
        <v>1.4999999999999999E-2</v>
      </c>
    </row>
    <row r="66" spans="1:38" ht="14.75">
      <c r="A66" s="12" t="s">
        <v>113</v>
      </c>
      <c r="B66" t="s">
        <v>334</v>
      </c>
      <c r="C66" t="s">
        <v>684</v>
      </c>
      <c r="D66" t="s">
        <v>2003</v>
      </c>
      <c r="E66" t="s">
        <v>497</v>
      </c>
      <c r="G66">
        <v>310.04251099999999</v>
      </c>
      <c r="H66">
        <v>311.56781000000001</v>
      </c>
      <c r="I66">
        <v>314.92770400000001</v>
      </c>
      <c r="J66">
        <v>312.93221999999997</v>
      </c>
      <c r="K66">
        <v>311.96466099999998</v>
      </c>
      <c r="L66">
        <v>310.553314</v>
      </c>
      <c r="M66">
        <v>307.97042800000003</v>
      </c>
      <c r="N66">
        <v>305.52752700000002</v>
      </c>
      <c r="O66">
        <v>304.610748</v>
      </c>
      <c r="P66">
        <v>304.18536399999999</v>
      </c>
      <c r="Q66">
        <v>304.41265900000002</v>
      </c>
      <c r="R66">
        <v>304.74188199999998</v>
      </c>
      <c r="S66">
        <v>305.67434700000001</v>
      </c>
      <c r="T66">
        <v>306.14593500000001</v>
      </c>
      <c r="U66">
        <v>307.52005000000003</v>
      </c>
      <c r="V66">
        <v>310.02749599999999</v>
      </c>
      <c r="W66">
        <v>312.238495</v>
      </c>
      <c r="X66">
        <v>315.15887500000002</v>
      </c>
      <c r="Y66">
        <v>318.65432700000002</v>
      </c>
      <c r="Z66">
        <v>323.41824300000002</v>
      </c>
      <c r="AA66">
        <v>327.99514799999997</v>
      </c>
      <c r="AB66">
        <v>333.49273699999998</v>
      </c>
      <c r="AC66">
        <v>339.58874500000002</v>
      </c>
      <c r="AD66">
        <v>346.850098</v>
      </c>
      <c r="AE66">
        <v>353.61157200000002</v>
      </c>
      <c r="AF66">
        <v>360.575378</v>
      </c>
      <c r="AG66">
        <v>366.97796599999998</v>
      </c>
      <c r="AH66">
        <v>373.43130500000001</v>
      </c>
      <c r="AI66">
        <v>380.58270299999998</v>
      </c>
      <c r="AJ66">
        <v>388.32739299999997</v>
      </c>
      <c r="AK66">
        <v>396.61309799999998</v>
      </c>
      <c r="AL66" s="40">
        <v>8.0000000000000002E-3</v>
      </c>
    </row>
    <row r="67" spans="1:38" ht="14.75">
      <c r="A67" s="12" t="s">
        <v>260</v>
      </c>
      <c r="B67" t="s">
        <v>317</v>
      </c>
      <c r="C67" t="s">
        <v>685</v>
      </c>
      <c r="D67" t="s">
        <v>2004</v>
      </c>
      <c r="E67" t="s">
        <v>497</v>
      </c>
      <c r="G67">
        <v>0.79686599999999996</v>
      </c>
      <c r="H67">
        <v>0.81642999999999999</v>
      </c>
      <c r="I67">
        <v>0.84825799999999996</v>
      </c>
      <c r="J67">
        <v>0.86946699999999999</v>
      </c>
      <c r="K67">
        <v>0.89390999999999998</v>
      </c>
      <c r="L67">
        <v>0.91880200000000001</v>
      </c>
      <c r="M67">
        <v>0.937446</v>
      </c>
      <c r="N67">
        <v>0.95346200000000003</v>
      </c>
      <c r="O67">
        <v>0.97265500000000005</v>
      </c>
      <c r="P67">
        <v>0.99309199999999997</v>
      </c>
      <c r="Q67">
        <v>1.0188379999999999</v>
      </c>
      <c r="R67">
        <v>1.0487390000000001</v>
      </c>
      <c r="S67">
        <v>1.085078</v>
      </c>
      <c r="T67">
        <v>1.1279250000000001</v>
      </c>
      <c r="U67">
        <v>1.1825239999999999</v>
      </c>
      <c r="V67">
        <v>1.2398149999999999</v>
      </c>
      <c r="W67">
        <v>1.29982</v>
      </c>
      <c r="X67">
        <v>1.363278</v>
      </c>
      <c r="Y67">
        <v>1.4333359999999999</v>
      </c>
      <c r="Z67">
        <v>1.5103679999999999</v>
      </c>
      <c r="AA67">
        <v>1.5917840000000001</v>
      </c>
      <c r="AB67">
        <v>1.6815089999999999</v>
      </c>
      <c r="AC67">
        <v>1.7768109999999999</v>
      </c>
      <c r="AD67">
        <v>1.879729</v>
      </c>
      <c r="AE67">
        <v>1.981803</v>
      </c>
      <c r="AF67">
        <v>2.089156</v>
      </c>
      <c r="AG67">
        <v>2.1972740000000002</v>
      </c>
      <c r="AH67">
        <v>2.3089300000000001</v>
      </c>
      <c r="AI67">
        <v>2.4297689999999998</v>
      </c>
      <c r="AJ67">
        <v>2.55315</v>
      </c>
      <c r="AK67">
        <v>2.6900400000000002</v>
      </c>
      <c r="AL67" s="40">
        <v>4.1000000000000002E-2</v>
      </c>
    </row>
    <row r="68" spans="1:38" ht="14.75">
      <c r="A68" s="12" t="s">
        <v>112</v>
      </c>
      <c r="B68" t="s">
        <v>315</v>
      </c>
      <c r="C68" t="s">
        <v>686</v>
      </c>
      <c r="D68" t="s">
        <v>2005</v>
      </c>
      <c r="E68" t="s">
        <v>497</v>
      </c>
      <c r="G68">
        <v>0.96256699999999995</v>
      </c>
      <c r="H68">
        <v>1.1128640000000001</v>
      </c>
      <c r="I68">
        <v>1.2875220000000001</v>
      </c>
      <c r="J68">
        <v>1.441317</v>
      </c>
      <c r="K68">
        <v>1.589669</v>
      </c>
      <c r="L68">
        <v>1.726599</v>
      </c>
      <c r="M68">
        <v>1.8379810000000001</v>
      </c>
      <c r="N68">
        <v>1.9300649999999999</v>
      </c>
      <c r="O68">
        <v>2.0170919999999999</v>
      </c>
      <c r="P68">
        <v>2.0937209999999999</v>
      </c>
      <c r="Q68">
        <v>2.1638510000000002</v>
      </c>
      <c r="R68">
        <v>2.2272699999999999</v>
      </c>
      <c r="S68">
        <v>2.286187</v>
      </c>
      <c r="T68">
        <v>2.3373840000000001</v>
      </c>
      <c r="U68">
        <v>2.38903</v>
      </c>
      <c r="V68">
        <v>2.4463279999999998</v>
      </c>
      <c r="W68">
        <v>2.502103</v>
      </c>
      <c r="X68">
        <v>2.5600619999999998</v>
      </c>
      <c r="Y68">
        <v>2.626703</v>
      </c>
      <c r="Z68">
        <v>2.7025139999999999</v>
      </c>
      <c r="AA68">
        <v>2.7830149999999998</v>
      </c>
      <c r="AB68">
        <v>2.873675</v>
      </c>
      <c r="AC68">
        <v>2.9719709999999999</v>
      </c>
      <c r="AD68">
        <v>3.0779489999999998</v>
      </c>
      <c r="AE68">
        <v>3.1791740000000002</v>
      </c>
      <c r="AF68">
        <v>3.287293</v>
      </c>
      <c r="AG68">
        <v>3.3939020000000002</v>
      </c>
      <c r="AH68">
        <v>3.5026920000000001</v>
      </c>
      <c r="AI68">
        <v>3.6202719999999999</v>
      </c>
      <c r="AJ68">
        <v>3.7482250000000001</v>
      </c>
      <c r="AK68">
        <v>3.8891830000000001</v>
      </c>
      <c r="AL68" s="40">
        <v>4.8000000000000001E-2</v>
      </c>
    </row>
    <row r="69" spans="1:38" ht="14.75">
      <c r="A69" s="12" t="s">
        <v>113</v>
      </c>
      <c r="B69" t="s">
        <v>569</v>
      </c>
      <c r="C69" t="s">
        <v>687</v>
      </c>
      <c r="D69" t="s">
        <v>2006</v>
      </c>
      <c r="E69" t="s">
        <v>497</v>
      </c>
      <c r="G69">
        <v>10.247214</v>
      </c>
      <c r="H69">
        <v>11.489172999999999</v>
      </c>
      <c r="I69">
        <v>12.928862000000001</v>
      </c>
      <c r="J69">
        <v>14.153947000000001</v>
      </c>
      <c r="K69">
        <v>15.344151999999999</v>
      </c>
      <c r="L69">
        <v>16.456365999999999</v>
      </c>
      <c r="M69">
        <v>17.381163000000001</v>
      </c>
      <c r="N69">
        <v>18.192287</v>
      </c>
      <c r="O69">
        <v>19.01568</v>
      </c>
      <c r="P69">
        <v>19.82667</v>
      </c>
      <c r="Q69">
        <v>20.694773000000001</v>
      </c>
      <c r="R69">
        <v>21.591989999999999</v>
      </c>
      <c r="S69">
        <v>22.546734000000001</v>
      </c>
      <c r="T69">
        <v>23.492044</v>
      </c>
      <c r="U69">
        <v>24.582377999999999</v>
      </c>
      <c r="V69">
        <v>25.826678999999999</v>
      </c>
      <c r="W69">
        <v>27.091518000000001</v>
      </c>
      <c r="X69">
        <v>28.472940000000001</v>
      </c>
      <c r="Y69">
        <v>29.925798</v>
      </c>
      <c r="Z69">
        <v>31.569382000000001</v>
      </c>
      <c r="AA69">
        <v>33.313599000000004</v>
      </c>
      <c r="AB69">
        <v>35.230148</v>
      </c>
      <c r="AC69">
        <v>37.279881000000003</v>
      </c>
      <c r="AD69">
        <v>39.511806</v>
      </c>
      <c r="AE69">
        <v>41.744678</v>
      </c>
      <c r="AF69">
        <v>44.111313000000003</v>
      </c>
      <c r="AG69">
        <v>46.514141000000002</v>
      </c>
      <c r="AH69">
        <v>49.007331999999998</v>
      </c>
      <c r="AI69">
        <v>51.684925</v>
      </c>
      <c r="AJ69">
        <v>54.593142999999998</v>
      </c>
      <c r="AK69">
        <v>57.758780999999999</v>
      </c>
      <c r="AL69" s="40">
        <v>5.8999999999999997E-2</v>
      </c>
    </row>
    <row r="70" spans="1:38" ht="14.75">
      <c r="A70" s="12" t="s">
        <v>111</v>
      </c>
      <c r="B70" t="s">
        <v>571</v>
      </c>
      <c r="C70" t="s">
        <v>688</v>
      </c>
      <c r="D70" t="s">
        <v>2007</v>
      </c>
      <c r="E70" t="s">
        <v>497</v>
      </c>
      <c r="G70">
        <v>4.3038E-2</v>
      </c>
      <c r="H70">
        <v>7.5169E-2</v>
      </c>
      <c r="I70">
        <v>0.113163</v>
      </c>
      <c r="J70">
        <v>0.15132100000000001</v>
      </c>
      <c r="K70">
        <v>0.18968599999999999</v>
      </c>
      <c r="L70">
        <v>0.227044</v>
      </c>
      <c r="M70">
        <v>0.26055800000000001</v>
      </c>
      <c r="N70">
        <v>0.29042099999999998</v>
      </c>
      <c r="O70">
        <v>0.31950299999999998</v>
      </c>
      <c r="P70">
        <v>0.34800199999999998</v>
      </c>
      <c r="Q70">
        <v>0.37692900000000001</v>
      </c>
      <c r="R70">
        <v>0.40629799999999999</v>
      </c>
      <c r="S70">
        <v>0.436724</v>
      </c>
      <c r="T70">
        <v>0.46770299999999998</v>
      </c>
      <c r="U70">
        <v>0.50097499999999995</v>
      </c>
      <c r="V70">
        <v>0.53747100000000003</v>
      </c>
      <c r="W70">
        <v>0.57498800000000005</v>
      </c>
      <c r="X70">
        <v>0.61386099999999999</v>
      </c>
      <c r="Y70">
        <v>0.65617800000000004</v>
      </c>
      <c r="Z70">
        <v>0.70096400000000003</v>
      </c>
      <c r="AA70">
        <v>0.74834400000000001</v>
      </c>
      <c r="AB70">
        <v>0.79984599999999995</v>
      </c>
      <c r="AC70">
        <v>0.85451100000000002</v>
      </c>
      <c r="AD70">
        <v>0.91347900000000004</v>
      </c>
      <c r="AE70">
        <v>0.97272400000000003</v>
      </c>
      <c r="AF70">
        <v>1.0353159999999999</v>
      </c>
      <c r="AG70">
        <v>1.0991610000000001</v>
      </c>
      <c r="AH70">
        <v>1.1653800000000001</v>
      </c>
      <c r="AI70">
        <v>1.2365660000000001</v>
      </c>
      <c r="AJ70">
        <v>1.3133589999999999</v>
      </c>
      <c r="AK70">
        <v>1.3963829999999999</v>
      </c>
      <c r="AL70" s="40">
        <v>0.123</v>
      </c>
    </row>
    <row r="71" spans="1:38" ht="14.75">
      <c r="A71" s="12" t="s">
        <v>115</v>
      </c>
      <c r="B71" t="s">
        <v>575</v>
      </c>
      <c r="C71" t="s">
        <v>689</v>
      </c>
      <c r="D71" t="s">
        <v>2008</v>
      </c>
      <c r="E71" t="s">
        <v>497</v>
      </c>
      <c r="G71">
        <v>3.7948999999999997E-2</v>
      </c>
      <c r="H71">
        <v>7.9555000000000001E-2</v>
      </c>
      <c r="I71">
        <v>0.12901599999999999</v>
      </c>
      <c r="J71">
        <v>0.17892</v>
      </c>
      <c r="K71">
        <v>0.22855600000000001</v>
      </c>
      <c r="L71">
        <v>0.27631299999999998</v>
      </c>
      <c r="M71">
        <v>0.319351</v>
      </c>
      <c r="N71">
        <v>0.358041</v>
      </c>
      <c r="O71">
        <v>0.395708</v>
      </c>
      <c r="P71">
        <v>0.43238500000000002</v>
      </c>
      <c r="Q71">
        <v>0.46934799999999999</v>
      </c>
      <c r="R71">
        <v>0.50661800000000001</v>
      </c>
      <c r="S71">
        <v>0.54489100000000001</v>
      </c>
      <c r="T71">
        <v>0.58338199999999996</v>
      </c>
      <c r="U71">
        <v>0.62435200000000002</v>
      </c>
      <c r="V71">
        <v>0.66913400000000001</v>
      </c>
      <c r="W71">
        <v>0.71548</v>
      </c>
      <c r="X71">
        <v>0.76354900000000003</v>
      </c>
      <c r="Y71">
        <v>0.81570600000000004</v>
      </c>
      <c r="Z71">
        <v>0.87080000000000002</v>
      </c>
      <c r="AA71">
        <v>0.92896100000000004</v>
      </c>
      <c r="AB71">
        <v>0.99207100000000004</v>
      </c>
      <c r="AC71">
        <v>1.058935</v>
      </c>
      <c r="AD71">
        <v>1.1309610000000001</v>
      </c>
      <c r="AE71">
        <v>1.2031559999999999</v>
      </c>
      <c r="AF71">
        <v>1.2792650000000001</v>
      </c>
      <c r="AG71">
        <v>1.356673</v>
      </c>
      <c r="AH71">
        <v>1.436795</v>
      </c>
      <c r="AI71">
        <v>1.5228159999999999</v>
      </c>
      <c r="AJ71">
        <v>1.615499</v>
      </c>
      <c r="AK71">
        <v>1.7156739999999999</v>
      </c>
      <c r="AL71" s="40">
        <v>0.13500000000000001</v>
      </c>
    </row>
    <row r="72" spans="1:38" ht="14.75">
      <c r="A72" s="12" t="s">
        <v>115</v>
      </c>
      <c r="B72" t="s">
        <v>573</v>
      </c>
      <c r="C72" t="s">
        <v>690</v>
      </c>
      <c r="D72" t="s">
        <v>2009</v>
      </c>
      <c r="E72" t="s">
        <v>497</v>
      </c>
      <c r="G72">
        <v>4.4144999999999997E-2</v>
      </c>
      <c r="H72">
        <v>9.2665999999999998E-2</v>
      </c>
      <c r="I72">
        <v>0.150697</v>
      </c>
      <c r="J72">
        <v>0.20898</v>
      </c>
      <c r="K72">
        <v>0.26726699999999998</v>
      </c>
      <c r="L72">
        <v>0.32380700000000001</v>
      </c>
      <c r="M72">
        <v>0.37459700000000001</v>
      </c>
      <c r="N72">
        <v>0.41979499999999997</v>
      </c>
      <c r="O72">
        <v>0.463694</v>
      </c>
      <c r="P72">
        <v>0.50634100000000004</v>
      </c>
      <c r="Q72">
        <v>0.54926600000000003</v>
      </c>
      <c r="R72">
        <v>0.59249799999999997</v>
      </c>
      <c r="S72">
        <v>0.636961</v>
      </c>
      <c r="T72">
        <v>0.68198999999999999</v>
      </c>
      <c r="U72">
        <v>0.72997299999999998</v>
      </c>
      <c r="V72">
        <v>0.78246899999999997</v>
      </c>
      <c r="W72">
        <v>0.83685699999999996</v>
      </c>
      <c r="X72">
        <v>0.89333600000000002</v>
      </c>
      <c r="Y72">
        <v>0.95426</v>
      </c>
      <c r="Z72">
        <v>1.0187409999999999</v>
      </c>
      <c r="AA72">
        <v>1.0869310000000001</v>
      </c>
      <c r="AB72">
        <v>1.1610370000000001</v>
      </c>
      <c r="AC72">
        <v>1.239711</v>
      </c>
      <c r="AD72">
        <v>1.324595</v>
      </c>
      <c r="AE72">
        <v>1.4098470000000001</v>
      </c>
      <c r="AF72">
        <v>1.499898</v>
      </c>
      <c r="AG72">
        <v>1.591707</v>
      </c>
      <c r="AH72">
        <v>1.6868909999999999</v>
      </c>
      <c r="AI72">
        <v>1.789196</v>
      </c>
      <c r="AJ72">
        <v>1.8992599999999999</v>
      </c>
      <c r="AK72">
        <v>2.0179390000000001</v>
      </c>
      <c r="AL72" s="40">
        <v>0.13600000000000001</v>
      </c>
    </row>
    <row r="73" spans="1:38" ht="14.75">
      <c r="A73" s="12" t="s">
        <v>261</v>
      </c>
      <c r="B73" t="s">
        <v>577</v>
      </c>
      <c r="C73" t="s">
        <v>691</v>
      </c>
      <c r="D73" t="s">
        <v>2010</v>
      </c>
      <c r="E73" t="s">
        <v>497</v>
      </c>
      <c r="G73">
        <v>7.1610999999999994E-2</v>
      </c>
      <c r="H73">
        <v>0.15246999999999999</v>
      </c>
      <c r="I73">
        <v>0.25034000000000001</v>
      </c>
      <c r="J73">
        <v>0.35134199999999999</v>
      </c>
      <c r="K73">
        <v>0.45505699999999999</v>
      </c>
      <c r="L73">
        <v>0.55906699999999998</v>
      </c>
      <c r="M73">
        <v>0.65637800000000002</v>
      </c>
      <c r="N73">
        <v>0.74700599999999995</v>
      </c>
      <c r="O73">
        <v>0.83618199999999998</v>
      </c>
      <c r="P73">
        <v>0.92578199999999999</v>
      </c>
      <c r="Q73">
        <v>1.0183249999999999</v>
      </c>
      <c r="R73">
        <v>1.113791</v>
      </c>
      <c r="S73">
        <v>1.213174</v>
      </c>
      <c r="T73">
        <v>1.3138570000000001</v>
      </c>
      <c r="U73">
        <v>1.420342</v>
      </c>
      <c r="V73">
        <v>1.535668</v>
      </c>
      <c r="W73">
        <v>1.65459</v>
      </c>
      <c r="X73">
        <v>1.777156</v>
      </c>
      <c r="Y73">
        <v>1.9079900000000001</v>
      </c>
      <c r="Z73">
        <v>2.0463969999999998</v>
      </c>
      <c r="AA73">
        <v>2.1919599999999999</v>
      </c>
      <c r="AB73">
        <v>2.349275</v>
      </c>
      <c r="AC73">
        <v>2.515533</v>
      </c>
      <c r="AD73">
        <v>2.6941570000000001</v>
      </c>
      <c r="AE73">
        <v>2.8732880000000001</v>
      </c>
      <c r="AF73">
        <v>3.061995</v>
      </c>
      <c r="AG73">
        <v>3.2540550000000001</v>
      </c>
      <c r="AH73">
        <v>3.4529269999999999</v>
      </c>
      <c r="AI73">
        <v>3.6662910000000002</v>
      </c>
      <c r="AJ73">
        <v>3.896096</v>
      </c>
      <c r="AK73">
        <v>4.144323</v>
      </c>
      <c r="AL73" s="40">
        <v>0.14499999999999999</v>
      </c>
    </row>
    <row r="74" spans="1:38" ht="14.75">
      <c r="B74" t="s">
        <v>656</v>
      </c>
      <c r="C74" t="s">
        <v>692</v>
      </c>
      <c r="D74" t="s">
        <v>2011</v>
      </c>
      <c r="E74" t="s">
        <v>497</v>
      </c>
      <c r="G74">
        <v>857.06536900000003</v>
      </c>
      <c r="H74">
        <v>869.86663799999997</v>
      </c>
      <c r="I74">
        <v>890.51843299999996</v>
      </c>
      <c r="J74">
        <v>896.80108600000005</v>
      </c>
      <c r="K74">
        <v>905.21356200000002</v>
      </c>
      <c r="L74">
        <v>912.46594200000004</v>
      </c>
      <c r="M74">
        <v>913.59240699999998</v>
      </c>
      <c r="N74">
        <v>912.76110800000004</v>
      </c>
      <c r="O74">
        <v>914.32049600000005</v>
      </c>
      <c r="P74">
        <v>915.86737100000005</v>
      </c>
      <c r="Q74">
        <v>919.05969200000004</v>
      </c>
      <c r="R74">
        <v>922.55602999999996</v>
      </c>
      <c r="S74">
        <v>927.62268100000006</v>
      </c>
      <c r="T74">
        <v>931.74401899999998</v>
      </c>
      <c r="U74">
        <v>938.57763699999998</v>
      </c>
      <c r="V74">
        <v>949.52832000000001</v>
      </c>
      <c r="W74">
        <v>960.74700900000005</v>
      </c>
      <c r="X74">
        <v>973.51715100000001</v>
      </c>
      <c r="Y74">
        <v>988.40850799999998</v>
      </c>
      <c r="Z74">
        <v>1006.581604</v>
      </c>
      <c r="AA74">
        <v>1024.9167480000001</v>
      </c>
      <c r="AB74">
        <v>1046.2407229999999</v>
      </c>
      <c r="AC74">
        <v>1069.5592039999999</v>
      </c>
      <c r="AD74">
        <v>1096.8447269999999</v>
      </c>
      <c r="AE74">
        <v>1122.9233400000001</v>
      </c>
      <c r="AF74">
        <v>1150.453491</v>
      </c>
      <c r="AG74">
        <v>1176.575928</v>
      </c>
      <c r="AH74">
        <v>1203.089111</v>
      </c>
      <c r="AI74">
        <v>1232.1697999999999</v>
      </c>
      <c r="AJ74">
        <v>1263.6320800000001</v>
      </c>
      <c r="AK74">
        <v>1297.5893550000001</v>
      </c>
      <c r="AL74" s="40">
        <v>1.4E-2</v>
      </c>
    </row>
    <row r="75" spans="1:38" ht="14.75">
      <c r="B75" t="s">
        <v>658</v>
      </c>
    </row>
    <row r="76" spans="1:38" ht="14.75">
      <c r="A76" s="12" t="s">
        <v>114</v>
      </c>
      <c r="B76" t="s">
        <v>405</v>
      </c>
      <c r="C76" t="s">
        <v>693</v>
      </c>
      <c r="D76" t="s">
        <v>2012</v>
      </c>
      <c r="E76" t="s">
        <v>497</v>
      </c>
      <c r="G76">
        <v>3686.044922</v>
      </c>
      <c r="H76">
        <v>3754.2851559999999</v>
      </c>
      <c r="I76">
        <v>3850.6523440000001</v>
      </c>
      <c r="J76">
        <v>3885.5346679999998</v>
      </c>
      <c r="K76">
        <v>3927.741211</v>
      </c>
      <c r="L76">
        <v>3963.483643</v>
      </c>
      <c r="M76">
        <v>3958.7797850000002</v>
      </c>
      <c r="N76">
        <v>3927.21875</v>
      </c>
      <c r="O76">
        <v>3886.9072270000001</v>
      </c>
      <c r="P76">
        <v>3836.3059079999998</v>
      </c>
      <c r="Q76">
        <v>3788.368164</v>
      </c>
      <c r="R76">
        <v>3741.97876</v>
      </c>
      <c r="S76">
        <v>3699.7985840000001</v>
      </c>
      <c r="T76">
        <v>3658.2878420000002</v>
      </c>
      <c r="U76">
        <v>3630.506836</v>
      </c>
      <c r="V76">
        <v>3620.2089839999999</v>
      </c>
      <c r="W76">
        <v>3610.798096</v>
      </c>
      <c r="X76">
        <v>3602.140625</v>
      </c>
      <c r="Y76">
        <v>3599.3635250000002</v>
      </c>
      <c r="Z76">
        <v>3600.8564449999999</v>
      </c>
      <c r="AA76">
        <v>3600.9140619999998</v>
      </c>
      <c r="AB76">
        <v>3608.6633299999999</v>
      </c>
      <c r="AC76">
        <v>3622.9760740000002</v>
      </c>
      <c r="AD76">
        <v>3645.9614259999998</v>
      </c>
      <c r="AE76">
        <v>3660.633057</v>
      </c>
      <c r="AF76">
        <v>3676.641846</v>
      </c>
      <c r="AG76">
        <v>3684.0141600000002</v>
      </c>
      <c r="AH76">
        <v>3687.944336</v>
      </c>
      <c r="AI76">
        <v>3694.6599120000001</v>
      </c>
      <c r="AJ76">
        <v>3703.2067870000001</v>
      </c>
      <c r="AK76">
        <v>3714.9504390000002</v>
      </c>
      <c r="AL76" s="40">
        <v>0</v>
      </c>
    </row>
    <row r="77" spans="1:38" ht="14.75">
      <c r="A77" s="12" t="s">
        <v>113</v>
      </c>
      <c r="B77" t="s">
        <v>334</v>
      </c>
      <c r="C77" t="s">
        <v>694</v>
      </c>
      <c r="D77" t="s">
        <v>2013</v>
      </c>
      <c r="E77" t="s">
        <v>497</v>
      </c>
      <c r="G77">
        <v>3.7846829999999998</v>
      </c>
      <c r="H77">
        <v>3.4309630000000002</v>
      </c>
      <c r="I77">
        <v>3.1294300000000002</v>
      </c>
      <c r="J77">
        <v>2.8293089999999999</v>
      </c>
      <c r="K77">
        <v>2.5855939999999999</v>
      </c>
      <c r="L77">
        <v>2.3723079999999999</v>
      </c>
      <c r="M77">
        <v>2.1979739999999999</v>
      </c>
      <c r="N77">
        <v>2.0671650000000001</v>
      </c>
      <c r="O77">
        <v>1.9634830000000001</v>
      </c>
      <c r="P77">
        <v>1.8752949999999999</v>
      </c>
      <c r="Q77">
        <v>1.819474</v>
      </c>
      <c r="R77">
        <v>1.769584</v>
      </c>
      <c r="S77">
        <v>1.7193210000000001</v>
      </c>
      <c r="T77">
        <v>1.673206</v>
      </c>
      <c r="U77">
        <v>1.636182</v>
      </c>
      <c r="V77">
        <v>1.6104959999999999</v>
      </c>
      <c r="W77">
        <v>1.5820590000000001</v>
      </c>
      <c r="X77">
        <v>1.5599959999999999</v>
      </c>
      <c r="Y77">
        <v>1.5439369999999999</v>
      </c>
      <c r="Z77">
        <v>1.5320579999999999</v>
      </c>
      <c r="AA77">
        <v>1.517973</v>
      </c>
      <c r="AB77">
        <v>1.5129779999999999</v>
      </c>
      <c r="AC77">
        <v>1.5069300000000001</v>
      </c>
      <c r="AD77">
        <v>1.50502</v>
      </c>
      <c r="AE77">
        <v>1.5057020000000001</v>
      </c>
      <c r="AF77">
        <v>1.5113909999999999</v>
      </c>
      <c r="AG77">
        <v>1.517387</v>
      </c>
      <c r="AH77">
        <v>1.5253540000000001</v>
      </c>
      <c r="AI77">
        <v>1.53715</v>
      </c>
      <c r="AJ77">
        <v>1.550033</v>
      </c>
      <c r="AK77">
        <v>1.565005</v>
      </c>
      <c r="AL77" s="40">
        <v>-2.9000000000000001E-2</v>
      </c>
    </row>
    <row r="78" spans="1:38" ht="14.75">
      <c r="A78" s="12" t="s">
        <v>260</v>
      </c>
      <c r="B78" t="s">
        <v>317</v>
      </c>
      <c r="C78" t="s">
        <v>695</v>
      </c>
      <c r="D78" t="s">
        <v>2014</v>
      </c>
      <c r="E78" t="s">
        <v>497</v>
      </c>
      <c r="G78">
        <v>0.70109999999999995</v>
      </c>
      <c r="H78">
        <v>0.77095499999999995</v>
      </c>
      <c r="I78">
        <v>0.84431400000000001</v>
      </c>
      <c r="J78">
        <v>0.89655899999999999</v>
      </c>
      <c r="K78">
        <v>0.94145599999999996</v>
      </c>
      <c r="L78">
        <v>0.97688200000000003</v>
      </c>
      <c r="M78">
        <v>0.99746900000000005</v>
      </c>
      <c r="N78">
        <v>1.0070760000000001</v>
      </c>
      <c r="O78">
        <v>1.011606</v>
      </c>
      <c r="P78">
        <v>1.010105</v>
      </c>
      <c r="Q78">
        <v>1.0073719999999999</v>
      </c>
      <c r="R78">
        <v>1.002602</v>
      </c>
      <c r="S78">
        <v>0.99697100000000005</v>
      </c>
      <c r="T78">
        <v>0.99357099999999998</v>
      </c>
      <c r="U78">
        <v>0.99572899999999998</v>
      </c>
      <c r="V78">
        <v>1.0032829999999999</v>
      </c>
      <c r="W78">
        <v>1.009781</v>
      </c>
      <c r="X78">
        <v>1.016923</v>
      </c>
      <c r="Y78">
        <v>1.026996</v>
      </c>
      <c r="Z78">
        <v>1.0387120000000001</v>
      </c>
      <c r="AA78">
        <v>1.0510429999999999</v>
      </c>
      <c r="AB78">
        <v>1.067113</v>
      </c>
      <c r="AC78">
        <v>1.085472</v>
      </c>
      <c r="AD78">
        <v>1.107226</v>
      </c>
      <c r="AE78">
        <v>1.1271580000000001</v>
      </c>
      <c r="AF78">
        <v>1.148466</v>
      </c>
      <c r="AG78">
        <v>1.1688799999999999</v>
      </c>
      <c r="AH78">
        <v>1.189748</v>
      </c>
      <c r="AI78">
        <v>1.2129730000000001</v>
      </c>
      <c r="AJ78">
        <v>1.2377990000000001</v>
      </c>
      <c r="AK78">
        <v>1.264594</v>
      </c>
      <c r="AL78" s="40">
        <v>0.02</v>
      </c>
    </row>
    <row r="79" spans="1:38" ht="14.75">
      <c r="A79" s="12" t="s">
        <v>112</v>
      </c>
      <c r="B79" t="s">
        <v>315</v>
      </c>
      <c r="C79" t="s">
        <v>696</v>
      </c>
      <c r="D79" t="s">
        <v>2015</v>
      </c>
      <c r="E79" t="s">
        <v>497</v>
      </c>
      <c r="G79">
        <v>46.918025999999998</v>
      </c>
      <c r="H79">
        <v>48.631000999999998</v>
      </c>
      <c r="I79">
        <v>50.114047999999997</v>
      </c>
      <c r="J79">
        <v>50.18074</v>
      </c>
      <c r="K79">
        <v>49.811802</v>
      </c>
      <c r="L79">
        <v>49.076461999999999</v>
      </c>
      <c r="M79">
        <v>47.788176999999997</v>
      </c>
      <c r="N79">
        <v>46.285212999999999</v>
      </c>
      <c r="O79">
        <v>44.824871000000002</v>
      </c>
      <c r="P79">
        <v>43.382506999999997</v>
      </c>
      <c r="Q79">
        <v>42.107292000000001</v>
      </c>
      <c r="R79">
        <v>41.004860000000001</v>
      </c>
      <c r="S79">
        <v>40.186836</v>
      </c>
      <c r="T79">
        <v>39.658009</v>
      </c>
      <c r="U79">
        <v>39.548473000000001</v>
      </c>
      <c r="V79">
        <v>39.889771000000003</v>
      </c>
      <c r="W79">
        <v>40.473433999999997</v>
      </c>
      <c r="X79">
        <v>41.323611999999997</v>
      </c>
      <c r="Y79">
        <v>42.461609000000003</v>
      </c>
      <c r="Z79">
        <v>43.902400999999998</v>
      </c>
      <c r="AA79">
        <v>45.648006000000002</v>
      </c>
      <c r="AB79">
        <v>47.834502999999998</v>
      </c>
      <c r="AC79">
        <v>50.425888</v>
      </c>
      <c r="AD79">
        <v>53.481574999999999</v>
      </c>
      <c r="AE79">
        <v>56.801704000000001</v>
      </c>
      <c r="AF79">
        <v>60.598796999999998</v>
      </c>
      <c r="AG79">
        <v>64.753578000000005</v>
      </c>
      <c r="AH79">
        <v>69.313461000000004</v>
      </c>
      <c r="AI79">
        <v>74.373581000000001</v>
      </c>
      <c r="AJ79">
        <v>80.068932000000004</v>
      </c>
      <c r="AK79">
        <v>86.446922000000001</v>
      </c>
      <c r="AL79" s="40">
        <v>2.1000000000000001E-2</v>
      </c>
    </row>
    <row r="80" spans="1:38" ht="14.75">
      <c r="A80" s="12" t="s">
        <v>113</v>
      </c>
      <c r="B80" t="s">
        <v>569</v>
      </c>
      <c r="C80" t="s">
        <v>697</v>
      </c>
      <c r="D80" t="s">
        <v>2016</v>
      </c>
      <c r="E80" t="s">
        <v>497</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117</v>
      </c>
    </row>
    <row r="81" spans="1:38" ht="14.75">
      <c r="A81" s="12" t="s">
        <v>111</v>
      </c>
      <c r="B81" t="s">
        <v>571</v>
      </c>
      <c r="C81" t="s">
        <v>698</v>
      </c>
      <c r="D81" t="s">
        <v>2017</v>
      </c>
      <c r="E81" t="s">
        <v>497</v>
      </c>
      <c r="G81">
        <v>1.8748000000000001E-2</v>
      </c>
      <c r="H81">
        <v>3.3905999999999999E-2</v>
      </c>
      <c r="I81">
        <v>5.2081000000000002E-2</v>
      </c>
      <c r="J81">
        <v>7.0747000000000004E-2</v>
      </c>
      <c r="K81">
        <v>8.9940999999999993E-2</v>
      </c>
      <c r="L81">
        <v>0.109102</v>
      </c>
      <c r="M81">
        <v>0.126887</v>
      </c>
      <c r="N81">
        <v>0.143431</v>
      </c>
      <c r="O81">
        <v>0.15960099999999999</v>
      </c>
      <c r="P81">
        <v>0.17522799999999999</v>
      </c>
      <c r="Q81">
        <v>0.19051799999999999</v>
      </c>
      <c r="R81">
        <v>0.205126</v>
      </c>
      <c r="S81">
        <v>0.218973</v>
      </c>
      <c r="T81">
        <v>0.2316</v>
      </c>
      <c r="U81">
        <v>0.243759</v>
      </c>
      <c r="V81">
        <v>0.25589099999999998</v>
      </c>
      <c r="W81">
        <v>0.267202</v>
      </c>
      <c r="X81">
        <v>0.27808300000000002</v>
      </c>
      <c r="Y81">
        <v>0.28950599999999999</v>
      </c>
      <c r="Z81">
        <v>0.30115700000000001</v>
      </c>
      <c r="AA81">
        <v>0.31245099999999998</v>
      </c>
      <c r="AB81">
        <v>0.32468799999999998</v>
      </c>
      <c r="AC81">
        <v>0.33812700000000001</v>
      </c>
      <c r="AD81">
        <v>0.352607</v>
      </c>
      <c r="AE81">
        <v>0.36673499999999998</v>
      </c>
      <c r="AF81">
        <v>0.38152999999999998</v>
      </c>
      <c r="AG81">
        <v>0.39616499999999999</v>
      </c>
      <c r="AH81">
        <v>0.41122300000000001</v>
      </c>
      <c r="AI81">
        <v>0.42730400000000002</v>
      </c>
      <c r="AJ81">
        <v>0.44427499999999998</v>
      </c>
      <c r="AK81">
        <v>0.46234599999999998</v>
      </c>
      <c r="AL81" s="40">
        <v>0.113</v>
      </c>
    </row>
    <row r="82" spans="1:38" ht="14.75">
      <c r="A82" s="12" t="s">
        <v>115</v>
      </c>
      <c r="B82" t="s">
        <v>575</v>
      </c>
      <c r="C82" t="s">
        <v>699</v>
      </c>
      <c r="D82" t="s">
        <v>2018</v>
      </c>
      <c r="E82" t="s">
        <v>497</v>
      </c>
      <c r="G82">
        <v>9.7627000000000005E-2</v>
      </c>
      <c r="H82">
        <v>0.12522</v>
      </c>
      <c r="I82">
        <v>0.15840199999999999</v>
      </c>
      <c r="J82">
        <v>0.19073799999999999</v>
      </c>
      <c r="K82">
        <v>0.22334200000000001</v>
      </c>
      <c r="L82">
        <v>0.255</v>
      </c>
      <c r="M82">
        <v>0.283271</v>
      </c>
      <c r="N82">
        <v>0.30885299999999999</v>
      </c>
      <c r="O82">
        <v>0.33328200000000002</v>
      </c>
      <c r="P82">
        <v>0.356159</v>
      </c>
      <c r="Q82">
        <v>0.37806400000000001</v>
      </c>
      <c r="R82">
        <v>0.39840900000000001</v>
      </c>
      <c r="S82">
        <v>0.41720499999999999</v>
      </c>
      <c r="T82">
        <v>0.43389699999999998</v>
      </c>
      <c r="U82">
        <v>0.45025700000000002</v>
      </c>
      <c r="V82">
        <v>0.46737699999999999</v>
      </c>
      <c r="W82">
        <v>0.48413</v>
      </c>
      <c r="X82">
        <v>0.50158199999999997</v>
      </c>
      <c r="Y82">
        <v>0.51802499999999996</v>
      </c>
      <c r="Z82">
        <v>0.53434800000000005</v>
      </c>
      <c r="AA82">
        <v>0.55178799999999995</v>
      </c>
      <c r="AB82">
        <v>0.57369199999999998</v>
      </c>
      <c r="AC82">
        <v>0.59588200000000002</v>
      </c>
      <c r="AD82">
        <v>0.620255</v>
      </c>
      <c r="AE82">
        <v>0.64403600000000005</v>
      </c>
      <c r="AF82">
        <v>0.66900099999999996</v>
      </c>
      <c r="AG82">
        <v>0.69367000000000001</v>
      </c>
      <c r="AH82">
        <v>0.71905300000000005</v>
      </c>
      <c r="AI82">
        <v>0.74617599999999995</v>
      </c>
      <c r="AJ82">
        <v>0.77477499999999999</v>
      </c>
      <c r="AK82">
        <v>0.80518000000000001</v>
      </c>
      <c r="AL82" s="40">
        <v>7.2999999999999995E-2</v>
      </c>
    </row>
    <row r="83" spans="1:38" ht="14.75">
      <c r="A83" s="12" t="s">
        <v>115</v>
      </c>
      <c r="B83" t="s">
        <v>573</v>
      </c>
      <c r="C83" t="s">
        <v>700</v>
      </c>
      <c r="D83" t="s">
        <v>2019</v>
      </c>
      <c r="E83" t="s">
        <v>497</v>
      </c>
      <c r="G83">
        <v>9.6310000000000007E-2</v>
      </c>
      <c r="H83">
        <v>0.122837</v>
      </c>
      <c r="I83">
        <v>0.15489800000000001</v>
      </c>
      <c r="J83">
        <v>0.186227</v>
      </c>
      <c r="K83">
        <v>0.217999</v>
      </c>
      <c r="L83">
        <v>0.249029</v>
      </c>
      <c r="M83">
        <v>0.276841</v>
      </c>
      <c r="N83">
        <v>0.30207499999999998</v>
      </c>
      <c r="O83">
        <v>0.32631700000000002</v>
      </c>
      <c r="P83">
        <v>0.349049</v>
      </c>
      <c r="Q83">
        <v>0.37081799999999998</v>
      </c>
      <c r="R83">
        <v>0.39107399999999998</v>
      </c>
      <c r="S83">
        <v>0.409773</v>
      </c>
      <c r="T83">
        <v>0.42628899999999997</v>
      </c>
      <c r="U83">
        <v>0.44248599999999999</v>
      </c>
      <c r="V83">
        <v>0.45944600000000002</v>
      </c>
      <c r="W83">
        <v>0.476051</v>
      </c>
      <c r="X83">
        <v>0.493336</v>
      </c>
      <c r="Y83">
        <v>0.50948000000000004</v>
      </c>
      <c r="Z83">
        <v>0.52549000000000001</v>
      </c>
      <c r="AA83">
        <v>0.54265200000000002</v>
      </c>
      <c r="AB83">
        <v>0.564249</v>
      </c>
      <c r="AC83">
        <v>0.58597299999999997</v>
      </c>
      <c r="AD83">
        <v>0.60967700000000002</v>
      </c>
      <c r="AE83">
        <v>0.63281100000000001</v>
      </c>
      <c r="AF83">
        <v>0.657134</v>
      </c>
      <c r="AG83">
        <v>0.68120899999999995</v>
      </c>
      <c r="AH83">
        <v>0.70604299999999998</v>
      </c>
      <c r="AI83">
        <v>0.73265000000000002</v>
      </c>
      <c r="AJ83">
        <v>0.76078699999999999</v>
      </c>
      <c r="AK83">
        <v>0.79077299999999995</v>
      </c>
      <c r="AL83" s="40">
        <v>7.2999999999999995E-2</v>
      </c>
    </row>
    <row r="84" spans="1:38" ht="14.75">
      <c r="A84" s="12" t="s">
        <v>261</v>
      </c>
      <c r="B84" t="s">
        <v>577</v>
      </c>
      <c r="C84" t="s">
        <v>701</v>
      </c>
      <c r="D84" t="s">
        <v>2020</v>
      </c>
      <c r="E84" t="s">
        <v>497</v>
      </c>
      <c r="G84">
        <v>6.1164000000000003E-2</v>
      </c>
      <c r="H84">
        <v>0.107416</v>
      </c>
      <c r="I84">
        <v>0.16386700000000001</v>
      </c>
      <c r="J84">
        <v>0.22251899999999999</v>
      </c>
      <c r="K84">
        <v>0.283688</v>
      </c>
      <c r="L84">
        <v>0.345864</v>
      </c>
      <c r="M84">
        <v>0.40496100000000002</v>
      </c>
      <c r="N84">
        <v>0.46121600000000001</v>
      </c>
      <c r="O84">
        <v>0.51675800000000005</v>
      </c>
      <c r="P84">
        <v>0.57162299999999999</v>
      </c>
      <c r="Q84">
        <v>0.62651100000000004</v>
      </c>
      <c r="R84">
        <v>0.68034099999999997</v>
      </c>
      <c r="S84">
        <v>0.73262000000000005</v>
      </c>
      <c r="T84">
        <v>0.78134300000000001</v>
      </c>
      <c r="U84">
        <v>0.82896599999999998</v>
      </c>
      <c r="V84">
        <v>0.87690599999999996</v>
      </c>
      <c r="W84">
        <v>0.92229099999999997</v>
      </c>
      <c r="X84">
        <v>0.96618400000000004</v>
      </c>
      <c r="Y84">
        <v>1.0108569999999999</v>
      </c>
      <c r="Z84">
        <v>1.0563009999999999</v>
      </c>
      <c r="AA84">
        <v>1.1008359999999999</v>
      </c>
      <c r="AB84">
        <v>1.148685</v>
      </c>
      <c r="AC84">
        <v>1.1992160000000001</v>
      </c>
      <c r="AD84">
        <v>1.25335</v>
      </c>
      <c r="AE84">
        <v>1.3058700000000001</v>
      </c>
      <c r="AF84">
        <v>1.3604480000000001</v>
      </c>
      <c r="AG84">
        <v>1.4141509999999999</v>
      </c>
      <c r="AH84">
        <v>1.4691209999999999</v>
      </c>
      <c r="AI84">
        <v>1.5276000000000001</v>
      </c>
      <c r="AJ84">
        <v>1.5891660000000001</v>
      </c>
      <c r="AK84">
        <v>1.654533</v>
      </c>
      <c r="AL84" s="40">
        <v>0.11600000000000001</v>
      </c>
    </row>
    <row r="85" spans="1:38" ht="14.75">
      <c r="B85" t="s">
        <v>668</v>
      </c>
      <c r="C85" t="s">
        <v>702</v>
      </c>
      <c r="D85" t="s">
        <v>2021</v>
      </c>
      <c r="E85" t="s">
        <v>497</v>
      </c>
      <c r="G85">
        <v>3737.7229000000002</v>
      </c>
      <c r="H85">
        <v>3807.5063479999999</v>
      </c>
      <c r="I85">
        <v>3905.2692870000001</v>
      </c>
      <c r="J85">
        <v>3940.1110840000001</v>
      </c>
      <c r="K85">
        <v>3981.8940429999998</v>
      </c>
      <c r="L85">
        <v>4016.8698730000001</v>
      </c>
      <c r="M85">
        <v>4010.8562010000001</v>
      </c>
      <c r="N85">
        <v>3977.7946780000002</v>
      </c>
      <c r="O85">
        <v>3936.0427249999998</v>
      </c>
      <c r="P85">
        <v>3884.0266109999998</v>
      </c>
      <c r="Q85">
        <v>3834.8679200000001</v>
      </c>
      <c r="R85">
        <v>3787.4301759999998</v>
      </c>
      <c r="S85">
        <v>3744.4799800000001</v>
      </c>
      <c r="T85">
        <v>3702.4865719999998</v>
      </c>
      <c r="U85">
        <v>3674.6508789999998</v>
      </c>
      <c r="V85">
        <v>3664.7719729999999</v>
      </c>
      <c r="W85">
        <v>3656.0131839999999</v>
      </c>
      <c r="X85">
        <v>3648.280029</v>
      </c>
      <c r="Y85">
        <v>3646.7241210000002</v>
      </c>
      <c r="Z85">
        <v>3649.7473140000002</v>
      </c>
      <c r="AA85">
        <v>3651.6381839999999</v>
      </c>
      <c r="AB85">
        <v>3661.688721</v>
      </c>
      <c r="AC85">
        <v>3678.7145999999998</v>
      </c>
      <c r="AD85">
        <v>3704.8920899999998</v>
      </c>
      <c r="AE85">
        <v>3723.0173340000001</v>
      </c>
      <c r="AF85">
        <v>3742.9689939999998</v>
      </c>
      <c r="AG85">
        <v>3754.6381839999999</v>
      </c>
      <c r="AH85">
        <v>3763.2790530000002</v>
      </c>
      <c r="AI85">
        <v>3775.2172850000002</v>
      </c>
      <c r="AJ85">
        <v>3789.6323240000002</v>
      </c>
      <c r="AK85">
        <v>3807.9389649999998</v>
      </c>
      <c r="AL85" s="40">
        <v>1E-3</v>
      </c>
    </row>
    <row r="86" spans="1:38" ht="14.75">
      <c r="B86" t="s">
        <v>445</v>
      </c>
      <c r="C86" t="s">
        <v>703</v>
      </c>
      <c r="D86" t="s">
        <v>872</v>
      </c>
    </row>
    <row r="87" spans="1:38" ht="14.75">
      <c r="A87" s="12" t="s">
        <v>114</v>
      </c>
      <c r="B87" t="s">
        <v>405</v>
      </c>
      <c r="C87" t="s">
        <v>704</v>
      </c>
      <c r="D87" t="s">
        <v>2022</v>
      </c>
      <c r="E87" t="s">
        <v>497</v>
      </c>
      <c r="G87">
        <v>4646.3789059999999</v>
      </c>
      <c r="H87">
        <v>4739.3491210000002</v>
      </c>
      <c r="I87">
        <v>4865.5805659999996</v>
      </c>
      <c r="J87">
        <v>4911.4135740000002</v>
      </c>
      <c r="K87">
        <v>4965.5849609999996</v>
      </c>
      <c r="L87">
        <v>5012.1455079999996</v>
      </c>
      <c r="M87">
        <v>5010.001953</v>
      </c>
      <c r="N87">
        <v>4979.189453</v>
      </c>
      <c r="O87">
        <v>4942.7895509999998</v>
      </c>
      <c r="P87">
        <v>4896.5888670000004</v>
      </c>
      <c r="Q87">
        <v>4855.7246089999999</v>
      </c>
      <c r="R87">
        <v>4817.326172</v>
      </c>
      <c r="S87">
        <v>4783.6743159999996</v>
      </c>
      <c r="T87">
        <v>4748.658203</v>
      </c>
      <c r="U87">
        <v>4729.6948240000002</v>
      </c>
      <c r="V87">
        <v>4731.9438479999999</v>
      </c>
      <c r="W87">
        <v>4733.8554690000001</v>
      </c>
      <c r="X87">
        <v>4736.1713870000003</v>
      </c>
      <c r="Y87">
        <v>4746.1196289999998</v>
      </c>
      <c r="Z87">
        <v>4762.2338870000003</v>
      </c>
      <c r="AA87">
        <v>4775.576172</v>
      </c>
      <c r="AB87">
        <v>4798.8657229999999</v>
      </c>
      <c r="AC87">
        <v>4830.001953</v>
      </c>
      <c r="AD87">
        <v>4873.2880859999996</v>
      </c>
      <c r="AE87">
        <v>4906.2783200000003</v>
      </c>
      <c r="AF87">
        <v>4942.0234380000002</v>
      </c>
      <c r="AG87">
        <v>4966.9780270000001</v>
      </c>
      <c r="AH87">
        <v>4989.1303710000002</v>
      </c>
      <c r="AI87">
        <v>5016.955078</v>
      </c>
      <c r="AJ87">
        <v>5048.0107420000004</v>
      </c>
      <c r="AK87">
        <v>5084.3339839999999</v>
      </c>
      <c r="AL87" s="40">
        <v>3.0000000000000001E-3</v>
      </c>
    </row>
    <row r="88" spans="1:38" ht="14.75">
      <c r="A88" s="12" t="s">
        <v>113</v>
      </c>
      <c r="B88" t="s">
        <v>334</v>
      </c>
      <c r="C88" t="s">
        <v>705</v>
      </c>
      <c r="D88" t="s">
        <v>2023</v>
      </c>
      <c r="E88" t="s">
        <v>497</v>
      </c>
      <c r="G88">
        <v>460.86975100000001</v>
      </c>
      <c r="H88">
        <v>464.52282700000001</v>
      </c>
      <c r="I88">
        <v>469.54321299999998</v>
      </c>
      <c r="J88">
        <v>465.99099699999999</v>
      </c>
      <c r="K88">
        <v>463.69515999999999</v>
      </c>
      <c r="L88">
        <v>461.26968399999998</v>
      </c>
      <c r="M88">
        <v>457.29605099999998</v>
      </c>
      <c r="N88">
        <v>454.04574600000001</v>
      </c>
      <c r="O88">
        <v>453.400757</v>
      </c>
      <c r="P88">
        <v>453.936127</v>
      </c>
      <c r="Q88">
        <v>456.04293799999999</v>
      </c>
      <c r="R88">
        <v>458.55139200000002</v>
      </c>
      <c r="S88">
        <v>462.03924599999999</v>
      </c>
      <c r="T88">
        <v>465.12713600000001</v>
      </c>
      <c r="U88">
        <v>469.47937000000002</v>
      </c>
      <c r="V88">
        <v>475.35687300000001</v>
      </c>
      <c r="W88">
        <v>480.72488399999997</v>
      </c>
      <c r="X88">
        <v>486.78750600000001</v>
      </c>
      <c r="Y88">
        <v>493.66656499999999</v>
      </c>
      <c r="Z88">
        <v>501.82000699999998</v>
      </c>
      <c r="AA88">
        <v>509.34664900000001</v>
      </c>
      <c r="AB88">
        <v>518.26178000000004</v>
      </c>
      <c r="AC88">
        <v>527.90002400000003</v>
      </c>
      <c r="AD88">
        <v>539.17065400000001</v>
      </c>
      <c r="AE88">
        <v>549.62530500000003</v>
      </c>
      <c r="AF88">
        <v>560.49871800000005</v>
      </c>
      <c r="AG88">
        <v>570.46868900000004</v>
      </c>
      <c r="AH88">
        <v>580.66192599999999</v>
      </c>
      <c r="AI88">
        <v>591.99530000000004</v>
      </c>
      <c r="AJ88">
        <v>603.85858199999996</v>
      </c>
      <c r="AK88">
        <v>616.45465100000001</v>
      </c>
      <c r="AL88" s="40">
        <v>0.01</v>
      </c>
    </row>
    <row r="89" spans="1:38" ht="14.75">
      <c r="A89" s="12" t="s">
        <v>260</v>
      </c>
      <c r="B89" t="s">
        <v>317</v>
      </c>
      <c r="C89" t="s">
        <v>706</v>
      </c>
      <c r="D89" t="s">
        <v>2024</v>
      </c>
      <c r="E89" t="s">
        <v>497</v>
      </c>
      <c r="G89">
        <v>1.628536</v>
      </c>
      <c r="H89">
        <v>1.7773559999999999</v>
      </c>
      <c r="I89">
        <v>1.9456089999999999</v>
      </c>
      <c r="J89">
        <v>2.0777999999999999</v>
      </c>
      <c r="K89">
        <v>2.206099</v>
      </c>
      <c r="L89">
        <v>2.3248259999999998</v>
      </c>
      <c r="M89">
        <v>2.417751</v>
      </c>
      <c r="N89">
        <v>2.4950869999999998</v>
      </c>
      <c r="O89">
        <v>2.573248</v>
      </c>
      <c r="P89">
        <v>2.6484380000000001</v>
      </c>
      <c r="Q89">
        <v>2.729501</v>
      </c>
      <c r="R89">
        <v>2.8147829999999998</v>
      </c>
      <c r="S89">
        <v>2.9065439999999998</v>
      </c>
      <c r="T89">
        <v>3.0061990000000001</v>
      </c>
      <c r="U89">
        <v>3.1255259999999998</v>
      </c>
      <c r="V89">
        <v>3.2563960000000001</v>
      </c>
      <c r="W89">
        <v>3.3877389999999998</v>
      </c>
      <c r="X89">
        <v>3.5231690000000002</v>
      </c>
      <c r="Y89">
        <v>3.671373</v>
      </c>
      <c r="Z89">
        <v>3.8304819999999999</v>
      </c>
      <c r="AA89">
        <v>3.9912010000000002</v>
      </c>
      <c r="AB89">
        <v>4.1664060000000003</v>
      </c>
      <c r="AC89">
        <v>4.3517989999999998</v>
      </c>
      <c r="AD89">
        <v>4.5521599999999998</v>
      </c>
      <c r="AE89">
        <v>4.7480570000000002</v>
      </c>
      <c r="AF89">
        <v>4.9549649999999996</v>
      </c>
      <c r="AG89">
        <v>5.1609420000000004</v>
      </c>
      <c r="AH89">
        <v>5.3756110000000001</v>
      </c>
      <c r="AI89">
        <v>5.6106429999999996</v>
      </c>
      <c r="AJ89">
        <v>5.8543520000000004</v>
      </c>
      <c r="AK89">
        <v>6.1199649999999997</v>
      </c>
      <c r="AL89" s="40">
        <v>4.4999999999999998E-2</v>
      </c>
    </row>
    <row r="90" spans="1:38" ht="14.75">
      <c r="A90" s="12" t="s">
        <v>112</v>
      </c>
      <c r="B90" t="s">
        <v>315</v>
      </c>
      <c r="C90" t="s">
        <v>707</v>
      </c>
      <c r="D90" t="s">
        <v>2025</v>
      </c>
      <c r="E90" t="s">
        <v>497</v>
      </c>
      <c r="G90">
        <v>47.953029999999998</v>
      </c>
      <c r="H90">
        <v>49.845165000000001</v>
      </c>
      <c r="I90">
        <v>51.532200000000003</v>
      </c>
      <c r="J90">
        <v>51.778038000000002</v>
      </c>
      <c r="K90">
        <v>51.581299000000001</v>
      </c>
      <c r="L90">
        <v>51.004958999999999</v>
      </c>
      <c r="M90">
        <v>49.846718000000003</v>
      </c>
      <c r="N90">
        <v>48.45261</v>
      </c>
      <c r="O90">
        <v>47.096378000000001</v>
      </c>
      <c r="P90">
        <v>45.747577999999997</v>
      </c>
      <c r="Q90">
        <v>44.559382999999997</v>
      </c>
      <c r="R90">
        <v>43.536991</v>
      </c>
      <c r="S90">
        <v>42.794024999999998</v>
      </c>
      <c r="T90">
        <v>42.331420999999999</v>
      </c>
      <c r="U90">
        <v>42.288643</v>
      </c>
      <c r="V90">
        <v>42.702843000000001</v>
      </c>
      <c r="W90">
        <v>43.356655000000003</v>
      </c>
      <c r="X90">
        <v>44.278357999999997</v>
      </c>
      <c r="Y90">
        <v>45.496887000000001</v>
      </c>
      <c r="Z90">
        <v>47.027118999999999</v>
      </c>
      <c r="AA90">
        <v>48.864623999999999</v>
      </c>
      <c r="AB90">
        <v>51.153297000000002</v>
      </c>
      <c r="AC90">
        <v>53.854602999999997</v>
      </c>
      <c r="AD90">
        <v>57.028579999999998</v>
      </c>
      <c r="AE90">
        <v>60.461334000000001</v>
      </c>
      <c r="AF90">
        <v>64.378838000000002</v>
      </c>
      <c r="AG90">
        <v>68.652137999999994</v>
      </c>
      <c r="AH90">
        <v>73.334320000000005</v>
      </c>
      <c r="AI90">
        <v>78.528107000000006</v>
      </c>
      <c r="AJ90">
        <v>84.369026000000005</v>
      </c>
      <c r="AK90">
        <v>90.907668999999999</v>
      </c>
      <c r="AL90" s="40">
        <v>2.1999999999999999E-2</v>
      </c>
    </row>
    <row r="91" spans="1:38" ht="14.75">
      <c r="A91" s="12" t="s">
        <v>113</v>
      </c>
      <c r="B91" t="s">
        <v>569</v>
      </c>
      <c r="C91" t="s">
        <v>708</v>
      </c>
      <c r="D91" t="s">
        <v>2026</v>
      </c>
      <c r="E91" t="s">
        <v>497</v>
      </c>
      <c r="G91">
        <v>60.468150999999999</v>
      </c>
      <c r="H91">
        <v>66.299071999999995</v>
      </c>
      <c r="I91">
        <v>72.175606000000002</v>
      </c>
      <c r="J91">
        <v>76.444137999999995</v>
      </c>
      <c r="K91">
        <v>80.637550000000005</v>
      </c>
      <c r="L91">
        <v>84.690230999999997</v>
      </c>
      <c r="M91">
        <v>88.238372999999996</v>
      </c>
      <c r="N91">
        <v>91.903319999999994</v>
      </c>
      <c r="O91">
        <v>96.074439999999996</v>
      </c>
      <c r="P91">
        <v>100.60952</v>
      </c>
      <c r="Q91">
        <v>105.468964</v>
      </c>
      <c r="R91">
        <v>110.5457</v>
      </c>
      <c r="S91">
        <v>115.838318</v>
      </c>
      <c r="T91">
        <v>121.096039</v>
      </c>
      <c r="U91">
        <v>126.64123499999999</v>
      </c>
      <c r="V91">
        <v>132.617752</v>
      </c>
      <c r="W91">
        <v>138.44786099999999</v>
      </c>
      <c r="X91">
        <v>144.48704499999999</v>
      </c>
      <c r="Y91">
        <v>150.83395400000001</v>
      </c>
      <c r="Z91">
        <v>157.63082900000001</v>
      </c>
      <c r="AA91">
        <v>164.463089</v>
      </c>
      <c r="AB91">
        <v>172.10832199999999</v>
      </c>
      <c r="AC91">
        <v>180.521072</v>
      </c>
      <c r="AD91">
        <v>189.730988</v>
      </c>
      <c r="AE91">
        <v>198.924072</v>
      </c>
      <c r="AF91">
        <v>208.80064400000001</v>
      </c>
      <c r="AG91">
        <v>218.738281</v>
      </c>
      <c r="AH91">
        <v>229.24539200000001</v>
      </c>
      <c r="AI91">
        <v>240.63826</v>
      </c>
      <c r="AJ91">
        <v>252.60655199999999</v>
      </c>
      <c r="AK91">
        <v>265.29858400000001</v>
      </c>
      <c r="AL91" s="40">
        <v>5.0999999999999997E-2</v>
      </c>
    </row>
    <row r="92" spans="1:38" ht="14.75">
      <c r="A92" s="12" t="s">
        <v>111</v>
      </c>
      <c r="B92" t="s">
        <v>571</v>
      </c>
      <c r="C92" t="s">
        <v>709</v>
      </c>
      <c r="D92" t="s">
        <v>2027</v>
      </c>
      <c r="E92" t="s">
        <v>497</v>
      </c>
      <c r="G92">
        <v>8.9997999999999995E-2</v>
      </c>
      <c r="H92">
        <v>0.163688</v>
      </c>
      <c r="I92">
        <v>0.249974</v>
      </c>
      <c r="J92">
        <v>0.337198</v>
      </c>
      <c r="K92">
        <v>0.42652699999999999</v>
      </c>
      <c r="L92">
        <v>0.51549299999999998</v>
      </c>
      <c r="M92">
        <v>0.597889</v>
      </c>
      <c r="N92">
        <v>0.67499200000000004</v>
      </c>
      <c r="O92">
        <v>0.75191300000000005</v>
      </c>
      <c r="P92">
        <v>0.82803800000000005</v>
      </c>
      <c r="Q92">
        <v>0.90481400000000001</v>
      </c>
      <c r="R92">
        <v>0.98185599999999995</v>
      </c>
      <c r="S92">
        <v>1.059515</v>
      </c>
      <c r="T92">
        <v>1.1359090000000001</v>
      </c>
      <c r="U92">
        <v>1.215317</v>
      </c>
      <c r="V92">
        <v>1.3000130000000001</v>
      </c>
      <c r="W92">
        <v>1.3848370000000001</v>
      </c>
      <c r="X92">
        <v>1.471303</v>
      </c>
      <c r="Y92">
        <v>1.5641339999999999</v>
      </c>
      <c r="Z92">
        <v>1.6610320000000001</v>
      </c>
      <c r="AA92">
        <v>1.759606</v>
      </c>
      <c r="AB92">
        <v>1.8651279999999999</v>
      </c>
      <c r="AC92">
        <v>1.976728</v>
      </c>
      <c r="AD92">
        <v>2.0954579999999998</v>
      </c>
      <c r="AE92">
        <v>2.2125650000000001</v>
      </c>
      <c r="AF92">
        <v>2.3353069999999998</v>
      </c>
      <c r="AG92">
        <v>2.4583659999999998</v>
      </c>
      <c r="AH92">
        <v>2.5862150000000002</v>
      </c>
      <c r="AI92">
        <v>2.7240229999999999</v>
      </c>
      <c r="AJ92">
        <v>2.8703340000000002</v>
      </c>
      <c r="AK92">
        <v>3.0275319999999999</v>
      </c>
      <c r="AL92" s="40">
        <v>0.124</v>
      </c>
    </row>
    <row r="93" spans="1:38" ht="14.75">
      <c r="A93" s="12" t="s">
        <v>115</v>
      </c>
      <c r="B93" t="s">
        <v>575</v>
      </c>
      <c r="C93" t="s">
        <v>710</v>
      </c>
      <c r="D93" t="s">
        <v>2028</v>
      </c>
      <c r="E93" t="s">
        <v>497</v>
      </c>
      <c r="G93">
        <v>0.16417799999999999</v>
      </c>
      <c r="H93">
        <v>0.26693099999999997</v>
      </c>
      <c r="I93">
        <v>0.38777299999999998</v>
      </c>
      <c r="J93">
        <v>0.50831300000000001</v>
      </c>
      <c r="K93">
        <v>0.62991600000000003</v>
      </c>
      <c r="L93">
        <v>0.74863999999999997</v>
      </c>
      <c r="M93">
        <v>0.85668999999999995</v>
      </c>
      <c r="N93">
        <v>0.95623100000000005</v>
      </c>
      <c r="O93">
        <v>1.0542860000000001</v>
      </c>
      <c r="P93">
        <v>1.1494120000000001</v>
      </c>
      <c r="Q93">
        <v>1.2439579999999999</v>
      </c>
      <c r="R93">
        <v>1.337242</v>
      </c>
      <c r="S93">
        <v>1.4299170000000001</v>
      </c>
      <c r="T93">
        <v>1.5200469999999999</v>
      </c>
      <c r="U93">
        <v>1.613666</v>
      </c>
      <c r="V93">
        <v>1.714121</v>
      </c>
      <c r="W93">
        <v>1.815647</v>
      </c>
      <c r="X93">
        <v>1.9204330000000001</v>
      </c>
      <c r="Y93">
        <v>2.0310389999999998</v>
      </c>
      <c r="Z93">
        <v>2.14601</v>
      </c>
      <c r="AA93">
        <v>2.2644700000000002</v>
      </c>
      <c r="AB93">
        <v>2.3944179999999999</v>
      </c>
      <c r="AC93">
        <v>2.5303179999999998</v>
      </c>
      <c r="AD93">
        <v>2.675154</v>
      </c>
      <c r="AE93">
        <v>2.8178030000000001</v>
      </c>
      <c r="AF93">
        <v>2.9672719999999999</v>
      </c>
      <c r="AG93">
        <v>3.1168439999999999</v>
      </c>
      <c r="AH93">
        <v>3.2720690000000001</v>
      </c>
      <c r="AI93">
        <v>3.4394049999999998</v>
      </c>
      <c r="AJ93">
        <v>3.617248</v>
      </c>
      <c r="AK93">
        <v>3.8085680000000002</v>
      </c>
      <c r="AL93" s="40">
        <v>0.11</v>
      </c>
    </row>
    <row r="94" spans="1:38" ht="14.75">
      <c r="A94" s="12" t="s">
        <v>115</v>
      </c>
      <c r="B94" t="s">
        <v>573</v>
      </c>
      <c r="C94" t="s">
        <v>711</v>
      </c>
      <c r="D94" t="s">
        <v>2029</v>
      </c>
      <c r="E94" t="s">
        <v>497</v>
      </c>
      <c r="G94">
        <v>0.17280000000000001</v>
      </c>
      <c r="H94">
        <v>0.28568500000000002</v>
      </c>
      <c r="I94">
        <v>0.41936800000000002</v>
      </c>
      <c r="J94">
        <v>0.55304600000000004</v>
      </c>
      <c r="K94">
        <v>0.68893400000000005</v>
      </c>
      <c r="L94">
        <v>0.82306100000000004</v>
      </c>
      <c r="M94">
        <v>0.94603899999999996</v>
      </c>
      <c r="N94">
        <v>1.0599270000000001</v>
      </c>
      <c r="O94">
        <v>1.1728529999999999</v>
      </c>
      <c r="P94">
        <v>1.283515</v>
      </c>
      <c r="Q94">
        <v>1.3943859999999999</v>
      </c>
      <c r="R94">
        <v>1.504756</v>
      </c>
      <c r="S94">
        <v>1.615253</v>
      </c>
      <c r="T94">
        <v>1.7235240000000001</v>
      </c>
      <c r="U94">
        <v>1.8361529999999999</v>
      </c>
      <c r="V94">
        <v>1.956896</v>
      </c>
      <c r="W94">
        <v>2.0789949999999999</v>
      </c>
      <c r="X94">
        <v>2.2048130000000001</v>
      </c>
      <c r="Y94">
        <v>2.3375059999999999</v>
      </c>
      <c r="Z94">
        <v>2.4754770000000001</v>
      </c>
      <c r="AA94">
        <v>2.617353</v>
      </c>
      <c r="AB94">
        <v>2.7720829999999999</v>
      </c>
      <c r="AC94">
        <v>2.933786</v>
      </c>
      <c r="AD94">
        <v>3.1056979999999998</v>
      </c>
      <c r="AE94">
        <v>3.2752150000000002</v>
      </c>
      <c r="AF94">
        <v>3.4527459999999999</v>
      </c>
      <c r="AG94">
        <v>3.6304059999999998</v>
      </c>
      <c r="AH94">
        <v>3.814743</v>
      </c>
      <c r="AI94">
        <v>4.0133320000000001</v>
      </c>
      <c r="AJ94">
        <v>4.2238530000000001</v>
      </c>
      <c r="AK94">
        <v>4.4496909999999996</v>
      </c>
      <c r="AL94" s="40">
        <v>0.114</v>
      </c>
    </row>
    <row r="95" spans="1:38" ht="14.75">
      <c r="A95" s="12" t="s">
        <v>261</v>
      </c>
      <c r="B95" t="s">
        <v>577</v>
      </c>
      <c r="C95" t="s">
        <v>712</v>
      </c>
      <c r="D95" t="s">
        <v>2030</v>
      </c>
      <c r="E95" t="s">
        <v>497</v>
      </c>
      <c r="G95">
        <v>0.13279199999999999</v>
      </c>
      <c r="H95">
        <v>0.25992599999999999</v>
      </c>
      <c r="I95">
        <v>0.41427199999999997</v>
      </c>
      <c r="J95">
        <v>0.57395099999999999</v>
      </c>
      <c r="K95">
        <v>0.73885999999999996</v>
      </c>
      <c r="L95">
        <v>0.90507099999999996</v>
      </c>
      <c r="M95">
        <v>1.0615019999999999</v>
      </c>
      <c r="N95">
        <v>1.208407</v>
      </c>
      <c r="O95">
        <v>1.3531470000000001</v>
      </c>
      <c r="P95">
        <v>1.497633</v>
      </c>
      <c r="Q95">
        <v>1.645084</v>
      </c>
      <c r="R95">
        <v>1.7943979999999999</v>
      </c>
      <c r="S95">
        <v>1.9460789999999999</v>
      </c>
      <c r="T95">
        <v>2.0955010000000001</v>
      </c>
      <c r="U95">
        <v>2.2496239999999998</v>
      </c>
      <c r="V95">
        <v>2.4129040000000002</v>
      </c>
      <c r="W95">
        <v>2.577223</v>
      </c>
      <c r="X95">
        <v>2.7436950000000002</v>
      </c>
      <c r="Y95">
        <v>2.9192119999999999</v>
      </c>
      <c r="Z95">
        <v>3.1030730000000002</v>
      </c>
      <c r="AA95">
        <v>3.2931789999999999</v>
      </c>
      <c r="AB95">
        <v>3.4983499999999998</v>
      </c>
      <c r="AC95">
        <v>3.715147</v>
      </c>
      <c r="AD95">
        <v>3.9479099999999998</v>
      </c>
      <c r="AE95">
        <v>4.1795640000000001</v>
      </c>
      <c r="AF95">
        <v>4.4228500000000004</v>
      </c>
      <c r="AG95">
        <v>4.6686120000000004</v>
      </c>
      <c r="AH95">
        <v>4.9224540000000001</v>
      </c>
      <c r="AI95">
        <v>5.1942959999999996</v>
      </c>
      <c r="AJ95">
        <v>5.4856660000000002</v>
      </c>
      <c r="AK95">
        <v>5.799258</v>
      </c>
      <c r="AL95" s="40">
        <v>0.13400000000000001</v>
      </c>
    </row>
    <row r="96" spans="1:38" ht="14.75">
      <c r="B96" t="s">
        <v>198</v>
      </c>
      <c r="C96" t="s">
        <v>713</v>
      </c>
      <c r="D96" t="s">
        <v>2031</v>
      </c>
      <c r="E96" t="s">
        <v>497</v>
      </c>
      <c r="G96">
        <v>5217.8579099999997</v>
      </c>
      <c r="H96">
        <v>5322.7734380000002</v>
      </c>
      <c r="I96">
        <v>5462.2470700000003</v>
      </c>
      <c r="J96">
        <v>5509.6748049999997</v>
      </c>
      <c r="K96">
        <v>5566.1865230000003</v>
      </c>
      <c r="L96">
        <v>5614.4267579999996</v>
      </c>
      <c r="M96">
        <v>5611.2626950000003</v>
      </c>
      <c r="N96">
        <v>5579.9892579999996</v>
      </c>
      <c r="O96">
        <v>5546.2666019999997</v>
      </c>
      <c r="P96">
        <v>5504.2871089999999</v>
      </c>
      <c r="Q96">
        <v>5469.7138670000004</v>
      </c>
      <c r="R96">
        <v>5438.3911129999997</v>
      </c>
      <c r="S96">
        <v>5413.3051759999998</v>
      </c>
      <c r="T96">
        <v>5386.6933589999999</v>
      </c>
      <c r="U96">
        <v>5378.1435549999997</v>
      </c>
      <c r="V96">
        <v>5393.2597660000001</v>
      </c>
      <c r="W96">
        <v>5407.6298829999996</v>
      </c>
      <c r="X96">
        <v>5423.5878910000001</v>
      </c>
      <c r="Y96">
        <v>5448.6391599999997</v>
      </c>
      <c r="Z96">
        <v>5481.9311520000001</v>
      </c>
      <c r="AA96">
        <v>5512.1757809999999</v>
      </c>
      <c r="AB96">
        <v>5555.0859380000002</v>
      </c>
      <c r="AC96">
        <v>5607.7861329999996</v>
      </c>
      <c r="AD96">
        <v>5675.595703</v>
      </c>
      <c r="AE96">
        <v>5732.5273440000001</v>
      </c>
      <c r="AF96">
        <v>5793.8349609999996</v>
      </c>
      <c r="AG96">
        <v>5843.8691410000001</v>
      </c>
      <c r="AH96">
        <v>5892.3432620000003</v>
      </c>
      <c r="AI96">
        <v>5949.0981449999999</v>
      </c>
      <c r="AJ96">
        <v>6010.8969729999999</v>
      </c>
      <c r="AK96">
        <v>6080.1982420000004</v>
      </c>
      <c r="AL96" s="40">
        <v>5.0000000000000001E-3</v>
      </c>
    </row>
    <row r="97" spans="1:38" ht="14.75">
      <c r="B97" t="s">
        <v>714</v>
      </c>
    </row>
    <row r="98" spans="1:38" ht="14.75">
      <c r="B98" t="s">
        <v>445</v>
      </c>
    </row>
    <row r="99" spans="1:38" ht="14.75">
      <c r="A99" s="12" t="s">
        <v>114</v>
      </c>
      <c r="B99" t="s">
        <v>405</v>
      </c>
      <c r="C99" t="s">
        <v>715</v>
      </c>
      <c r="D99" t="s">
        <v>2032</v>
      </c>
      <c r="E99" t="s">
        <v>873</v>
      </c>
      <c r="G99">
        <v>14.441151</v>
      </c>
      <c r="H99">
        <v>14.628738</v>
      </c>
      <c r="I99">
        <v>14.826855</v>
      </c>
      <c r="J99">
        <v>15.032551</v>
      </c>
      <c r="K99">
        <v>15.251995000000001</v>
      </c>
      <c r="L99">
        <v>15.486542999999999</v>
      </c>
      <c r="M99">
        <v>15.729711999999999</v>
      </c>
      <c r="N99">
        <v>15.97142</v>
      </c>
      <c r="O99">
        <v>16.200776999999999</v>
      </c>
      <c r="P99">
        <v>16.420397000000001</v>
      </c>
      <c r="Q99">
        <v>16.622484</v>
      </c>
      <c r="R99">
        <v>16.806244</v>
      </c>
      <c r="S99">
        <v>16.974647999999998</v>
      </c>
      <c r="T99">
        <v>17.128364999999999</v>
      </c>
      <c r="U99">
        <v>17.265326999999999</v>
      </c>
      <c r="V99">
        <v>17.388414000000001</v>
      </c>
      <c r="W99">
        <v>17.500191000000001</v>
      </c>
      <c r="X99">
        <v>17.601517000000001</v>
      </c>
      <c r="Y99">
        <v>17.693231999999998</v>
      </c>
      <c r="Z99">
        <v>17.772932000000001</v>
      </c>
      <c r="AA99">
        <v>17.842500999999999</v>
      </c>
      <c r="AB99">
        <v>17.902698999999998</v>
      </c>
      <c r="AC99">
        <v>17.955086000000001</v>
      </c>
      <c r="AD99">
        <v>17.998446000000001</v>
      </c>
      <c r="AE99">
        <v>18.034400999999999</v>
      </c>
      <c r="AF99">
        <v>18.065225999999999</v>
      </c>
      <c r="AG99">
        <v>18.092281</v>
      </c>
      <c r="AH99">
        <v>18.114474999999999</v>
      </c>
      <c r="AI99">
        <v>18.132636999999999</v>
      </c>
      <c r="AJ99">
        <v>18.148385999999999</v>
      </c>
      <c r="AK99">
        <v>18.161615000000001</v>
      </c>
      <c r="AL99" s="40">
        <v>8.0000000000000002E-3</v>
      </c>
    </row>
    <row r="100" spans="1:38" ht="14.75">
      <c r="A100" s="12" t="s">
        <v>113</v>
      </c>
      <c r="B100" t="s">
        <v>334</v>
      </c>
      <c r="C100" t="s">
        <v>716</v>
      </c>
      <c r="D100" t="s">
        <v>2033</v>
      </c>
      <c r="E100" t="s">
        <v>874</v>
      </c>
      <c r="G100">
        <v>9.9266389999999998</v>
      </c>
      <c r="H100">
        <v>10.047264999999999</v>
      </c>
      <c r="I100">
        <v>10.179485</v>
      </c>
      <c r="J100">
        <v>10.322433</v>
      </c>
      <c r="K100">
        <v>10.480319</v>
      </c>
      <c r="L100">
        <v>10.651832000000001</v>
      </c>
      <c r="M100">
        <v>10.832162</v>
      </c>
      <c r="N100">
        <v>11.020344</v>
      </c>
      <c r="O100">
        <v>11.206970999999999</v>
      </c>
      <c r="P100">
        <v>11.395505</v>
      </c>
      <c r="Q100">
        <v>11.579355</v>
      </c>
      <c r="R100">
        <v>11.762096</v>
      </c>
      <c r="S100">
        <v>11.935959</v>
      </c>
      <c r="T100">
        <v>12.098836</v>
      </c>
      <c r="U100">
        <v>12.252234</v>
      </c>
      <c r="V100">
        <v>12.398338000000001</v>
      </c>
      <c r="W100">
        <v>12.534537</v>
      </c>
      <c r="X100">
        <v>12.661916</v>
      </c>
      <c r="Y100">
        <v>12.78312</v>
      </c>
      <c r="Z100">
        <v>12.898834000000001</v>
      </c>
      <c r="AA100">
        <v>13.008051</v>
      </c>
      <c r="AB100">
        <v>13.106111</v>
      </c>
      <c r="AC100">
        <v>13.196059</v>
      </c>
      <c r="AD100">
        <v>13.277345</v>
      </c>
      <c r="AE100">
        <v>13.350287</v>
      </c>
      <c r="AF100">
        <v>13.416955</v>
      </c>
      <c r="AG100">
        <v>13.477194000000001</v>
      </c>
      <c r="AH100">
        <v>13.533129000000001</v>
      </c>
      <c r="AI100">
        <v>13.587325999999999</v>
      </c>
      <c r="AJ100">
        <v>13.639747</v>
      </c>
      <c r="AK100">
        <v>13.692322000000001</v>
      </c>
      <c r="AL100" s="40">
        <v>1.0999999999999999E-2</v>
      </c>
    </row>
    <row r="101" spans="1:38" ht="14.75">
      <c r="A101" s="12" t="s">
        <v>260</v>
      </c>
      <c r="B101" t="s">
        <v>317</v>
      </c>
      <c r="C101" t="s">
        <v>717</v>
      </c>
      <c r="D101" t="s">
        <v>2034</v>
      </c>
      <c r="E101" t="s">
        <v>874</v>
      </c>
      <c r="G101">
        <v>11.814458999999999</v>
      </c>
      <c r="H101">
        <v>12.035695</v>
      </c>
      <c r="I101">
        <v>12.181948</v>
      </c>
      <c r="J101">
        <v>12.289887</v>
      </c>
      <c r="K101">
        <v>12.388009</v>
      </c>
      <c r="L101">
        <v>12.488956999999999</v>
      </c>
      <c r="M101">
        <v>12.598053999999999</v>
      </c>
      <c r="N101">
        <v>12.716735999999999</v>
      </c>
      <c r="O101">
        <v>12.81616</v>
      </c>
      <c r="P101">
        <v>12.905619</v>
      </c>
      <c r="Q101">
        <v>12.988258</v>
      </c>
      <c r="R101">
        <v>13.053436</v>
      </c>
      <c r="S101">
        <v>13.114386</v>
      </c>
      <c r="T101">
        <v>13.171251</v>
      </c>
      <c r="U101">
        <v>13.220426</v>
      </c>
      <c r="V101">
        <v>13.266594</v>
      </c>
      <c r="W101">
        <v>13.310082</v>
      </c>
      <c r="X101">
        <v>13.351424</v>
      </c>
      <c r="Y101">
        <v>13.391095</v>
      </c>
      <c r="Z101">
        <v>13.428837</v>
      </c>
      <c r="AA101">
        <v>13.466564999999999</v>
      </c>
      <c r="AB101">
        <v>13.502083000000001</v>
      </c>
      <c r="AC101">
        <v>13.535717999999999</v>
      </c>
      <c r="AD101">
        <v>13.567406</v>
      </c>
      <c r="AE101">
        <v>13.597003000000001</v>
      </c>
      <c r="AF101">
        <v>13.624390999999999</v>
      </c>
      <c r="AG101">
        <v>13.649222</v>
      </c>
      <c r="AH101">
        <v>13.670792</v>
      </c>
      <c r="AI101">
        <v>13.689068000000001</v>
      </c>
      <c r="AJ101">
        <v>13.704409</v>
      </c>
      <c r="AK101">
        <v>13.717224</v>
      </c>
      <c r="AL101" s="40">
        <v>5.0000000000000001E-3</v>
      </c>
    </row>
    <row r="102" spans="1:38" ht="14.75">
      <c r="A102" s="12" t="s">
        <v>112</v>
      </c>
      <c r="B102" t="s">
        <v>315</v>
      </c>
      <c r="C102" t="s">
        <v>718</v>
      </c>
      <c r="D102" t="s">
        <v>2035</v>
      </c>
      <c r="E102" t="s">
        <v>874</v>
      </c>
      <c r="G102">
        <v>11.239466</v>
      </c>
      <c r="H102">
        <v>11.575377</v>
      </c>
      <c r="I102">
        <v>11.802208</v>
      </c>
      <c r="J102">
        <v>11.983522000000001</v>
      </c>
      <c r="K102">
        <v>12.15204</v>
      </c>
      <c r="L102">
        <v>12.321821</v>
      </c>
      <c r="M102">
        <v>12.496672999999999</v>
      </c>
      <c r="N102">
        <v>12.678108999999999</v>
      </c>
      <c r="O102">
        <v>12.830679999999999</v>
      </c>
      <c r="P102">
        <v>12.967447999999999</v>
      </c>
      <c r="Q102">
        <v>13.091060000000001</v>
      </c>
      <c r="R102">
        <v>13.202503999999999</v>
      </c>
      <c r="S102">
        <v>13.300399000000001</v>
      </c>
      <c r="T102">
        <v>13.385134000000001</v>
      </c>
      <c r="U102">
        <v>13.457652</v>
      </c>
      <c r="V102">
        <v>13.519247999999999</v>
      </c>
      <c r="W102">
        <v>13.571305000000001</v>
      </c>
      <c r="X102">
        <v>13.615952</v>
      </c>
      <c r="Y102">
        <v>13.653896</v>
      </c>
      <c r="Z102">
        <v>13.687379</v>
      </c>
      <c r="AA102">
        <v>13.723508000000001</v>
      </c>
      <c r="AB102">
        <v>13.755007000000001</v>
      </c>
      <c r="AC102">
        <v>13.782095999999999</v>
      </c>
      <c r="AD102">
        <v>13.804919999999999</v>
      </c>
      <c r="AE102">
        <v>13.823008</v>
      </c>
      <c r="AF102">
        <v>13.836185</v>
      </c>
      <c r="AG102">
        <v>13.843932000000001</v>
      </c>
      <c r="AH102">
        <v>13.844525000000001</v>
      </c>
      <c r="AI102">
        <v>13.839772</v>
      </c>
      <c r="AJ102">
        <v>13.830671000000001</v>
      </c>
      <c r="AK102">
        <v>13.817937000000001</v>
      </c>
      <c r="AL102" s="40">
        <v>7.0000000000000001E-3</v>
      </c>
    </row>
    <row r="103" spans="1:38" ht="14.75">
      <c r="A103" s="12" t="s">
        <v>113</v>
      </c>
      <c r="B103" t="s">
        <v>569</v>
      </c>
      <c r="C103" t="s">
        <v>719</v>
      </c>
      <c r="D103" t="s">
        <v>2036</v>
      </c>
      <c r="E103" t="s">
        <v>874</v>
      </c>
      <c r="G103">
        <v>10.253147</v>
      </c>
      <c r="H103">
        <v>10.360734000000001</v>
      </c>
      <c r="I103">
        <v>10.477677999999999</v>
      </c>
      <c r="J103">
        <v>10.603992</v>
      </c>
      <c r="K103">
        <v>10.742763999999999</v>
      </c>
      <c r="L103">
        <v>10.893625</v>
      </c>
      <c r="M103">
        <v>11.053193</v>
      </c>
      <c r="N103">
        <v>11.220317</v>
      </c>
      <c r="O103">
        <v>11.378232000000001</v>
      </c>
      <c r="P103">
        <v>11.536349</v>
      </c>
      <c r="Q103">
        <v>11.691799</v>
      </c>
      <c r="R103">
        <v>11.843816</v>
      </c>
      <c r="S103">
        <v>11.98864</v>
      </c>
      <c r="T103">
        <v>12.124869</v>
      </c>
      <c r="U103">
        <v>12.255699</v>
      </c>
      <c r="V103">
        <v>12.378715</v>
      </c>
      <c r="W103">
        <v>12.493363</v>
      </c>
      <c r="X103">
        <v>12.597605</v>
      </c>
      <c r="Y103">
        <v>12.695283999999999</v>
      </c>
      <c r="Z103">
        <v>12.784198</v>
      </c>
      <c r="AA103">
        <v>12.863796000000001</v>
      </c>
      <c r="AB103">
        <v>12.932888</v>
      </c>
      <c r="AC103">
        <v>12.993784</v>
      </c>
      <c r="AD103">
        <v>13.046919000000001</v>
      </c>
      <c r="AE103">
        <v>13.093370999999999</v>
      </c>
      <c r="AF103">
        <v>13.134365000000001</v>
      </c>
      <c r="AG103">
        <v>13.169283999999999</v>
      </c>
      <c r="AH103">
        <v>13.200457999999999</v>
      </c>
      <c r="AI103">
        <v>13.228944</v>
      </c>
      <c r="AJ103">
        <v>13.257667</v>
      </c>
      <c r="AK103">
        <v>13.285807999999999</v>
      </c>
      <c r="AL103" s="40">
        <v>8.9999999999999993E-3</v>
      </c>
    </row>
    <row r="104" spans="1:38" ht="14.75">
      <c r="A104" s="12" t="s">
        <v>111</v>
      </c>
      <c r="B104" t="s">
        <v>571</v>
      </c>
      <c r="C104" t="s">
        <v>720</v>
      </c>
      <c r="D104" t="s">
        <v>2037</v>
      </c>
      <c r="E104" t="s">
        <v>873</v>
      </c>
      <c r="G104">
        <v>26.399440999999999</v>
      </c>
      <c r="H104">
        <v>26.755863000000002</v>
      </c>
      <c r="I104">
        <v>26.928557999999999</v>
      </c>
      <c r="J104">
        <v>27.043559999999999</v>
      </c>
      <c r="K104">
        <v>27.145251999999999</v>
      </c>
      <c r="L104">
        <v>27.251470999999999</v>
      </c>
      <c r="M104">
        <v>27.368781999999999</v>
      </c>
      <c r="N104">
        <v>27.500584</v>
      </c>
      <c r="O104">
        <v>27.630794999999999</v>
      </c>
      <c r="P104">
        <v>27.772300999999999</v>
      </c>
      <c r="Q104">
        <v>27.917207999999999</v>
      </c>
      <c r="R104">
        <v>28.057013999999999</v>
      </c>
      <c r="S104">
        <v>28.184104999999999</v>
      </c>
      <c r="T104">
        <v>28.298544</v>
      </c>
      <c r="U104">
        <v>28.399671999999999</v>
      </c>
      <c r="V104">
        <v>28.487069999999999</v>
      </c>
      <c r="W104">
        <v>28.561395999999998</v>
      </c>
      <c r="X104">
        <v>28.62377</v>
      </c>
      <c r="Y104">
        <v>28.675871000000001</v>
      </c>
      <c r="Z104">
        <v>28.720589</v>
      </c>
      <c r="AA104">
        <v>28.758986</v>
      </c>
      <c r="AB104">
        <v>28.792487999999999</v>
      </c>
      <c r="AC104">
        <v>28.822303999999999</v>
      </c>
      <c r="AD104">
        <v>28.843585999999998</v>
      </c>
      <c r="AE104">
        <v>28.865393000000001</v>
      </c>
      <c r="AF104">
        <v>28.887146000000001</v>
      </c>
      <c r="AG104">
        <v>28.908477999999999</v>
      </c>
      <c r="AH104">
        <v>28.929573000000001</v>
      </c>
      <c r="AI104">
        <v>28.950541000000001</v>
      </c>
      <c r="AJ104">
        <v>28.971117</v>
      </c>
      <c r="AK104">
        <v>28.990644</v>
      </c>
      <c r="AL104" s="40">
        <v>3.0000000000000001E-3</v>
      </c>
    </row>
    <row r="105" spans="1:38" ht="14.75">
      <c r="A105" s="12" t="s">
        <v>115</v>
      </c>
      <c r="B105" t="s">
        <v>575</v>
      </c>
      <c r="C105" t="s">
        <v>721</v>
      </c>
      <c r="D105" t="s">
        <v>2038</v>
      </c>
      <c r="E105" t="s">
        <v>873</v>
      </c>
      <c r="G105">
        <v>22.632963</v>
      </c>
      <c r="H105">
        <v>22.805019000000001</v>
      </c>
      <c r="I105">
        <v>23.005239</v>
      </c>
      <c r="J105">
        <v>23.195965000000001</v>
      </c>
      <c r="K105">
        <v>23.416011999999998</v>
      </c>
      <c r="L105">
        <v>23.685102000000001</v>
      </c>
      <c r="M105">
        <v>23.992557999999999</v>
      </c>
      <c r="N105">
        <v>24.338844000000002</v>
      </c>
      <c r="O105">
        <v>24.667368</v>
      </c>
      <c r="P105">
        <v>25.024435</v>
      </c>
      <c r="Q105">
        <v>25.384039000000001</v>
      </c>
      <c r="R105">
        <v>25.738420000000001</v>
      </c>
      <c r="S105">
        <v>26.071756000000001</v>
      </c>
      <c r="T105">
        <v>26.371476999999999</v>
      </c>
      <c r="U105">
        <v>26.637753</v>
      </c>
      <c r="V105">
        <v>26.871957999999999</v>
      </c>
      <c r="W105">
        <v>27.074155999999999</v>
      </c>
      <c r="X105">
        <v>27.246549999999999</v>
      </c>
      <c r="Y105">
        <v>27.392555000000002</v>
      </c>
      <c r="Z105">
        <v>27.519750999999999</v>
      </c>
      <c r="AA105">
        <v>27.631689000000001</v>
      </c>
      <c r="AB105">
        <v>27.731079000000001</v>
      </c>
      <c r="AC105">
        <v>27.820191999999999</v>
      </c>
      <c r="AD105">
        <v>27.907637000000001</v>
      </c>
      <c r="AE105">
        <v>27.992422000000001</v>
      </c>
      <c r="AF105">
        <v>28.073622</v>
      </c>
      <c r="AG105">
        <v>28.149307</v>
      </c>
      <c r="AH105">
        <v>28.218852999999999</v>
      </c>
      <c r="AI105">
        <v>28.281551</v>
      </c>
      <c r="AJ105">
        <v>28.336206000000001</v>
      </c>
      <c r="AK105">
        <v>28.380762000000001</v>
      </c>
      <c r="AL105" s="40">
        <v>8.0000000000000002E-3</v>
      </c>
    </row>
    <row r="106" spans="1:38" ht="14.75">
      <c r="A106" s="12" t="s">
        <v>115</v>
      </c>
      <c r="B106" t="s">
        <v>573</v>
      </c>
      <c r="C106" t="s">
        <v>722</v>
      </c>
      <c r="D106" t="s">
        <v>2039</v>
      </c>
      <c r="E106" t="s">
        <v>874</v>
      </c>
      <c r="G106">
        <v>18.318317</v>
      </c>
      <c r="H106">
        <v>18.485561000000001</v>
      </c>
      <c r="I106">
        <v>18.572817000000001</v>
      </c>
      <c r="J106">
        <v>18.650091</v>
      </c>
      <c r="K106">
        <v>18.732737</v>
      </c>
      <c r="L106">
        <v>18.828057999999999</v>
      </c>
      <c r="M106">
        <v>18.938272000000001</v>
      </c>
      <c r="N106">
        <v>19.066110999999999</v>
      </c>
      <c r="O106">
        <v>19.183599000000001</v>
      </c>
      <c r="P106">
        <v>19.305886999999998</v>
      </c>
      <c r="Q106">
        <v>19.424398</v>
      </c>
      <c r="R106">
        <v>19.536116</v>
      </c>
      <c r="S106">
        <v>19.635946000000001</v>
      </c>
      <c r="T106">
        <v>19.724335</v>
      </c>
      <c r="U106">
        <v>19.802139</v>
      </c>
      <c r="V106">
        <v>19.869484</v>
      </c>
      <c r="W106">
        <v>19.926494999999999</v>
      </c>
      <c r="X106">
        <v>19.974305999999999</v>
      </c>
      <c r="Y106">
        <v>20.008278000000001</v>
      </c>
      <c r="Z106">
        <v>20.038494</v>
      </c>
      <c r="AA106">
        <v>20.066004</v>
      </c>
      <c r="AB106">
        <v>20.092134000000001</v>
      </c>
      <c r="AC106">
        <v>20.117989999999999</v>
      </c>
      <c r="AD106">
        <v>20.146463000000001</v>
      </c>
      <c r="AE106">
        <v>20.175598000000001</v>
      </c>
      <c r="AF106">
        <v>20.207552</v>
      </c>
      <c r="AG106">
        <v>20.241367</v>
      </c>
      <c r="AH106">
        <v>20.276648999999999</v>
      </c>
      <c r="AI106">
        <v>20.312859</v>
      </c>
      <c r="AJ106">
        <v>20.348948</v>
      </c>
      <c r="AK106">
        <v>20.383913</v>
      </c>
      <c r="AL106" s="40">
        <v>4.0000000000000001E-3</v>
      </c>
    </row>
    <row r="107" spans="1:38" ht="14.75">
      <c r="A107" s="12" t="s">
        <v>261</v>
      </c>
      <c r="B107" t="s">
        <v>577</v>
      </c>
      <c r="C107" t="s">
        <v>723</v>
      </c>
      <c r="D107" t="s">
        <v>2040</v>
      </c>
      <c r="E107" t="s">
        <v>873</v>
      </c>
      <c r="G107">
        <v>18.454547999999999</v>
      </c>
      <c r="H107">
        <v>17.221418</v>
      </c>
      <c r="I107">
        <v>16.866793000000001</v>
      </c>
      <c r="J107">
        <v>16.691296000000001</v>
      </c>
      <c r="K107">
        <v>16.584225</v>
      </c>
      <c r="L107">
        <v>16.511846999999999</v>
      </c>
      <c r="M107">
        <v>16.460584999999998</v>
      </c>
      <c r="N107">
        <v>16.422734999999999</v>
      </c>
      <c r="O107">
        <v>16.393345</v>
      </c>
      <c r="P107">
        <v>16.370138000000001</v>
      </c>
      <c r="Q107">
        <v>16.351755000000001</v>
      </c>
      <c r="R107">
        <v>16.337005999999999</v>
      </c>
      <c r="S107">
        <v>16.325168999999999</v>
      </c>
      <c r="T107">
        <v>16.315739000000001</v>
      </c>
      <c r="U107">
        <v>16.308304</v>
      </c>
      <c r="V107">
        <v>16.302492000000001</v>
      </c>
      <c r="W107">
        <v>16.298054</v>
      </c>
      <c r="X107">
        <v>16.294720000000002</v>
      </c>
      <c r="Y107">
        <v>16.292207999999999</v>
      </c>
      <c r="Z107">
        <v>16.287796</v>
      </c>
      <c r="AA107">
        <v>16.283563999999998</v>
      </c>
      <c r="AB107">
        <v>16.279828999999999</v>
      </c>
      <c r="AC107">
        <v>16.276516000000001</v>
      </c>
      <c r="AD107">
        <v>16.269548</v>
      </c>
      <c r="AE107">
        <v>16.264178999999999</v>
      </c>
      <c r="AF107">
        <v>16.260014000000002</v>
      </c>
      <c r="AG107">
        <v>16.256768999999998</v>
      </c>
      <c r="AH107">
        <v>16.254234</v>
      </c>
      <c r="AI107">
        <v>16.252253</v>
      </c>
      <c r="AJ107">
        <v>16.250693999999999</v>
      </c>
      <c r="AK107">
        <v>16.250617999999999</v>
      </c>
      <c r="AL107" s="40">
        <v>-4.0000000000000001E-3</v>
      </c>
    </row>
    <row r="108" spans="1:38" ht="14.75">
      <c r="B108" t="s">
        <v>724</v>
      </c>
      <c r="C108" t="s">
        <v>725</v>
      </c>
      <c r="D108" t="s">
        <v>2041</v>
      </c>
      <c r="G108">
        <v>13.189800999999999</v>
      </c>
      <c r="H108">
        <v>13.375156</v>
      </c>
      <c r="I108">
        <v>13.572721</v>
      </c>
      <c r="J108">
        <v>13.777642</v>
      </c>
      <c r="K108">
        <v>13.995559</v>
      </c>
      <c r="L108">
        <v>14.225581999999999</v>
      </c>
      <c r="M108">
        <v>14.460044999999999</v>
      </c>
      <c r="N108">
        <v>14.692441000000001</v>
      </c>
      <c r="O108">
        <v>14.913171</v>
      </c>
      <c r="P108">
        <v>15.124737</v>
      </c>
      <c r="Q108">
        <v>15.319850000000001</v>
      </c>
      <c r="R108">
        <v>15.500711000000001</v>
      </c>
      <c r="S108">
        <v>15.664879000000001</v>
      </c>
      <c r="T108">
        <v>15.812077</v>
      </c>
      <c r="U108">
        <v>15.943821</v>
      </c>
      <c r="V108">
        <v>16.063237999999998</v>
      </c>
      <c r="W108">
        <v>16.169933</v>
      </c>
      <c r="X108">
        <v>16.265076000000001</v>
      </c>
      <c r="Y108">
        <v>16.351177</v>
      </c>
      <c r="Z108">
        <v>16.427665999999999</v>
      </c>
      <c r="AA108">
        <v>16.494938000000001</v>
      </c>
      <c r="AB108">
        <v>16.551075000000001</v>
      </c>
      <c r="AC108">
        <v>16.599229999999999</v>
      </c>
      <c r="AD108">
        <v>16.638247</v>
      </c>
      <c r="AE108">
        <v>16.66939</v>
      </c>
      <c r="AF108">
        <v>16.695119999999999</v>
      </c>
      <c r="AG108">
        <v>16.716131000000001</v>
      </c>
      <c r="AH108">
        <v>16.732790000000001</v>
      </c>
      <c r="AI108">
        <v>16.746760999999999</v>
      </c>
      <c r="AJ108">
        <v>16.759088999999999</v>
      </c>
      <c r="AK108">
        <v>16.770112999999998</v>
      </c>
      <c r="AL108" s="40">
        <v>8.0000000000000002E-3</v>
      </c>
    </row>
    <row r="109" spans="1:38" ht="14.75">
      <c r="B109" t="s">
        <v>447</v>
      </c>
    </row>
    <row r="110" spans="1:38" ht="14.75">
      <c r="A110" s="12" t="s">
        <v>114</v>
      </c>
      <c r="B110" t="s">
        <v>405</v>
      </c>
      <c r="C110" t="s">
        <v>726</v>
      </c>
      <c r="D110" t="s">
        <v>2042</v>
      </c>
      <c r="E110" t="s">
        <v>873</v>
      </c>
      <c r="G110">
        <v>8.9404749999999993</v>
      </c>
      <c r="H110">
        <v>9.0364559999999994</v>
      </c>
      <c r="I110">
        <v>9.1555060000000008</v>
      </c>
      <c r="J110">
        <v>9.2936859999999992</v>
      </c>
      <c r="K110">
        <v>9.4494419999999995</v>
      </c>
      <c r="L110">
        <v>9.6222110000000001</v>
      </c>
      <c r="M110">
        <v>9.8026370000000007</v>
      </c>
      <c r="N110">
        <v>9.9854190000000003</v>
      </c>
      <c r="O110">
        <v>10.161821</v>
      </c>
      <c r="P110">
        <v>10.347707</v>
      </c>
      <c r="Q110">
        <v>10.540713999999999</v>
      </c>
      <c r="R110">
        <v>10.740971999999999</v>
      </c>
      <c r="S110">
        <v>10.940163</v>
      </c>
      <c r="T110">
        <v>11.128415</v>
      </c>
      <c r="U110">
        <v>11.304808</v>
      </c>
      <c r="V110">
        <v>11.468162</v>
      </c>
      <c r="W110">
        <v>11.61716</v>
      </c>
      <c r="X110">
        <v>11.746677999999999</v>
      </c>
      <c r="Y110">
        <v>11.864013999999999</v>
      </c>
      <c r="Z110">
        <v>11.972716</v>
      </c>
      <c r="AA110">
        <v>12.073969999999999</v>
      </c>
      <c r="AB110">
        <v>12.166705</v>
      </c>
      <c r="AC110">
        <v>12.249510000000001</v>
      </c>
      <c r="AD110">
        <v>12.319685</v>
      </c>
      <c r="AE110">
        <v>12.378683000000001</v>
      </c>
      <c r="AF110">
        <v>12.430021999999999</v>
      </c>
      <c r="AG110">
        <v>12.476145000000001</v>
      </c>
      <c r="AH110">
        <v>12.515844</v>
      </c>
      <c r="AI110">
        <v>12.550516999999999</v>
      </c>
      <c r="AJ110">
        <v>12.582235000000001</v>
      </c>
      <c r="AK110">
        <v>12.611659</v>
      </c>
      <c r="AL110" s="40">
        <v>1.2E-2</v>
      </c>
    </row>
    <row r="111" spans="1:38" ht="14.75">
      <c r="A111" s="12" t="s">
        <v>113</v>
      </c>
      <c r="B111" t="s">
        <v>334</v>
      </c>
      <c r="C111" t="s">
        <v>727</v>
      </c>
      <c r="D111" t="s">
        <v>2043</v>
      </c>
      <c r="E111" t="s">
        <v>874</v>
      </c>
      <c r="G111">
        <v>6.6134009999999996</v>
      </c>
      <c r="H111">
        <v>6.6566390000000002</v>
      </c>
      <c r="I111">
        <v>6.712491</v>
      </c>
      <c r="J111">
        <v>6.7791420000000002</v>
      </c>
      <c r="K111">
        <v>6.8554909999999998</v>
      </c>
      <c r="L111">
        <v>6.9433540000000002</v>
      </c>
      <c r="M111">
        <v>7.0376919999999998</v>
      </c>
      <c r="N111">
        <v>7.1362949999999996</v>
      </c>
      <c r="O111">
        <v>7.2307509999999997</v>
      </c>
      <c r="P111">
        <v>7.330781</v>
      </c>
      <c r="Q111">
        <v>7.4368119999999998</v>
      </c>
      <c r="R111">
        <v>7.5491910000000004</v>
      </c>
      <c r="S111">
        <v>7.6644170000000003</v>
      </c>
      <c r="T111">
        <v>7.7799250000000004</v>
      </c>
      <c r="U111">
        <v>7.8916630000000003</v>
      </c>
      <c r="V111">
        <v>7.9995589999999996</v>
      </c>
      <c r="W111">
        <v>8.1031770000000005</v>
      </c>
      <c r="X111">
        <v>8.1982119999999998</v>
      </c>
      <c r="Y111">
        <v>8.2874210000000001</v>
      </c>
      <c r="Z111">
        <v>8.3700119999999991</v>
      </c>
      <c r="AA111">
        <v>8.4491010000000006</v>
      </c>
      <c r="AB111">
        <v>8.5225109999999997</v>
      </c>
      <c r="AC111">
        <v>8.5893110000000004</v>
      </c>
      <c r="AD111">
        <v>8.6483500000000006</v>
      </c>
      <c r="AE111">
        <v>8.7005739999999996</v>
      </c>
      <c r="AF111">
        <v>8.7489000000000008</v>
      </c>
      <c r="AG111">
        <v>8.7937379999999994</v>
      </c>
      <c r="AH111">
        <v>8.835134</v>
      </c>
      <c r="AI111">
        <v>8.8723939999999999</v>
      </c>
      <c r="AJ111">
        <v>8.9063630000000007</v>
      </c>
      <c r="AK111">
        <v>8.9383820000000007</v>
      </c>
      <c r="AL111" s="40">
        <v>0.01</v>
      </c>
    </row>
    <row r="112" spans="1:38" ht="14.75">
      <c r="A112" s="12" t="s">
        <v>260</v>
      </c>
      <c r="B112" t="s">
        <v>317</v>
      </c>
      <c r="C112" t="s">
        <v>728</v>
      </c>
      <c r="D112" t="s">
        <v>2044</v>
      </c>
      <c r="E112" t="s">
        <v>874</v>
      </c>
      <c r="G112">
        <v>6.6512799999999999</v>
      </c>
      <c r="H112">
        <v>6.6937620000000004</v>
      </c>
      <c r="I112">
        <v>6.7535759999999998</v>
      </c>
      <c r="J112">
        <v>6.8314089999999998</v>
      </c>
      <c r="K112">
        <v>6.9276879999999998</v>
      </c>
      <c r="L112">
        <v>7.0427200000000001</v>
      </c>
      <c r="M112">
        <v>7.1720069999999998</v>
      </c>
      <c r="N112">
        <v>7.3100949999999996</v>
      </c>
      <c r="O112">
        <v>7.4416419999999999</v>
      </c>
      <c r="P112">
        <v>7.5767429999999996</v>
      </c>
      <c r="Q112">
        <v>7.7118890000000002</v>
      </c>
      <c r="R112">
        <v>7.845872</v>
      </c>
      <c r="S112">
        <v>7.9724329999999997</v>
      </c>
      <c r="T112">
        <v>8.0820070000000008</v>
      </c>
      <c r="U112">
        <v>8.1550130000000003</v>
      </c>
      <c r="V112">
        <v>8.2243650000000006</v>
      </c>
      <c r="W112">
        <v>8.28796</v>
      </c>
      <c r="X112">
        <v>8.3458710000000007</v>
      </c>
      <c r="Y112">
        <v>8.3997489999999999</v>
      </c>
      <c r="Z112">
        <v>8.4534319999999994</v>
      </c>
      <c r="AA112">
        <v>8.5082839999999997</v>
      </c>
      <c r="AB112">
        <v>8.56325</v>
      </c>
      <c r="AC112">
        <v>8.619707</v>
      </c>
      <c r="AD112">
        <v>8.6773220000000002</v>
      </c>
      <c r="AE112">
        <v>8.7353179999999995</v>
      </c>
      <c r="AF112">
        <v>8.7927269999999993</v>
      </c>
      <c r="AG112">
        <v>8.8489020000000007</v>
      </c>
      <c r="AH112">
        <v>8.9020229999999998</v>
      </c>
      <c r="AI112">
        <v>8.9499410000000008</v>
      </c>
      <c r="AJ112">
        <v>9.0006409999999999</v>
      </c>
      <c r="AK112">
        <v>9.0444809999999993</v>
      </c>
      <c r="AL112" s="40">
        <v>0.01</v>
      </c>
    </row>
    <row r="113" spans="1:38" ht="14.75">
      <c r="A113" s="12" t="s">
        <v>112</v>
      </c>
      <c r="B113" t="s">
        <v>315</v>
      </c>
      <c r="C113" t="s">
        <v>729</v>
      </c>
      <c r="D113" t="s">
        <v>2045</v>
      </c>
      <c r="E113" t="s">
        <v>874</v>
      </c>
      <c r="G113">
        <v>6.7406439999999996</v>
      </c>
      <c r="H113">
        <v>6.847855</v>
      </c>
      <c r="I113">
        <v>6.9637380000000002</v>
      </c>
      <c r="J113">
        <v>7.086875</v>
      </c>
      <c r="K113">
        <v>7.2191640000000001</v>
      </c>
      <c r="L113">
        <v>7.3615320000000004</v>
      </c>
      <c r="M113">
        <v>7.5078300000000002</v>
      </c>
      <c r="N113">
        <v>7.6525270000000001</v>
      </c>
      <c r="O113">
        <v>7.7826120000000003</v>
      </c>
      <c r="P113">
        <v>7.9159319999999997</v>
      </c>
      <c r="Q113">
        <v>8.0525169999999999</v>
      </c>
      <c r="R113">
        <v>8.1922230000000003</v>
      </c>
      <c r="S113">
        <v>8.3312939999999998</v>
      </c>
      <c r="T113">
        <v>8.4635379999999998</v>
      </c>
      <c r="U113">
        <v>8.5886659999999999</v>
      </c>
      <c r="V113">
        <v>8.7042540000000006</v>
      </c>
      <c r="W113">
        <v>8.8091650000000001</v>
      </c>
      <c r="X113">
        <v>8.900525</v>
      </c>
      <c r="Y113">
        <v>8.97851</v>
      </c>
      <c r="Z113">
        <v>9.0453189999999992</v>
      </c>
      <c r="AA113">
        <v>9.1019159999999992</v>
      </c>
      <c r="AB113">
        <v>9.1504639999999995</v>
      </c>
      <c r="AC113">
        <v>9.1904669999999999</v>
      </c>
      <c r="AD113">
        <v>9.2267810000000008</v>
      </c>
      <c r="AE113">
        <v>9.2589810000000003</v>
      </c>
      <c r="AF113">
        <v>9.2857129999999994</v>
      </c>
      <c r="AG113">
        <v>9.3085310000000003</v>
      </c>
      <c r="AH113">
        <v>9.3294060000000005</v>
      </c>
      <c r="AI113">
        <v>9.3490009999999995</v>
      </c>
      <c r="AJ113">
        <v>9.3671500000000005</v>
      </c>
      <c r="AK113">
        <v>9.3835840000000008</v>
      </c>
      <c r="AL113" s="40">
        <v>1.0999999999999999E-2</v>
      </c>
    </row>
    <row r="114" spans="1:38" ht="14.75">
      <c r="A114" s="12" t="s">
        <v>113</v>
      </c>
      <c r="B114" t="s">
        <v>569</v>
      </c>
      <c r="C114" t="s">
        <v>730</v>
      </c>
      <c r="D114" t="s">
        <v>2046</v>
      </c>
      <c r="E114" t="s">
        <v>875</v>
      </c>
      <c r="G114">
        <v>6.831359</v>
      </c>
      <c r="H114">
        <v>6.8918850000000003</v>
      </c>
      <c r="I114">
        <v>6.9635809999999996</v>
      </c>
      <c r="J114">
        <v>7.0439829999999999</v>
      </c>
      <c r="K114">
        <v>7.1331569999999997</v>
      </c>
      <c r="L114">
        <v>7.2313689999999999</v>
      </c>
      <c r="M114">
        <v>7.3353590000000004</v>
      </c>
      <c r="N114">
        <v>7.4425730000000003</v>
      </c>
      <c r="O114">
        <v>7.5406019999999998</v>
      </c>
      <c r="P114">
        <v>7.6454740000000001</v>
      </c>
      <c r="Q114">
        <v>7.7541359999999999</v>
      </c>
      <c r="R114">
        <v>7.8688320000000003</v>
      </c>
      <c r="S114">
        <v>7.9852509999999999</v>
      </c>
      <c r="T114">
        <v>8.0999839999999992</v>
      </c>
      <c r="U114">
        <v>8.2040849999999992</v>
      </c>
      <c r="V114">
        <v>8.3001299999999993</v>
      </c>
      <c r="W114">
        <v>8.3885970000000007</v>
      </c>
      <c r="X114">
        <v>8.4656509999999994</v>
      </c>
      <c r="Y114">
        <v>8.5360429999999994</v>
      </c>
      <c r="Z114">
        <v>8.5989719999999998</v>
      </c>
      <c r="AA114">
        <v>8.6554959999999994</v>
      </c>
      <c r="AB114">
        <v>8.7061810000000008</v>
      </c>
      <c r="AC114">
        <v>8.7509820000000005</v>
      </c>
      <c r="AD114">
        <v>8.7905180000000005</v>
      </c>
      <c r="AE114">
        <v>8.8258039999999998</v>
      </c>
      <c r="AF114">
        <v>8.8573520000000006</v>
      </c>
      <c r="AG114">
        <v>8.8860069999999993</v>
      </c>
      <c r="AH114">
        <v>8.9120880000000007</v>
      </c>
      <c r="AI114">
        <v>8.9362329999999996</v>
      </c>
      <c r="AJ114">
        <v>8.9577190000000009</v>
      </c>
      <c r="AK114">
        <v>8.976559</v>
      </c>
      <c r="AL114" s="40">
        <v>8.9999999999999993E-3</v>
      </c>
    </row>
    <row r="115" spans="1:38" ht="14.75">
      <c r="A115" s="12" t="s">
        <v>111</v>
      </c>
      <c r="B115" t="s">
        <v>571</v>
      </c>
      <c r="C115" t="s">
        <v>731</v>
      </c>
      <c r="D115" t="s">
        <v>2047</v>
      </c>
      <c r="E115" t="s">
        <v>874</v>
      </c>
      <c r="G115">
        <v>17.467234000000001</v>
      </c>
      <c r="H115">
        <v>17.398665999999999</v>
      </c>
      <c r="I115">
        <v>17.448087999999998</v>
      </c>
      <c r="J115">
        <v>17.553329000000002</v>
      </c>
      <c r="K115">
        <v>17.698399999999999</v>
      </c>
      <c r="L115">
        <v>17.884539</v>
      </c>
      <c r="M115">
        <v>18.106017999999999</v>
      </c>
      <c r="N115">
        <v>18.353366999999999</v>
      </c>
      <c r="O115">
        <v>18.573542</v>
      </c>
      <c r="P115">
        <v>18.800346000000001</v>
      </c>
      <c r="Q115">
        <v>19.029126999999999</v>
      </c>
      <c r="R115">
        <v>19.257217000000001</v>
      </c>
      <c r="S115">
        <v>19.472411999999998</v>
      </c>
      <c r="T115">
        <v>19.658353999999999</v>
      </c>
      <c r="U115">
        <v>19.808928999999999</v>
      </c>
      <c r="V115">
        <v>19.942191999999999</v>
      </c>
      <c r="W115">
        <v>20.058669999999999</v>
      </c>
      <c r="X115">
        <v>20.154160000000001</v>
      </c>
      <c r="Y115">
        <v>20.229181000000001</v>
      </c>
      <c r="Z115">
        <v>20.297605999999998</v>
      </c>
      <c r="AA115">
        <v>20.353354</v>
      </c>
      <c r="AB115">
        <v>20.399334</v>
      </c>
      <c r="AC115">
        <v>20.436646</v>
      </c>
      <c r="AD115">
        <v>20.46678</v>
      </c>
      <c r="AE115">
        <v>20.490908000000001</v>
      </c>
      <c r="AF115">
        <v>20.509990999999999</v>
      </c>
      <c r="AG115">
        <v>20.524618</v>
      </c>
      <c r="AH115">
        <v>20.536321999999998</v>
      </c>
      <c r="AI115">
        <v>20.545458</v>
      </c>
      <c r="AJ115">
        <v>20.551587999999999</v>
      </c>
      <c r="AK115">
        <v>20.556968999999999</v>
      </c>
      <c r="AL115" s="40">
        <v>5.0000000000000001E-3</v>
      </c>
    </row>
    <row r="116" spans="1:38" ht="14.75">
      <c r="A116" s="12" t="s">
        <v>115</v>
      </c>
      <c r="B116" t="s">
        <v>575</v>
      </c>
      <c r="C116" t="s">
        <v>732</v>
      </c>
      <c r="D116" t="s">
        <v>2048</v>
      </c>
      <c r="E116" t="s">
        <v>874</v>
      </c>
      <c r="G116">
        <v>14.109496</v>
      </c>
      <c r="H116">
        <v>14.330088999999999</v>
      </c>
      <c r="I116">
        <v>14.508276</v>
      </c>
      <c r="J116">
        <v>14.682504</v>
      </c>
      <c r="K116">
        <v>14.886827</v>
      </c>
      <c r="L116">
        <v>15.128359</v>
      </c>
      <c r="M116">
        <v>15.367908</v>
      </c>
      <c r="N116">
        <v>15.599838999999999</v>
      </c>
      <c r="O116">
        <v>15.799916</v>
      </c>
      <c r="P116">
        <v>16.00909</v>
      </c>
      <c r="Q116">
        <v>16.222587999999998</v>
      </c>
      <c r="R116">
        <v>16.438091</v>
      </c>
      <c r="S116">
        <v>16.647219</v>
      </c>
      <c r="T116">
        <v>16.839275000000001</v>
      </c>
      <c r="U116">
        <v>17.009529000000001</v>
      </c>
      <c r="V116">
        <v>17.159807000000001</v>
      </c>
      <c r="W116">
        <v>17.291052000000001</v>
      </c>
      <c r="X116">
        <v>17.402712000000001</v>
      </c>
      <c r="Y116">
        <v>17.489242999999998</v>
      </c>
      <c r="Z116">
        <v>17.571144</v>
      </c>
      <c r="AA116">
        <v>17.642652999999999</v>
      </c>
      <c r="AB116">
        <v>17.705969</v>
      </c>
      <c r="AC116">
        <v>17.761896</v>
      </c>
      <c r="AD116">
        <v>17.811634000000002</v>
      </c>
      <c r="AE116">
        <v>17.856054</v>
      </c>
      <c r="AF116">
        <v>17.896674999999998</v>
      </c>
      <c r="AG116">
        <v>17.934042000000002</v>
      </c>
      <c r="AH116">
        <v>17.968886999999999</v>
      </c>
      <c r="AI116">
        <v>18.001474000000002</v>
      </c>
      <c r="AJ116">
        <v>18.032316000000002</v>
      </c>
      <c r="AK116">
        <v>18.061218</v>
      </c>
      <c r="AL116" s="40">
        <v>8.0000000000000002E-3</v>
      </c>
    </row>
    <row r="117" spans="1:38" ht="14.75">
      <c r="A117" s="12" t="s">
        <v>115</v>
      </c>
      <c r="B117" t="s">
        <v>573</v>
      </c>
      <c r="C117" t="s">
        <v>733</v>
      </c>
      <c r="D117" t="s">
        <v>2049</v>
      </c>
      <c r="E117" t="s">
        <v>874</v>
      </c>
      <c r="G117">
        <v>10.271459999999999</v>
      </c>
      <c r="H117">
        <v>10.418396</v>
      </c>
      <c r="I117">
        <v>10.518701</v>
      </c>
      <c r="J117">
        <v>10.645375</v>
      </c>
      <c r="K117">
        <v>10.780938000000001</v>
      </c>
      <c r="L117">
        <v>10.932351000000001</v>
      </c>
      <c r="M117">
        <v>11.094935</v>
      </c>
      <c r="N117">
        <v>11.267385000000001</v>
      </c>
      <c r="O117">
        <v>11.418396</v>
      </c>
      <c r="P117">
        <v>11.57714</v>
      </c>
      <c r="Q117">
        <v>11.739217999999999</v>
      </c>
      <c r="R117">
        <v>11.902889</v>
      </c>
      <c r="S117">
        <v>12.059965</v>
      </c>
      <c r="T117">
        <v>12.198471</v>
      </c>
      <c r="U117">
        <v>12.320309999999999</v>
      </c>
      <c r="V117">
        <v>12.426983999999999</v>
      </c>
      <c r="W117">
        <v>12.51915</v>
      </c>
      <c r="X117">
        <v>12.596399999999999</v>
      </c>
      <c r="Y117">
        <v>12.660333</v>
      </c>
      <c r="Z117">
        <v>12.719251</v>
      </c>
      <c r="AA117">
        <v>12.769276</v>
      </c>
      <c r="AB117">
        <v>12.812184</v>
      </c>
      <c r="AC117">
        <v>12.848288999999999</v>
      </c>
      <c r="AD117">
        <v>12.878805</v>
      </c>
      <c r="AE117">
        <v>12.904548999999999</v>
      </c>
      <c r="AF117">
        <v>12.926423</v>
      </c>
      <c r="AG117">
        <v>12.944864000000001</v>
      </c>
      <c r="AH117">
        <v>12.960917999999999</v>
      </c>
      <c r="AI117">
        <v>12.974913000000001</v>
      </c>
      <c r="AJ117">
        <v>12.98915</v>
      </c>
      <c r="AK117">
        <v>13.004121</v>
      </c>
      <c r="AL117" s="40">
        <v>8.0000000000000002E-3</v>
      </c>
    </row>
    <row r="118" spans="1:38" ht="14.75">
      <c r="A118" s="12" t="s">
        <v>261</v>
      </c>
      <c r="B118" t="s">
        <v>577</v>
      </c>
      <c r="C118" t="s">
        <v>734</v>
      </c>
      <c r="D118" t="s">
        <v>2050</v>
      </c>
      <c r="E118" t="s">
        <v>874</v>
      </c>
      <c r="G118">
        <v>11.486765999999999</v>
      </c>
      <c r="H118">
        <v>11.486765</v>
      </c>
      <c r="I118">
        <v>11.486765</v>
      </c>
      <c r="J118">
        <v>11.486765</v>
      </c>
      <c r="K118">
        <v>11.486765999999999</v>
      </c>
      <c r="L118">
        <v>11.486765</v>
      </c>
      <c r="M118">
        <v>11.486765</v>
      </c>
      <c r="N118">
        <v>11.486764000000001</v>
      </c>
      <c r="O118">
        <v>11.486765</v>
      </c>
      <c r="P118">
        <v>11.486765</v>
      </c>
      <c r="Q118">
        <v>11.486764000000001</v>
      </c>
      <c r="R118">
        <v>11.486764000000001</v>
      </c>
      <c r="S118">
        <v>11.486765</v>
      </c>
      <c r="T118">
        <v>11.486764000000001</v>
      </c>
      <c r="U118">
        <v>11.486764000000001</v>
      </c>
      <c r="V118">
        <v>11.486765</v>
      </c>
      <c r="W118">
        <v>11.486764000000001</v>
      </c>
      <c r="X118">
        <v>11.486764000000001</v>
      </c>
      <c r="Y118">
        <v>11.486765</v>
      </c>
      <c r="Z118">
        <v>11.486767</v>
      </c>
      <c r="AA118">
        <v>11.486765999999999</v>
      </c>
      <c r="AB118">
        <v>11.486768</v>
      </c>
      <c r="AC118">
        <v>11.486767</v>
      </c>
      <c r="AD118">
        <v>11.486764000000001</v>
      </c>
      <c r="AE118">
        <v>11.486765999999999</v>
      </c>
      <c r="AF118">
        <v>11.486765</v>
      </c>
      <c r="AG118">
        <v>11.486764000000001</v>
      </c>
      <c r="AH118">
        <v>11.486764000000001</v>
      </c>
      <c r="AI118">
        <v>11.486765999999999</v>
      </c>
      <c r="AJ118">
        <v>11.486764000000001</v>
      </c>
      <c r="AK118">
        <v>11.486765</v>
      </c>
      <c r="AL118" s="40">
        <v>0</v>
      </c>
    </row>
    <row r="119" spans="1:38" ht="14.75">
      <c r="B119" t="s">
        <v>735</v>
      </c>
      <c r="C119" t="s">
        <v>736</v>
      </c>
      <c r="D119" t="s">
        <v>2051</v>
      </c>
      <c r="G119">
        <v>8.0269100000000009</v>
      </c>
      <c r="H119">
        <v>8.1093650000000004</v>
      </c>
      <c r="I119">
        <v>8.2135390000000008</v>
      </c>
      <c r="J119">
        <v>8.3347049999999996</v>
      </c>
      <c r="K119">
        <v>8.4702009999999994</v>
      </c>
      <c r="L119">
        <v>8.6213639999999998</v>
      </c>
      <c r="M119">
        <v>8.7775839999999992</v>
      </c>
      <c r="N119">
        <v>8.9348960000000002</v>
      </c>
      <c r="O119">
        <v>9.0845920000000007</v>
      </c>
      <c r="P119">
        <v>9.2408459999999994</v>
      </c>
      <c r="Q119">
        <v>9.403511</v>
      </c>
      <c r="R119">
        <v>9.5731300000000008</v>
      </c>
      <c r="S119">
        <v>9.7428299999999997</v>
      </c>
      <c r="T119">
        <v>9.9062400000000004</v>
      </c>
      <c r="U119">
        <v>10.060589</v>
      </c>
      <c r="V119">
        <v>10.206059</v>
      </c>
      <c r="W119">
        <v>10.342311</v>
      </c>
      <c r="X119">
        <v>10.462132</v>
      </c>
      <c r="Y119">
        <v>10.572412</v>
      </c>
      <c r="Z119">
        <v>10.673792000000001</v>
      </c>
      <c r="AA119">
        <v>10.769824</v>
      </c>
      <c r="AB119">
        <v>10.858295</v>
      </c>
      <c r="AC119">
        <v>10.937979</v>
      </c>
      <c r="AD119">
        <v>11.006994000000001</v>
      </c>
      <c r="AE119">
        <v>11.066654</v>
      </c>
      <c r="AF119">
        <v>11.120628</v>
      </c>
      <c r="AG119">
        <v>11.170114999999999</v>
      </c>
      <c r="AH119">
        <v>11.214213000000001</v>
      </c>
      <c r="AI119">
        <v>11.253644</v>
      </c>
      <c r="AJ119">
        <v>11.290132</v>
      </c>
      <c r="AK119">
        <v>11.324723000000001</v>
      </c>
      <c r="AL119" s="40">
        <v>1.2E-2</v>
      </c>
    </row>
    <row r="120" spans="1:38" ht="14.75">
      <c r="B120" t="s">
        <v>658</v>
      </c>
    </row>
    <row r="121" spans="1:38" ht="14.75">
      <c r="A121" s="12" t="s">
        <v>114</v>
      </c>
      <c r="B121" t="s">
        <v>405</v>
      </c>
      <c r="C121" t="s">
        <v>737</v>
      </c>
      <c r="D121" t="s">
        <v>2052</v>
      </c>
      <c r="E121" t="s">
        <v>873</v>
      </c>
      <c r="G121">
        <v>6.0484770000000001</v>
      </c>
      <c r="H121">
        <v>6.0845089999999997</v>
      </c>
      <c r="I121">
        <v>6.1323869999999996</v>
      </c>
      <c r="J121">
        <v>6.191764</v>
      </c>
      <c r="K121">
        <v>6.263096</v>
      </c>
      <c r="L121">
        <v>6.34626</v>
      </c>
      <c r="M121">
        <v>6.4386640000000002</v>
      </c>
      <c r="N121">
        <v>6.5364069999999996</v>
      </c>
      <c r="O121">
        <v>6.632511</v>
      </c>
      <c r="P121">
        <v>6.7319620000000002</v>
      </c>
      <c r="Q121">
        <v>6.8328150000000001</v>
      </c>
      <c r="R121">
        <v>6.9343729999999999</v>
      </c>
      <c r="S121">
        <v>7.0340290000000003</v>
      </c>
      <c r="T121">
        <v>7.1260389999999996</v>
      </c>
      <c r="U121">
        <v>7.2092520000000002</v>
      </c>
      <c r="V121">
        <v>7.283601</v>
      </c>
      <c r="W121">
        <v>7.3500199999999998</v>
      </c>
      <c r="X121">
        <v>7.4083870000000003</v>
      </c>
      <c r="Y121">
        <v>7.4595419999999999</v>
      </c>
      <c r="Z121">
        <v>7.5057330000000002</v>
      </c>
      <c r="AA121">
        <v>7.546926</v>
      </c>
      <c r="AB121">
        <v>7.5836220000000001</v>
      </c>
      <c r="AC121">
        <v>7.6144999999999996</v>
      </c>
      <c r="AD121">
        <v>7.6404909999999999</v>
      </c>
      <c r="AE121">
        <v>7.6622890000000003</v>
      </c>
      <c r="AF121">
        <v>7.6811299999999996</v>
      </c>
      <c r="AG121">
        <v>7.6981590000000004</v>
      </c>
      <c r="AH121">
        <v>7.7136519999999997</v>
      </c>
      <c r="AI121">
        <v>7.7282349999999997</v>
      </c>
      <c r="AJ121">
        <v>7.7428239999999997</v>
      </c>
      <c r="AK121">
        <v>7.7575669999999999</v>
      </c>
      <c r="AL121" s="40">
        <v>8.0000000000000002E-3</v>
      </c>
    </row>
    <row r="122" spans="1:38" ht="14.75">
      <c r="A122" s="12" t="s">
        <v>113</v>
      </c>
      <c r="B122" t="s">
        <v>334</v>
      </c>
      <c r="C122" t="s">
        <v>738</v>
      </c>
      <c r="D122" t="s">
        <v>2053</v>
      </c>
      <c r="E122" t="s">
        <v>874</v>
      </c>
      <c r="G122">
        <v>5.4088779999999996</v>
      </c>
      <c r="H122">
        <v>5.4466650000000003</v>
      </c>
      <c r="I122">
        <v>5.4945820000000003</v>
      </c>
      <c r="J122">
        <v>5.5520569999999996</v>
      </c>
      <c r="K122">
        <v>5.6199149999999998</v>
      </c>
      <c r="L122">
        <v>5.7004330000000003</v>
      </c>
      <c r="M122">
        <v>5.7869440000000001</v>
      </c>
      <c r="N122">
        <v>5.8744889999999996</v>
      </c>
      <c r="O122">
        <v>5.963082</v>
      </c>
      <c r="P122">
        <v>6.0571650000000004</v>
      </c>
      <c r="Q122">
        <v>6.1479540000000004</v>
      </c>
      <c r="R122">
        <v>6.2419269999999996</v>
      </c>
      <c r="S122">
        <v>6.339861</v>
      </c>
      <c r="T122">
        <v>6.4359570000000001</v>
      </c>
      <c r="U122">
        <v>6.5288300000000001</v>
      </c>
      <c r="V122">
        <v>6.6172370000000003</v>
      </c>
      <c r="W122">
        <v>6.7033589999999998</v>
      </c>
      <c r="X122">
        <v>6.7806920000000002</v>
      </c>
      <c r="Y122">
        <v>6.8505719999999997</v>
      </c>
      <c r="Z122">
        <v>6.9164320000000004</v>
      </c>
      <c r="AA122">
        <v>6.9800300000000002</v>
      </c>
      <c r="AB122">
        <v>7.0354619999999999</v>
      </c>
      <c r="AC122">
        <v>7.0883260000000003</v>
      </c>
      <c r="AD122">
        <v>7.1365100000000004</v>
      </c>
      <c r="AE122">
        <v>7.1742650000000001</v>
      </c>
      <c r="AF122">
        <v>7.2037800000000001</v>
      </c>
      <c r="AG122">
        <v>7.2270779999999997</v>
      </c>
      <c r="AH122">
        <v>7.2461630000000001</v>
      </c>
      <c r="AI122">
        <v>7.2613890000000003</v>
      </c>
      <c r="AJ122">
        <v>7.2754349999999999</v>
      </c>
      <c r="AK122">
        <v>7.2873760000000001</v>
      </c>
      <c r="AL122" s="40">
        <v>0.01</v>
      </c>
    </row>
    <row r="123" spans="1:38" ht="14.75">
      <c r="A123" s="12" t="s">
        <v>260</v>
      </c>
      <c r="B123" t="s">
        <v>317</v>
      </c>
      <c r="C123" t="s">
        <v>739</v>
      </c>
      <c r="D123" t="s">
        <v>2054</v>
      </c>
      <c r="E123" t="s">
        <v>874</v>
      </c>
      <c r="G123">
        <v>5.9671700000000003</v>
      </c>
      <c r="H123">
        <v>6.0536709999999996</v>
      </c>
      <c r="I123">
        <v>6.1437920000000004</v>
      </c>
      <c r="J123">
        <v>6.2362010000000003</v>
      </c>
      <c r="K123">
        <v>6.3320040000000004</v>
      </c>
      <c r="L123">
        <v>6.4322759999999999</v>
      </c>
      <c r="M123">
        <v>6.5317449999999999</v>
      </c>
      <c r="N123">
        <v>6.628889</v>
      </c>
      <c r="O123">
        <v>6.7163110000000001</v>
      </c>
      <c r="P123">
        <v>6.8031379999999997</v>
      </c>
      <c r="Q123">
        <v>6.8885430000000003</v>
      </c>
      <c r="R123">
        <v>6.9738709999999999</v>
      </c>
      <c r="S123">
        <v>7.0560749999999999</v>
      </c>
      <c r="T123">
        <v>7.1184430000000001</v>
      </c>
      <c r="U123">
        <v>7.1675409999999999</v>
      </c>
      <c r="V123">
        <v>7.2067750000000004</v>
      </c>
      <c r="W123">
        <v>7.2423390000000003</v>
      </c>
      <c r="X123">
        <v>7.2736179999999999</v>
      </c>
      <c r="Y123">
        <v>7.3001589999999998</v>
      </c>
      <c r="Z123">
        <v>7.3239830000000001</v>
      </c>
      <c r="AA123">
        <v>7.3455490000000001</v>
      </c>
      <c r="AB123">
        <v>7.3644910000000001</v>
      </c>
      <c r="AC123">
        <v>7.3810039999999999</v>
      </c>
      <c r="AD123">
        <v>7.3955039999999999</v>
      </c>
      <c r="AE123">
        <v>7.4084029999999998</v>
      </c>
      <c r="AF123">
        <v>7.419994</v>
      </c>
      <c r="AG123">
        <v>7.4296300000000004</v>
      </c>
      <c r="AH123">
        <v>7.4376569999999997</v>
      </c>
      <c r="AI123">
        <v>7.4447419999999997</v>
      </c>
      <c r="AJ123">
        <v>7.4524559999999997</v>
      </c>
      <c r="AK123">
        <v>7.4610479999999999</v>
      </c>
      <c r="AL123" s="40">
        <v>7.0000000000000001E-3</v>
      </c>
    </row>
    <row r="124" spans="1:38" ht="14.75">
      <c r="A124" s="12" t="s">
        <v>112</v>
      </c>
      <c r="B124" t="s">
        <v>315</v>
      </c>
      <c r="C124" t="s">
        <v>740</v>
      </c>
      <c r="D124" t="s">
        <v>2055</v>
      </c>
      <c r="E124" t="s">
        <v>873</v>
      </c>
      <c r="G124">
        <v>5.7214460000000003</v>
      </c>
      <c r="H124">
        <v>5.7272619999999996</v>
      </c>
      <c r="I124">
        <v>5.7501030000000002</v>
      </c>
      <c r="J124">
        <v>5.7900410000000004</v>
      </c>
      <c r="K124">
        <v>5.8457929999999996</v>
      </c>
      <c r="L124">
        <v>5.9160409999999999</v>
      </c>
      <c r="M124">
        <v>5.9974769999999999</v>
      </c>
      <c r="N124">
        <v>6.085083</v>
      </c>
      <c r="O124">
        <v>6.1718999999999999</v>
      </c>
      <c r="P124">
        <v>6.262982</v>
      </c>
      <c r="Q124">
        <v>6.3578919999999997</v>
      </c>
      <c r="R124">
        <v>6.4569599999999996</v>
      </c>
      <c r="S124">
        <v>6.5586539999999998</v>
      </c>
      <c r="T124">
        <v>6.6577159999999997</v>
      </c>
      <c r="U124">
        <v>6.7528180000000004</v>
      </c>
      <c r="V124">
        <v>6.8418029999999996</v>
      </c>
      <c r="W124">
        <v>6.9215540000000004</v>
      </c>
      <c r="X124">
        <v>6.9897390000000001</v>
      </c>
      <c r="Y124">
        <v>7.0467129999999996</v>
      </c>
      <c r="Z124">
        <v>7.0960530000000004</v>
      </c>
      <c r="AA124">
        <v>7.1392569999999997</v>
      </c>
      <c r="AB124">
        <v>7.1761400000000002</v>
      </c>
      <c r="AC124">
        <v>7.2072880000000001</v>
      </c>
      <c r="AD124">
        <v>7.2340140000000002</v>
      </c>
      <c r="AE124">
        <v>7.2539579999999999</v>
      </c>
      <c r="AF124">
        <v>7.2710179999999998</v>
      </c>
      <c r="AG124">
        <v>7.2854979999999996</v>
      </c>
      <c r="AH124">
        <v>7.2980989999999997</v>
      </c>
      <c r="AI124">
        <v>7.3099090000000002</v>
      </c>
      <c r="AJ124">
        <v>7.3219690000000002</v>
      </c>
      <c r="AK124">
        <v>7.3341950000000002</v>
      </c>
      <c r="AL124" s="40">
        <v>8.0000000000000002E-3</v>
      </c>
    </row>
    <row r="125" spans="1:38" ht="14.75">
      <c r="A125" s="12" t="s">
        <v>113</v>
      </c>
      <c r="B125" t="s">
        <v>569</v>
      </c>
      <c r="C125" t="s">
        <v>741</v>
      </c>
      <c r="D125" t="s">
        <v>2056</v>
      </c>
      <c r="E125" t="s">
        <v>874</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117</v>
      </c>
    </row>
    <row r="126" spans="1:38" ht="14.75">
      <c r="A126" s="12" t="s">
        <v>111</v>
      </c>
      <c r="B126" t="s">
        <v>571</v>
      </c>
      <c r="C126" t="s">
        <v>742</v>
      </c>
      <c r="D126" t="s">
        <v>2057</v>
      </c>
      <c r="E126" t="s">
        <v>873</v>
      </c>
      <c r="G126">
        <v>8.50718</v>
      </c>
      <c r="H126">
        <v>9.4131250000000009</v>
      </c>
      <c r="I126">
        <v>9.8233010000000007</v>
      </c>
      <c r="J126">
        <v>10.065004</v>
      </c>
      <c r="K126">
        <v>10.242554999999999</v>
      </c>
      <c r="L126">
        <v>10.395757</v>
      </c>
      <c r="M126">
        <v>10.539094</v>
      </c>
      <c r="N126">
        <v>10.673995</v>
      </c>
      <c r="O126">
        <v>10.793347000000001</v>
      </c>
      <c r="P126">
        <v>10.914213999999999</v>
      </c>
      <c r="Q126">
        <v>11.037400999999999</v>
      </c>
      <c r="R126">
        <v>11.164014999999999</v>
      </c>
      <c r="S126">
        <v>11.290566999999999</v>
      </c>
      <c r="T126">
        <v>11.410822</v>
      </c>
      <c r="U126">
        <v>11.525159</v>
      </c>
      <c r="V126">
        <v>11.633119000000001</v>
      </c>
      <c r="W126">
        <v>11.729746</v>
      </c>
      <c r="X126">
        <v>11.813636000000001</v>
      </c>
      <c r="Y126">
        <v>11.884930000000001</v>
      </c>
      <c r="Z126">
        <v>11.956852</v>
      </c>
      <c r="AA126">
        <v>12.022591</v>
      </c>
      <c r="AB126">
        <v>12.075716</v>
      </c>
      <c r="AC126">
        <v>12.1114</v>
      </c>
      <c r="AD126">
        <v>12.143867</v>
      </c>
      <c r="AE126">
        <v>12.169814000000001</v>
      </c>
      <c r="AF126">
        <v>12.190352000000001</v>
      </c>
      <c r="AG126">
        <v>12.206339</v>
      </c>
      <c r="AH126">
        <v>12.218826999999999</v>
      </c>
      <c r="AI126">
        <v>12.229044</v>
      </c>
      <c r="AJ126">
        <v>12.237660999999999</v>
      </c>
      <c r="AK126">
        <v>12.244778</v>
      </c>
      <c r="AL126" s="40">
        <v>1.2E-2</v>
      </c>
    </row>
    <row r="127" spans="1:38" ht="14.75">
      <c r="A127" s="12" t="s">
        <v>115</v>
      </c>
      <c r="B127" t="s">
        <v>575</v>
      </c>
      <c r="C127" t="s">
        <v>743</v>
      </c>
      <c r="D127" t="s">
        <v>2058</v>
      </c>
      <c r="E127" t="s">
        <v>873</v>
      </c>
      <c r="G127">
        <v>3.2452800000000002</v>
      </c>
      <c r="H127">
        <v>4.4051179999999999</v>
      </c>
      <c r="I127">
        <v>5.2901389999999999</v>
      </c>
      <c r="J127">
        <v>5.9513210000000001</v>
      </c>
      <c r="K127">
        <v>6.4695809999999998</v>
      </c>
      <c r="L127">
        <v>6.9008019999999997</v>
      </c>
      <c r="M127">
        <v>7.2676530000000001</v>
      </c>
      <c r="N127">
        <v>7.5869419999999996</v>
      </c>
      <c r="O127">
        <v>7.8735359999999996</v>
      </c>
      <c r="P127">
        <v>8.1465890000000005</v>
      </c>
      <c r="Q127">
        <v>8.4085239999999999</v>
      </c>
      <c r="R127">
        <v>8.6621469999999992</v>
      </c>
      <c r="S127">
        <v>8.9053699999999996</v>
      </c>
      <c r="T127">
        <v>9.1305209999999999</v>
      </c>
      <c r="U127">
        <v>9.3337289999999999</v>
      </c>
      <c r="V127">
        <v>9.5109169999999992</v>
      </c>
      <c r="W127">
        <v>9.6564230000000002</v>
      </c>
      <c r="X127">
        <v>9.7637160000000005</v>
      </c>
      <c r="Y127">
        <v>9.8880540000000003</v>
      </c>
      <c r="Z127">
        <v>10.014220999999999</v>
      </c>
      <c r="AA127">
        <v>10.105171</v>
      </c>
      <c r="AB127">
        <v>10.141617</v>
      </c>
      <c r="AC127">
        <v>10.19082</v>
      </c>
      <c r="AD127">
        <v>10.230651999999999</v>
      </c>
      <c r="AE127">
        <v>10.264436</v>
      </c>
      <c r="AF127">
        <v>10.293386999999999</v>
      </c>
      <c r="AG127">
        <v>10.318455</v>
      </c>
      <c r="AH127">
        <v>10.340541</v>
      </c>
      <c r="AI127">
        <v>10.36084</v>
      </c>
      <c r="AJ127">
        <v>10.380164000000001</v>
      </c>
      <c r="AK127">
        <v>10.398583</v>
      </c>
      <c r="AL127" s="40">
        <v>0.04</v>
      </c>
    </row>
    <row r="128" spans="1:38" ht="14.75">
      <c r="A128" s="12" t="s">
        <v>115</v>
      </c>
      <c r="B128" t="s">
        <v>573</v>
      </c>
      <c r="C128" t="s">
        <v>744</v>
      </c>
      <c r="D128" t="s">
        <v>2059</v>
      </c>
      <c r="E128" t="s">
        <v>874</v>
      </c>
      <c r="G128">
        <v>3.2856359999999998</v>
      </c>
      <c r="H128">
        <v>4.4761309999999996</v>
      </c>
      <c r="I128">
        <v>5.3873939999999996</v>
      </c>
      <c r="J128">
        <v>6.0672300000000003</v>
      </c>
      <c r="K128">
        <v>6.5954100000000002</v>
      </c>
      <c r="L128">
        <v>7.0298829999999999</v>
      </c>
      <c r="M128">
        <v>7.3970830000000003</v>
      </c>
      <c r="N128">
        <v>7.7152050000000001</v>
      </c>
      <c r="O128">
        <v>7.9973489999999998</v>
      </c>
      <c r="P128">
        <v>8.2661759999999997</v>
      </c>
      <c r="Q128">
        <v>8.5244300000000006</v>
      </c>
      <c r="R128">
        <v>8.7742780000000007</v>
      </c>
      <c r="S128">
        <v>9.0146999999999995</v>
      </c>
      <c r="T128">
        <v>9.2395790000000009</v>
      </c>
      <c r="U128">
        <v>9.4422510000000006</v>
      </c>
      <c r="V128">
        <v>9.6183599999999991</v>
      </c>
      <c r="W128">
        <v>9.7625250000000001</v>
      </c>
      <c r="X128">
        <v>9.8684049999999992</v>
      </c>
      <c r="Y128">
        <v>9.9944319999999998</v>
      </c>
      <c r="Z128">
        <v>10.122601</v>
      </c>
      <c r="AA128">
        <v>10.214186</v>
      </c>
      <c r="AB128">
        <v>10.250026999999999</v>
      </c>
      <c r="AC128">
        <v>10.301473</v>
      </c>
      <c r="AD128">
        <v>10.346145999999999</v>
      </c>
      <c r="AE128">
        <v>10.384224</v>
      </c>
      <c r="AF128">
        <v>10.416771000000001</v>
      </c>
      <c r="AG128">
        <v>10.444493</v>
      </c>
      <c r="AH128">
        <v>10.468209</v>
      </c>
      <c r="AI128">
        <v>10.489084</v>
      </c>
      <c r="AJ128">
        <v>10.507833</v>
      </c>
      <c r="AK128">
        <v>10.524749</v>
      </c>
      <c r="AL128" s="40">
        <v>0.04</v>
      </c>
    </row>
    <row r="129" spans="1:38" ht="14.75">
      <c r="A129" s="12" t="s">
        <v>261</v>
      </c>
      <c r="B129" t="s">
        <v>577</v>
      </c>
      <c r="C129" t="s">
        <v>745</v>
      </c>
      <c r="D129" t="s">
        <v>2060</v>
      </c>
      <c r="E129" t="s">
        <v>873</v>
      </c>
      <c r="G129">
        <v>6.4930300000000001</v>
      </c>
      <c r="H129">
        <v>6.6515930000000001</v>
      </c>
      <c r="I129">
        <v>6.7221820000000001</v>
      </c>
      <c r="J129">
        <v>6.758788</v>
      </c>
      <c r="K129">
        <v>6.780729</v>
      </c>
      <c r="L129">
        <v>6.7953440000000001</v>
      </c>
      <c r="M129">
        <v>6.8056999999999999</v>
      </c>
      <c r="N129">
        <v>6.813396</v>
      </c>
      <c r="O129">
        <v>6.8196490000000001</v>
      </c>
      <c r="P129">
        <v>6.8250159999999997</v>
      </c>
      <c r="Q129">
        <v>6.8297400000000001</v>
      </c>
      <c r="R129">
        <v>6.833971</v>
      </c>
      <c r="S129">
        <v>6.8377840000000001</v>
      </c>
      <c r="T129">
        <v>6.8411749999999998</v>
      </c>
      <c r="U129">
        <v>6.8441229999999997</v>
      </c>
      <c r="V129">
        <v>6.8466100000000001</v>
      </c>
      <c r="W129">
        <v>6.8485959999999997</v>
      </c>
      <c r="X129">
        <v>6.8500290000000001</v>
      </c>
      <c r="Y129">
        <v>6.8506419999999997</v>
      </c>
      <c r="Z129">
        <v>6.8517939999999999</v>
      </c>
      <c r="AA129">
        <v>6.8531750000000002</v>
      </c>
      <c r="AB129">
        <v>6.8540580000000002</v>
      </c>
      <c r="AC129">
        <v>6.8538730000000001</v>
      </c>
      <c r="AD129">
        <v>6.8541569999999998</v>
      </c>
      <c r="AE129">
        <v>6.8544229999999997</v>
      </c>
      <c r="AF129">
        <v>6.8546709999999997</v>
      </c>
      <c r="AG129">
        <v>6.8549030000000002</v>
      </c>
      <c r="AH129">
        <v>6.855111</v>
      </c>
      <c r="AI129">
        <v>6.8553059999999997</v>
      </c>
      <c r="AJ129">
        <v>6.855486</v>
      </c>
      <c r="AK129">
        <v>6.8556499999999998</v>
      </c>
      <c r="AL129" s="40">
        <v>2E-3</v>
      </c>
    </row>
    <row r="130" spans="1:38" ht="14.75">
      <c r="B130" t="s">
        <v>746</v>
      </c>
      <c r="C130" t="s">
        <v>747</v>
      </c>
      <c r="D130" t="s">
        <v>2061</v>
      </c>
      <c r="G130">
        <v>6.0436370000000004</v>
      </c>
      <c r="H130">
        <v>6.0793020000000002</v>
      </c>
      <c r="I130">
        <v>6.1269169999999997</v>
      </c>
      <c r="J130">
        <v>6.1861499999999996</v>
      </c>
      <c r="K130">
        <v>6.2574310000000004</v>
      </c>
      <c r="L130">
        <v>6.3406029999999998</v>
      </c>
      <c r="M130">
        <v>6.4330360000000004</v>
      </c>
      <c r="N130">
        <v>6.530799</v>
      </c>
      <c r="O130">
        <v>6.6269179999999999</v>
      </c>
      <c r="P130">
        <v>6.7263809999999999</v>
      </c>
      <c r="Q130">
        <v>6.8272550000000001</v>
      </c>
      <c r="R130">
        <v>6.9288540000000003</v>
      </c>
      <c r="S130">
        <v>7.0285780000000004</v>
      </c>
      <c r="T130">
        <v>7.1206719999999999</v>
      </c>
      <c r="U130">
        <v>7.2039879999999998</v>
      </c>
      <c r="V130">
        <v>7.2784399999999998</v>
      </c>
      <c r="W130">
        <v>7.3449280000000003</v>
      </c>
      <c r="X130">
        <v>7.4032999999999998</v>
      </c>
      <c r="Y130">
        <v>7.4543920000000004</v>
      </c>
      <c r="Z130">
        <v>7.500464</v>
      </c>
      <c r="AA130">
        <v>7.5414919999999999</v>
      </c>
      <c r="AB130">
        <v>7.57796</v>
      </c>
      <c r="AC130">
        <v>7.608581</v>
      </c>
      <c r="AD130">
        <v>7.6342889999999999</v>
      </c>
      <c r="AE130">
        <v>7.6557250000000003</v>
      </c>
      <c r="AF130">
        <v>7.6741549999999998</v>
      </c>
      <c r="AG130">
        <v>7.6906990000000004</v>
      </c>
      <c r="AH130">
        <v>7.7056480000000001</v>
      </c>
      <c r="AI130">
        <v>7.719633</v>
      </c>
      <c r="AJ130">
        <v>7.7335599999999998</v>
      </c>
      <c r="AK130">
        <v>7.7475719999999999</v>
      </c>
      <c r="AL130" s="40">
        <v>8.0000000000000002E-3</v>
      </c>
    </row>
    <row r="131" spans="1:38" ht="14.75">
      <c r="B131" t="s">
        <v>748</v>
      </c>
      <c r="C131" t="s">
        <v>749</v>
      </c>
      <c r="D131" t="s">
        <v>2062</v>
      </c>
      <c r="G131">
        <v>7.238181</v>
      </c>
      <c r="H131">
        <v>7.3106159999999996</v>
      </c>
      <c r="I131">
        <v>7.3899489999999997</v>
      </c>
      <c r="J131">
        <v>7.4766839999999997</v>
      </c>
      <c r="K131">
        <v>7.5747030000000004</v>
      </c>
      <c r="L131">
        <v>7.6863210000000004</v>
      </c>
      <c r="M131">
        <v>7.8097329999999996</v>
      </c>
      <c r="N131">
        <v>7.9445509999999997</v>
      </c>
      <c r="O131">
        <v>8.0834510000000002</v>
      </c>
      <c r="P131">
        <v>8.2308420000000009</v>
      </c>
      <c r="Q131">
        <v>8.3825859999999999</v>
      </c>
      <c r="R131">
        <v>8.5364260000000005</v>
      </c>
      <c r="S131">
        <v>8.6869980000000009</v>
      </c>
      <c r="T131">
        <v>8.8273639999999993</v>
      </c>
      <c r="U131">
        <v>8.9563410000000001</v>
      </c>
      <c r="V131">
        <v>9.0734779999999997</v>
      </c>
      <c r="W131">
        <v>9.1788980000000002</v>
      </c>
      <c r="X131">
        <v>9.2730580000000007</v>
      </c>
      <c r="Y131">
        <v>9.3587249999999997</v>
      </c>
      <c r="Z131">
        <v>9.4375730000000004</v>
      </c>
      <c r="AA131">
        <v>9.5084780000000002</v>
      </c>
      <c r="AB131">
        <v>9.572991</v>
      </c>
      <c r="AC131">
        <v>9.6297540000000001</v>
      </c>
      <c r="AD131">
        <v>9.6799710000000001</v>
      </c>
      <c r="AE131">
        <v>9.7249739999999996</v>
      </c>
      <c r="AF131">
        <v>9.7670309999999994</v>
      </c>
      <c r="AG131">
        <v>9.8068960000000001</v>
      </c>
      <c r="AH131">
        <v>9.8463209999999997</v>
      </c>
      <c r="AI131">
        <v>9.8857789999999994</v>
      </c>
      <c r="AJ131">
        <v>9.9239490000000004</v>
      </c>
      <c r="AK131">
        <v>9.9616600000000002</v>
      </c>
      <c r="AL131" s="40">
        <v>1.0999999999999999E-2</v>
      </c>
    </row>
    <row r="132" spans="1:38" ht="14.75">
      <c r="B132" t="s">
        <v>750</v>
      </c>
    </row>
    <row r="133" spans="1:38" ht="14.75">
      <c r="B133" t="s">
        <v>445</v>
      </c>
    </row>
    <row r="134" spans="1:38" ht="14.75">
      <c r="A134" s="12" t="s">
        <v>114</v>
      </c>
      <c r="B134" t="s">
        <v>405</v>
      </c>
      <c r="C134" t="s">
        <v>751</v>
      </c>
      <c r="D134" t="s">
        <v>2063</v>
      </c>
      <c r="E134" t="s">
        <v>876</v>
      </c>
      <c r="G134">
        <v>2.6647099999999999</v>
      </c>
      <c r="H134">
        <v>2.7814009999999998</v>
      </c>
      <c r="I134">
        <v>2.9066510000000001</v>
      </c>
      <c r="J134">
        <v>3.0338509999999999</v>
      </c>
      <c r="K134">
        <v>3.164453</v>
      </c>
      <c r="L134">
        <v>3.2980299999999998</v>
      </c>
      <c r="M134">
        <v>3.4285239999999999</v>
      </c>
      <c r="N134">
        <v>3.552362</v>
      </c>
      <c r="O134">
        <v>3.6737920000000002</v>
      </c>
      <c r="P134">
        <v>3.791614</v>
      </c>
      <c r="Q134">
        <v>3.9042479999999999</v>
      </c>
      <c r="R134">
        <v>4.0121520000000004</v>
      </c>
      <c r="S134">
        <v>4.1180440000000003</v>
      </c>
      <c r="T134">
        <v>4.2119390000000001</v>
      </c>
      <c r="U134">
        <v>4.300122</v>
      </c>
      <c r="V134">
        <v>4.3814979999999997</v>
      </c>
      <c r="W134">
        <v>4.4583180000000002</v>
      </c>
      <c r="X134">
        <v>4.5296260000000004</v>
      </c>
      <c r="Y134">
        <v>4.5977399999999999</v>
      </c>
      <c r="Z134">
        <v>4.6569029999999998</v>
      </c>
      <c r="AA134">
        <v>4.7040459999999999</v>
      </c>
      <c r="AB134">
        <v>4.7482499999999996</v>
      </c>
      <c r="AC134">
        <v>4.7867300000000004</v>
      </c>
      <c r="AD134">
        <v>4.8331840000000001</v>
      </c>
      <c r="AE134">
        <v>4.8845739999999997</v>
      </c>
      <c r="AF134">
        <v>4.930364</v>
      </c>
      <c r="AG134">
        <v>4.9668000000000001</v>
      </c>
      <c r="AH134">
        <v>5.0027990000000004</v>
      </c>
      <c r="AI134">
        <v>5.0383779999999998</v>
      </c>
      <c r="AJ134">
        <v>5.0621349999999996</v>
      </c>
      <c r="AK134">
        <v>5.0781039999999997</v>
      </c>
      <c r="AL134" s="40">
        <v>2.1999999999999999E-2</v>
      </c>
    </row>
    <row r="135" spans="1:38" ht="14.75">
      <c r="A135" s="12" t="s">
        <v>113</v>
      </c>
      <c r="B135" t="s">
        <v>334</v>
      </c>
      <c r="C135" t="s">
        <v>752</v>
      </c>
      <c r="D135" t="s">
        <v>2064</v>
      </c>
      <c r="E135" t="s">
        <v>876</v>
      </c>
      <c r="G135">
        <v>1.081769</v>
      </c>
      <c r="H135">
        <v>1.0977410000000001</v>
      </c>
      <c r="I135">
        <v>1.1195999999999999</v>
      </c>
      <c r="J135">
        <v>1.144801</v>
      </c>
      <c r="K135">
        <v>1.1735599999999999</v>
      </c>
      <c r="L135">
        <v>1.206086</v>
      </c>
      <c r="M135">
        <v>1.2402260000000001</v>
      </c>
      <c r="N135">
        <v>1.274222</v>
      </c>
      <c r="O135">
        <v>1.308279</v>
      </c>
      <c r="P135">
        <v>1.3412280000000001</v>
      </c>
      <c r="Q135">
        <v>1.374026</v>
      </c>
      <c r="R135">
        <v>1.405753</v>
      </c>
      <c r="S135">
        <v>1.438642</v>
      </c>
      <c r="T135">
        <v>1.4691289999999999</v>
      </c>
      <c r="U135">
        <v>1.498767</v>
      </c>
      <c r="V135">
        <v>1.5270820000000001</v>
      </c>
      <c r="W135">
        <v>1.556468</v>
      </c>
      <c r="X135">
        <v>1.586519</v>
      </c>
      <c r="Y135">
        <v>1.6163289999999999</v>
      </c>
      <c r="Z135">
        <v>1.6454169999999999</v>
      </c>
      <c r="AA135">
        <v>1.6740660000000001</v>
      </c>
      <c r="AB135">
        <v>1.7057370000000001</v>
      </c>
      <c r="AC135">
        <v>1.7352609999999999</v>
      </c>
      <c r="AD135">
        <v>1.7680720000000001</v>
      </c>
      <c r="AE135">
        <v>1.805898</v>
      </c>
      <c r="AF135">
        <v>1.845585</v>
      </c>
      <c r="AG135">
        <v>1.884727</v>
      </c>
      <c r="AH135">
        <v>1.9248879999999999</v>
      </c>
      <c r="AI135">
        <v>1.965568</v>
      </c>
      <c r="AJ135">
        <v>2.0020380000000002</v>
      </c>
      <c r="AK135">
        <v>2.0353880000000002</v>
      </c>
      <c r="AL135" s="40">
        <v>2.1000000000000001E-2</v>
      </c>
    </row>
    <row r="136" spans="1:38" ht="14.75">
      <c r="A136" s="12" t="s">
        <v>260</v>
      </c>
      <c r="B136" t="s">
        <v>317</v>
      </c>
      <c r="C136" t="s">
        <v>753</v>
      </c>
      <c r="D136" t="s">
        <v>2065</v>
      </c>
      <c r="E136" t="s">
        <v>876</v>
      </c>
      <c r="G136">
        <v>5.9100000000000005E-4</v>
      </c>
      <c r="H136">
        <v>8.3699999999999996E-4</v>
      </c>
      <c r="I136">
        <v>1.1119999999999999E-3</v>
      </c>
      <c r="J136">
        <v>1.407E-3</v>
      </c>
      <c r="K136">
        <v>1.725E-3</v>
      </c>
      <c r="L136">
        <v>2.0660000000000001E-3</v>
      </c>
      <c r="M136">
        <v>2.4199999999999998E-3</v>
      </c>
      <c r="N136">
        <v>2.7810000000000001E-3</v>
      </c>
      <c r="O136">
        <v>3.16E-3</v>
      </c>
      <c r="P136">
        <v>3.5539999999999999E-3</v>
      </c>
      <c r="Q136">
        <v>3.9589999999999998E-3</v>
      </c>
      <c r="R136">
        <v>4.3800000000000002E-3</v>
      </c>
      <c r="S136">
        <v>4.8180000000000002E-3</v>
      </c>
      <c r="T136">
        <v>5.2719999999999998E-3</v>
      </c>
      <c r="U136">
        <v>5.7299999999999999E-3</v>
      </c>
      <c r="V136">
        <v>6.2009999999999999E-3</v>
      </c>
      <c r="W136">
        <v>6.6950000000000004E-3</v>
      </c>
      <c r="X136">
        <v>7.208E-3</v>
      </c>
      <c r="Y136">
        <v>7.7419999999999998E-3</v>
      </c>
      <c r="Z136">
        <v>8.2990000000000008E-3</v>
      </c>
      <c r="AA136">
        <v>8.8749999999999992E-3</v>
      </c>
      <c r="AB136">
        <v>9.4699999999999993E-3</v>
      </c>
      <c r="AC136">
        <v>1.0087E-2</v>
      </c>
      <c r="AD136">
        <v>1.0722000000000001E-2</v>
      </c>
      <c r="AE136">
        <v>1.1377999999999999E-2</v>
      </c>
      <c r="AF136">
        <v>1.2062E-2</v>
      </c>
      <c r="AG136">
        <v>1.2766E-2</v>
      </c>
      <c r="AH136">
        <v>1.3488E-2</v>
      </c>
      <c r="AI136">
        <v>1.4239999999999999E-2</v>
      </c>
      <c r="AJ136">
        <v>1.5010000000000001E-2</v>
      </c>
      <c r="AK136">
        <v>1.5798E-2</v>
      </c>
      <c r="AL136" s="40">
        <v>0.11600000000000001</v>
      </c>
    </row>
    <row r="137" spans="1:38" ht="14.75">
      <c r="A137" s="12" t="s">
        <v>112</v>
      </c>
      <c r="B137" t="s">
        <v>315</v>
      </c>
      <c r="C137" t="s">
        <v>754</v>
      </c>
      <c r="D137" t="s">
        <v>2066</v>
      </c>
      <c r="E137" t="s">
        <v>876</v>
      </c>
      <c r="G137">
        <v>2.6600000000000001E-4</v>
      </c>
      <c r="H137">
        <v>3.86E-4</v>
      </c>
      <c r="I137">
        <v>5.1400000000000003E-4</v>
      </c>
      <c r="J137">
        <v>6.4599999999999998E-4</v>
      </c>
      <c r="K137">
        <v>7.85E-4</v>
      </c>
      <c r="L137">
        <v>9.2800000000000001E-4</v>
      </c>
      <c r="M137">
        <v>1.072E-3</v>
      </c>
      <c r="N137">
        <v>1.214E-3</v>
      </c>
      <c r="O137">
        <v>1.358E-3</v>
      </c>
      <c r="P137">
        <v>1.503E-3</v>
      </c>
      <c r="Q137">
        <v>1.6490000000000001E-3</v>
      </c>
      <c r="R137">
        <v>1.7949999999999999E-3</v>
      </c>
      <c r="S137">
        <v>1.9419999999999999E-3</v>
      </c>
      <c r="T137">
        <v>2.0899999999999998E-3</v>
      </c>
      <c r="U137">
        <v>2.2390000000000001E-3</v>
      </c>
      <c r="V137">
        <v>2.3900000000000002E-3</v>
      </c>
      <c r="W137">
        <v>2.5400000000000002E-3</v>
      </c>
      <c r="X137">
        <v>2.689E-3</v>
      </c>
      <c r="Y137">
        <v>2.8389999999999999E-3</v>
      </c>
      <c r="Z137">
        <v>2.9889999999999999E-3</v>
      </c>
      <c r="AA137">
        <v>3.1389999999999999E-3</v>
      </c>
      <c r="AB137">
        <v>3.29E-3</v>
      </c>
      <c r="AC137">
        <v>3.4420000000000002E-3</v>
      </c>
      <c r="AD137">
        <v>3.5950000000000001E-3</v>
      </c>
      <c r="AE137">
        <v>3.7490000000000002E-3</v>
      </c>
      <c r="AF137">
        <v>3.9069999999999999E-3</v>
      </c>
      <c r="AG137">
        <v>4.0670000000000003E-3</v>
      </c>
      <c r="AH137">
        <v>4.2290000000000001E-3</v>
      </c>
      <c r="AI137">
        <v>4.3959999999999997E-3</v>
      </c>
      <c r="AJ137">
        <v>4.5659999999999997E-3</v>
      </c>
      <c r="AK137">
        <v>4.738E-3</v>
      </c>
      <c r="AL137" s="40">
        <v>0.10100000000000001</v>
      </c>
    </row>
    <row r="138" spans="1:38" ht="14.75">
      <c r="A138" s="12" t="s">
        <v>113</v>
      </c>
      <c r="B138" t="s">
        <v>569</v>
      </c>
      <c r="C138" t="s">
        <v>755</v>
      </c>
      <c r="D138" t="s">
        <v>2067</v>
      </c>
      <c r="E138" t="s">
        <v>876</v>
      </c>
      <c r="G138">
        <v>0.24854999999999999</v>
      </c>
      <c r="H138">
        <v>0.27444000000000002</v>
      </c>
      <c r="I138">
        <v>0.30266599999999999</v>
      </c>
      <c r="J138">
        <v>0.33228400000000002</v>
      </c>
      <c r="K138">
        <v>0.36375200000000002</v>
      </c>
      <c r="L138">
        <v>0.39687899999999998</v>
      </c>
      <c r="M138">
        <v>0.43123099999999998</v>
      </c>
      <c r="N138">
        <v>0.46636100000000003</v>
      </c>
      <c r="O138">
        <v>0.50258800000000003</v>
      </c>
      <c r="P138">
        <v>0.54051000000000005</v>
      </c>
      <c r="Q138">
        <v>0.57905399999999996</v>
      </c>
      <c r="R138">
        <v>0.61887599999999998</v>
      </c>
      <c r="S138">
        <v>0.660443</v>
      </c>
      <c r="T138">
        <v>0.70391400000000004</v>
      </c>
      <c r="U138">
        <v>0.74932299999999996</v>
      </c>
      <c r="V138">
        <v>0.79656099999999996</v>
      </c>
      <c r="W138">
        <v>0.84525399999999995</v>
      </c>
      <c r="X138">
        <v>0.89527800000000002</v>
      </c>
      <c r="Y138">
        <v>0.94711100000000004</v>
      </c>
      <c r="Z138">
        <v>1.0007839999999999</v>
      </c>
      <c r="AA138">
        <v>1.0561720000000001</v>
      </c>
      <c r="AB138">
        <v>1.114025</v>
      </c>
      <c r="AC138">
        <v>1.1750309999999999</v>
      </c>
      <c r="AD138">
        <v>1.23793</v>
      </c>
      <c r="AE138">
        <v>1.3016700000000001</v>
      </c>
      <c r="AF138">
        <v>1.36564</v>
      </c>
      <c r="AG138">
        <v>1.429543</v>
      </c>
      <c r="AH138">
        <v>1.4939150000000001</v>
      </c>
      <c r="AI138">
        <v>1.560413</v>
      </c>
      <c r="AJ138">
        <v>1.625737</v>
      </c>
      <c r="AK138">
        <v>1.6913609999999999</v>
      </c>
      <c r="AL138" s="40">
        <v>6.6000000000000003E-2</v>
      </c>
    </row>
    <row r="139" spans="1:38" ht="14.75">
      <c r="A139" s="12" t="s">
        <v>111</v>
      </c>
      <c r="B139" t="s">
        <v>571</v>
      </c>
      <c r="C139" t="s">
        <v>756</v>
      </c>
      <c r="D139" t="s">
        <v>2068</v>
      </c>
      <c r="E139" t="s">
        <v>876</v>
      </c>
      <c r="G139">
        <v>3.28E-4</v>
      </c>
      <c r="H139">
        <v>6.1700000000000004E-4</v>
      </c>
      <c r="I139">
        <v>9.3599999999999998E-4</v>
      </c>
      <c r="J139">
        <v>1.276E-3</v>
      </c>
      <c r="K139">
        <v>1.6440000000000001E-3</v>
      </c>
      <c r="L139">
        <v>2.039E-3</v>
      </c>
      <c r="M139">
        <v>2.4480000000000001E-3</v>
      </c>
      <c r="N139">
        <v>2.8670000000000002E-3</v>
      </c>
      <c r="O139">
        <v>3.3059999999999999E-3</v>
      </c>
      <c r="P139">
        <v>3.7629999999999999E-3</v>
      </c>
      <c r="Q139">
        <v>4.2329999999999998E-3</v>
      </c>
      <c r="R139">
        <v>4.7200000000000002E-3</v>
      </c>
      <c r="S139">
        <v>5.228E-3</v>
      </c>
      <c r="T139">
        <v>5.7549999999999997E-3</v>
      </c>
      <c r="U139">
        <v>6.3020000000000003E-3</v>
      </c>
      <c r="V139">
        <v>6.8719999999999996E-3</v>
      </c>
      <c r="W139">
        <v>7.4599999999999996E-3</v>
      </c>
      <c r="X139">
        <v>8.064E-3</v>
      </c>
      <c r="Y139">
        <v>8.6899999999999998E-3</v>
      </c>
      <c r="Z139">
        <v>9.3390000000000001E-3</v>
      </c>
      <c r="AA139">
        <v>1.0008E-2</v>
      </c>
      <c r="AB139">
        <v>1.0697999999999999E-2</v>
      </c>
      <c r="AC139">
        <v>1.1412E-2</v>
      </c>
      <c r="AD139">
        <v>1.2147E-2</v>
      </c>
      <c r="AE139">
        <v>1.2897E-2</v>
      </c>
      <c r="AF139">
        <v>1.3677E-2</v>
      </c>
      <c r="AG139">
        <v>1.4484E-2</v>
      </c>
      <c r="AH139">
        <v>1.5313999999999999E-2</v>
      </c>
      <c r="AI139">
        <v>1.6178999999999999E-2</v>
      </c>
      <c r="AJ139">
        <v>1.7066999999999999E-2</v>
      </c>
      <c r="AK139">
        <v>1.7975999999999999E-2</v>
      </c>
      <c r="AL139" s="40">
        <v>0.14299999999999999</v>
      </c>
    </row>
    <row r="140" spans="1:38" ht="14.75">
      <c r="A140" s="12" t="s">
        <v>115</v>
      </c>
      <c r="B140" t="s">
        <v>575</v>
      </c>
      <c r="C140" t="s">
        <v>757</v>
      </c>
      <c r="D140" t="s">
        <v>2069</v>
      </c>
      <c r="E140" t="s">
        <v>876</v>
      </c>
      <c r="G140">
        <v>2.6899999999999998E-4</v>
      </c>
      <c r="H140">
        <v>5.7700000000000004E-4</v>
      </c>
      <c r="I140">
        <v>9.2000000000000003E-4</v>
      </c>
      <c r="J140">
        <v>1.2880000000000001E-3</v>
      </c>
      <c r="K140">
        <v>1.686E-3</v>
      </c>
      <c r="L140">
        <v>2.1120000000000002E-3</v>
      </c>
      <c r="M140">
        <v>2.555E-3</v>
      </c>
      <c r="N140">
        <v>3.0079999999999998E-3</v>
      </c>
      <c r="O140">
        <v>3.4819999999999999E-3</v>
      </c>
      <c r="P140">
        <v>3.9760000000000004E-3</v>
      </c>
      <c r="Q140">
        <v>4.4840000000000001E-3</v>
      </c>
      <c r="R140">
        <v>5.0109999999999998E-3</v>
      </c>
      <c r="S140">
        <v>5.5599999999999998E-3</v>
      </c>
      <c r="T140">
        <v>6.13E-3</v>
      </c>
      <c r="U140">
        <v>6.7210000000000004E-3</v>
      </c>
      <c r="V140">
        <v>7.3369999999999998E-3</v>
      </c>
      <c r="W140">
        <v>7.9729999999999992E-3</v>
      </c>
      <c r="X140">
        <v>8.626E-3</v>
      </c>
      <c r="Y140">
        <v>9.3039999999999998E-3</v>
      </c>
      <c r="Z140">
        <v>1.0005E-2</v>
      </c>
      <c r="AA140">
        <v>1.0728E-2</v>
      </c>
      <c r="AB140">
        <v>1.1475000000000001E-2</v>
      </c>
      <c r="AC140">
        <v>1.2246E-2</v>
      </c>
      <c r="AD140">
        <v>1.3041000000000001E-2</v>
      </c>
      <c r="AE140">
        <v>1.3860000000000001E-2</v>
      </c>
      <c r="AF140">
        <v>1.4715000000000001E-2</v>
      </c>
      <c r="AG140">
        <v>1.5594E-2</v>
      </c>
      <c r="AH140">
        <v>1.6494999999999999E-2</v>
      </c>
      <c r="AI140">
        <v>1.7432E-2</v>
      </c>
      <c r="AJ140">
        <v>1.8394000000000001E-2</v>
      </c>
      <c r="AK140">
        <v>1.9376000000000001E-2</v>
      </c>
      <c r="AL140" s="40">
        <v>0.153</v>
      </c>
    </row>
    <row r="141" spans="1:38" ht="14.75">
      <c r="A141" s="12" t="s">
        <v>115</v>
      </c>
      <c r="B141" t="s">
        <v>573</v>
      </c>
      <c r="C141" t="s">
        <v>758</v>
      </c>
      <c r="D141" t="s">
        <v>2070</v>
      </c>
      <c r="E141" t="s">
        <v>876</v>
      </c>
      <c r="G141">
        <v>2.7300000000000002E-4</v>
      </c>
      <c r="H141">
        <v>5.8600000000000004E-4</v>
      </c>
      <c r="I141">
        <v>9.3400000000000004E-4</v>
      </c>
      <c r="J141">
        <v>1.3079999999999999E-3</v>
      </c>
      <c r="K141">
        <v>1.712E-3</v>
      </c>
      <c r="L141">
        <v>2.1440000000000001E-3</v>
      </c>
      <c r="M141">
        <v>2.594E-3</v>
      </c>
      <c r="N141">
        <v>3.0530000000000002E-3</v>
      </c>
      <c r="O141">
        <v>3.5339999999999998E-3</v>
      </c>
      <c r="P141">
        <v>4.0359999999999997E-3</v>
      </c>
      <c r="Q141">
        <v>4.5510000000000004E-3</v>
      </c>
      <c r="R141">
        <v>5.0860000000000002E-3</v>
      </c>
      <c r="S141">
        <v>5.6429999999999996E-3</v>
      </c>
      <c r="T141">
        <v>6.2220000000000001E-3</v>
      </c>
      <c r="U141">
        <v>6.8219999999999999E-3</v>
      </c>
      <c r="V141">
        <v>7.4469999999999996E-3</v>
      </c>
      <c r="W141">
        <v>8.0929999999999995E-3</v>
      </c>
      <c r="X141">
        <v>8.7559999999999999E-3</v>
      </c>
      <c r="Y141">
        <v>9.443E-3</v>
      </c>
      <c r="Z141">
        <v>1.0155000000000001E-2</v>
      </c>
      <c r="AA141">
        <v>1.0888999999999999E-2</v>
      </c>
      <c r="AB141">
        <v>1.1646999999999999E-2</v>
      </c>
      <c r="AC141">
        <v>1.243E-2</v>
      </c>
      <c r="AD141">
        <v>1.3236E-2</v>
      </c>
      <c r="AE141">
        <v>1.4068000000000001E-2</v>
      </c>
      <c r="AF141">
        <v>1.4935E-2</v>
      </c>
      <c r="AG141">
        <v>1.5827999999999998E-2</v>
      </c>
      <c r="AH141">
        <v>1.6743000000000001E-2</v>
      </c>
      <c r="AI141">
        <v>1.7694000000000001E-2</v>
      </c>
      <c r="AJ141">
        <v>1.8669999999999999E-2</v>
      </c>
      <c r="AK141">
        <v>1.9667E-2</v>
      </c>
      <c r="AL141" s="40">
        <v>0.153</v>
      </c>
    </row>
    <row r="142" spans="1:38" ht="14.75">
      <c r="A142" s="12" t="s">
        <v>261</v>
      </c>
      <c r="B142" t="s">
        <v>577</v>
      </c>
      <c r="C142" t="s">
        <v>759</v>
      </c>
      <c r="D142" t="s">
        <v>2071</v>
      </c>
      <c r="E142" t="s">
        <v>876</v>
      </c>
      <c r="G142">
        <v>0</v>
      </c>
      <c r="H142">
        <v>0</v>
      </c>
      <c r="I142">
        <v>0</v>
      </c>
      <c r="J142">
        <v>9.9999999999999995E-7</v>
      </c>
      <c r="K142">
        <v>9.9999999999999995E-7</v>
      </c>
      <c r="L142">
        <v>9.9999999999999995E-7</v>
      </c>
      <c r="M142">
        <v>9.9999999999999995E-7</v>
      </c>
      <c r="N142">
        <v>9.9999999999999995E-7</v>
      </c>
      <c r="O142">
        <v>9.9999999999999995E-7</v>
      </c>
      <c r="P142">
        <v>1.9999999999999999E-6</v>
      </c>
      <c r="Q142">
        <v>1.9999999999999999E-6</v>
      </c>
      <c r="R142">
        <v>1.9999999999999999E-6</v>
      </c>
      <c r="S142">
        <v>1.9999999999999999E-6</v>
      </c>
      <c r="T142">
        <v>1.9999999999999999E-6</v>
      </c>
      <c r="U142">
        <v>1.9999999999999999E-6</v>
      </c>
      <c r="V142">
        <v>3.0000000000000001E-6</v>
      </c>
      <c r="W142">
        <v>3.0000000000000001E-6</v>
      </c>
      <c r="X142">
        <v>3.0000000000000001E-6</v>
      </c>
      <c r="Y142">
        <v>3.0000000000000001E-6</v>
      </c>
      <c r="Z142">
        <v>3.0000000000000001E-6</v>
      </c>
      <c r="AA142">
        <v>3.0000000000000001E-6</v>
      </c>
      <c r="AB142">
        <v>3.0000000000000001E-6</v>
      </c>
      <c r="AC142">
        <v>3.9999999999999998E-6</v>
      </c>
      <c r="AD142">
        <v>3.9999999999999998E-6</v>
      </c>
      <c r="AE142">
        <v>3.9999999999999998E-6</v>
      </c>
      <c r="AF142">
        <v>3.9999999999999998E-6</v>
      </c>
      <c r="AG142">
        <v>3.9999999999999998E-6</v>
      </c>
      <c r="AH142">
        <v>3.9999999999999998E-6</v>
      </c>
      <c r="AI142">
        <v>3.9999999999999998E-6</v>
      </c>
      <c r="AJ142">
        <v>3.9999999999999998E-6</v>
      </c>
      <c r="AK142">
        <v>3.9999999999999998E-6</v>
      </c>
      <c r="AL142" s="40">
        <v>0.123</v>
      </c>
    </row>
    <row r="143" spans="1:38" ht="14.75">
      <c r="B143" t="s">
        <v>645</v>
      </c>
      <c r="C143" t="s">
        <v>760</v>
      </c>
      <c r="D143" t="s">
        <v>2072</v>
      </c>
      <c r="E143" t="s">
        <v>876</v>
      </c>
      <c r="G143">
        <v>3.996756</v>
      </c>
      <c r="H143">
        <v>4.1565849999999998</v>
      </c>
      <c r="I143">
        <v>4.3333339999999998</v>
      </c>
      <c r="J143">
        <v>4.516864</v>
      </c>
      <c r="K143">
        <v>4.7093189999999998</v>
      </c>
      <c r="L143">
        <v>4.9102860000000002</v>
      </c>
      <c r="M143">
        <v>5.1110709999999999</v>
      </c>
      <c r="N143">
        <v>5.3058709999999998</v>
      </c>
      <c r="O143">
        <v>5.4994969999999999</v>
      </c>
      <c r="P143">
        <v>5.6901840000000004</v>
      </c>
      <c r="Q143">
        <v>5.8762040000000004</v>
      </c>
      <c r="R143">
        <v>6.0577759999999996</v>
      </c>
      <c r="S143">
        <v>6.2403209999999998</v>
      </c>
      <c r="T143">
        <v>6.4104520000000003</v>
      </c>
      <c r="U143">
        <v>6.5760269999999998</v>
      </c>
      <c r="V143">
        <v>6.7353880000000004</v>
      </c>
      <c r="W143">
        <v>6.8928010000000004</v>
      </c>
      <c r="X143">
        <v>7.0467659999999999</v>
      </c>
      <c r="Y143">
        <v>7.1991969999999998</v>
      </c>
      <c r="Z143">
        <v>7.3438910000000002</v>
      </c>
      <c r="AA143">
        <v>7.4779289999999996</v>
      </c>
      <c r="AB143">
        <v>7.6145899999999997</v>
      </c>
      <c r="AC143">
        <v>7.7466369999999998</v>
      </c>
      <c r="AD143">
        <v>7.8919249999999996</v>
      </c>
      <c r="AE143">
        <v>8.0480879999999999</v>
      </c>
      <c r="AF143">
        <v>8.2008910000000004</v>
      </c>
      <c r="AG143">
        <v>8.3438079999999992</v>
      </c>
      <c r="AH143">
        <v>8.4878730000000004</v>
      </c>
      <c r="AI143">
        <v>8.6342979999999994</v>
      </c>
      <c r="AJ143">
        <v>8.7636160000000007</v>
      </c>
      <c r="AK143">
        <v>8.8824140000000007</v>
      </c>
      <c r="AL143" s="40">
        <v>2.7E-2</v>
      </c>
    </row>
    <row r="144" spans="1:38" ht="14.75">
      <c r="B144" t="s">
        <v>447</v>
      </c>
    </row>
    <row r="145" spans="1:38" ht="14.75">
      <c r="A145" s="12" t="s">
        <v>114</v>
      </c>
      <c r="B145" t="s">
        <v>405</v>
      </c>
      <c r="C145" t="s">
        <v>761</v>
      </c>
      <c r="D145" t="s">
        <v>2073</v>
      </c>
      <c r="E145" t="s">
        <v>876</v>
      </c>
      <c r="G145">
        <v>2.113826</v>
      </c>
      <c r="H145">
        <v>2.1331380000000002</v>
      </c>
      <c r="I145">
        <v>2.1724869999999998</v>
      </c>
      <c r="J145">
        <v>2.2232660000000002</v>
      </c>
      <c r="K145">
        <v>2.282241</v>
      </c>
      <c r="L145">
        <v>2.3470219999999999</v>
      </c>
      <c r="M145">
        <v>2.4114849999999999</v>
      </c>
      <c r="N145">
        <v>2.4684629999999999</v>
      </c>
      <c r="O145">
        <v>2.5212370000000002</v>
      </c>
      <c r="P145">
        <v>2.5701049999999999</v>
      </c>
      <c r="Q145">
        <v>2.617991</v>
      </c>
      <c r="R145">
        <v>2.6649159999999998</v>
      </c>
      <c r="S145">
        <v>2.7149529999999999</v>
      </c>
      <c r="T145">
        <v>2.7632249999999998</v>
      </c>
      <c r="U145">
        <v>2.810711</v>
      </c>
      <c r="V145">
        <v>2.861796</v>
      </c>
      <c r="W145">
        <v>2.917745</v>
      </c>
      <c r="X145">
        <v>2.975346</v>
      </c>
      <c r="Y145">
        <v>3.0332560000000002</v>
      </c>
      <c r="Z145">
        <v>3.09273</v>
      </c>
      <c r="AA145">
        <v>3.154671</v>
      </c>
      <c r="AB145">
        <v>3.2177359999999999</v>
      </c>
      <c r="AC145">
        <v>3.283099</v>
      </c>
      <c r="AD145">
        <v>3.3554979999999999</v>
      </c>
      <c r="AE145">
        <v>3.4331309999999999</v>
      </c>
      <c r="AF145">
        <v>3.513722</v>
      </c>
      <c r="AG145">
        <v>3.594338</v>
      </c>
      <c r="AH145">
        <v>3.673692</v>
      </c>
      <c r="AI145">
        <v>3.7533599999999998</v>
      </c>
      <c r="AJ145">
        <v>3.8341240000000001</v>
      </c>
      <c r="AK145">
        <v>3.9139870000000001</v>
      </c>
      <c r="AL145" s="40">
        <v>2.1000000000000001E-2</v>
      </c>
    </row>
    <row r="146" spans="1:38" ht="14.75">
      <c r="A146" s="12" t="s">
        <v>113</v>
      </c>
      <c r="B146" t="s">
        <v>334</v>
      </c>
      <c r="C146" t="s">
        <v>762</v>
      </c>
      <c r="D146" t="s">
        <v>2074</v>
      </c>
      <c r="E146" t="s">
        <v>876</v>
      </c>
      <c r="G146">
        <v>1.4032720000000001</v>
      </c>
      <c r="H146">
        <v>1.3900680000000001</v>
      </c>
      <c r="I146">
        <v>1.3899840000000001</v>
      </c>
      <c r="J146">
        <v>1.398344</v>
      </c>
      <c r="K146">
        <v>1.412763</v>
      </c>
      <c r="L146">
        <v>1.4323399999999999</v>
      </c>
      <c r="M146">
        <v>1.453503</v>
      </c>
      <c r="N146">
        <v>1.472623</v>
      </c>
      <c r="O146">
        <v>1.4898849999999999</v>
      </c>
      <c r="P146">
        <v>1.5060899999999999</v>
      </c>
      <c r="Q146">
        <v>1.52278</v>
      </c>
      <c r="R146">
        <v>1.538395</v>
      </c>
      <c r="S146">
        <v>1.5569230000000001</v>
      </c>
      <c r="T146">
        <v>1.5744849999999999</v>
      </c>
      <c r="U146">
        <v>1.592759</v>
      </c>
      <c r="V146">
        <v>1.614851</v>
      </c>
      <c r="W146">
        <v>1.639389</v>
      </c>
      <c r="X146">
        <v>1.665038</v>
      </c>
      <c r="Y146">
        <v>1.691109</v>
      </c>
      <c r="Z146">
        <v>1.7199770000000001</v>
      </c>
      <c r="AA146">
        <v>1.749814</v>
      </c>
      <c r="AB146">
        <v>1.7819529999999999</v>
      </c>
      <c r="AC146">
        <v>1.815777</v>
      </c>
      <c r="AD146">
        <v>1.852463</v>
      </c>
      <c r="AE146">
        <v>1.89076</v>
      </c>
      <c r="AF146">
        <v>1.928831</v>
      </c>
      <c r="AG146">
        <v>1.9661459999999999</v>
      </c>
      <c r="AH146">
        <v>2.0015149999999999</v>
      </c>
      <c r="AI146">
        <v>2.036003</v>
      </c>
      <c r="AJ146">
        <v>2.0706730000000002</v>
      </c>
      <c r="AK146">
        <v>2.1033520000000001</v>
      </c>
      <c r="AL146" s="40">
        <v>1.4E-2</v>
      </c>
    </row>
    <row r="147" spans="1:38" ht="14.75">
      <c r="A147" s="12" t="s">
        <v>260</v>
      </c>
      <c r="B147" t="s">
        <v>317</v>
      </c>
      <c r="C147" t="s">
        <v>763</v>
      </c>
      <c r="D147" t="s">
        <v>2075</v>
      </c>
      <c r="E147" t="s">
        <v>876</v>
      </c>
      <c r="G147">
        <v>3.166E-3</v>
      </c>
      <c r="H147">
        <v>3.0279999999999999E-3</v>
      </c>
      <c r="I147">
        <v>2.99E-3</v>
      </c>
      <c r="J147">
        <v>3.0200000000000001E-3</v>
      </c>
      <c r="K147">
        <v>3.0999999999999999E-3</v>
      </c>
      <c r="L147">
        <v>3.2200000000000002E-3</v>
      </c>
      <c r="M147">
        <v>3.3660000000000001E-3</v>
      </c>
      <c r="N147">
        <v>3.516E-3</v>
      </c>
      <c r="O147">
        <v>3.673E-3</v>
      </c>
      <c r="P147">
        <v>3.826E-3</v>
      </c>
      <c r="Q147">
        <v>3.9919999999999999E-3</v>
      </c>
      <c r="R147">
        <v>4.1640000000000002E-3</v>
      </c>
      <c r="S147">
        <v>4.3540000000000002E-3</v>
      </c>
      <c r="T147">
        <v>4.5700000000000003E-3</v>
      </c>
      <c r="U147">
        <v>4.7879999999999997E-3</v>
      </c>
      <c r="V147">
        <v>5.0179999999999999E-3</v>
      </c>
      <c r="W147">
        <v>5.2789999999999998E-3</v>
      </c>
      <c r="X147">
        <v>5.5630000000000002E-3</v>
      </c>
      <c r="Y147">
        <v>5.8659999999999997E-3</v>
      </c>
      <c r="Z147">
        <v>6.1960000000000001E-3</v>
      </c>
      <c r="AA147">
        <v>6.5529999999999998E-3</v>
      </c>
      <c r="AB147">
        <v>6.9350000000000002E-3</v>
      </c>
      <c r="AC147">
        <v>7.3350000000000004E-3</v>
      </c>
      <c r="AD147">
        <v>7.7539999999999996E-3</v>
      </c>
      <c r="AE147">
        <v>8.1910000000000004E-3</v>
      </c>
      <c r="AF147">
        <v>8.6470000000000002E-3</v>
      </c>
      <c r="AG147">
        <v>9.1240000000000002E-3</v>
      </c>
      <c r="AH147">
        <v>9.6089999999999995E-3</v>
      </c>
      <c r="AI147">
        <v>1.0113E-2</v>
      </c>
      <c r="AJ147">
        <v>1.0579E-2</v>
      </c>
      <c r="AK147">
        <v>1.1084E-2</v>
      </c>
      <c r="AL147" s="40">
        <v>4.2999999999999997E-2</v>
      </c>
    </row>
    <row r="148" spans="1:38" ht="14.75">
      <c r="A148" s="12" t="s">
        <v>112</v>
      </c>
      <c r="B148" t="s">
        <v>315</v>
      </c>
      <c r="C148" t="s">
        <v>764</v>
      </c>
      <c r="D148" t="s">
        <v>2076</v>
      </c>
      <c r="E148" t="s">
        <v>876</v>
      </c>
      <c r="G148">
        <v>2.8370000000000001E-3</v>
      </c>
      <c r="H148">
        <v>3.235E-3</v>
      </c>
      <c r="I148">
        <v>3.712E-3</v>
      </c>
      <c r="J148">
        <v>4.2329999999999998E-3</v>
      </c>
      <c r="K148">
        <v>4.7819999999999998E-3</v>
      </c>
      <c r="L148">
        <v>5.3480000000000003E-3</v>
      </c>
      <c r="M148">
        <v>5.9059999999999998E-3</v>
      </c>
      <c r="N148">
        <v>6.4310000000000001E-3</v>
      </c>
      <c r="O148">
        <v>6.9340000000000001E-3</v>
      </c>
      <c r="P148">
        <v>7.4250000000000002E-3</v>
      </c>
      <c r="Q148">
        <v>7.9070000000000008E-3</v>
      </c>
      <c r="R148">
        <v>8.3850000000000001E-3</v>
      </c>
      <c r="S148">
        <v>8.8690000000000001E-3</v>
      </c>
      <c r="T148">
        <v>9.3559999999999997E-3</v>
      </c>
      <c r="U148">
        <v>9.8449999999999996E-3</v>
      </c>
      <c r="V148">
        <v>1.0336E-2</v>
      </c>
      <c r="W148">
        <v>1.0829E-2</v>
      </c>
      <c r="X148">
        <v>1.1320999999999999E-2</v>
      </c>
      <c r="Y148">
        <v>1.1809E-2</v>
      </c>
      <c r="Z148">
        <v>1.2314E-2</v>
      </c>
      <c r="AA148">
        <v>1.2839E-2</v>
      </c>
      <c r="AB148">
        <v>1.3362000000000001E-2</v>
      </c>
      <c r="AC148">
        <v>1.3893000000000001E-2</v>
      </c>
      <c r="AD148">
        <v>1.4408000000000001E-2</v>
      </c>
      <c r="AE148">
        <v>1.4916E-2</v>
      </c>
      <c r="AF148">
        <v>1.5443999999999999E-2</v>
      </c>
      <c r="AG148">
        <v>1.5986E-2</v>
      </c>
      <c r="AH148">
        <v>1.6514999999999998E-2</v>
      </c>
      <c r="AI148">
        <v>1.7042999999999999E-2</v>
      </c>
      <c r="AJ148">
        <v>1.7590999999999999E-2</v>
      </c>
      <c r="AK148">
        <v>1.8157E-2</v>
      </c>
      <c r="AL148" s="40">
        <v>6.4000000000000001E-2</v>
      </c>
    </row>
    <row r="149" spans="1:38" ht="14.75">
      <c r="A149" s="12" t="s">
        <v>113</v>
      </c>
      <c r="B149" t="s">
        <v>569</v>
      </c>
      <c r="C149" t="s">
        <v>765</v>
      </c>
      <c r="D149" t="s">
        <v>2077</v>
      </c>
      <c r="E149" t="s">
        <v>876</v>
      </c>
      <c r="G149">
        <v>3.2770000000000001E-2</v>
      </c>
      <c r="H149">
        <v>3.7170000000000002E-2</v>
      </c>
      <c r="I149">
        <v>4.2429000000000001E-2</v>
      </c>
      <c r="J149">
        <v>4.8176999999999998E-2</v>
      </c>
      <c r="K149">
        <v>5.4232000000000002E-2</v>
      </c>
      <c r="L149">
        <v>6.0486999999999999E-2</v>
      </c>
      <c r="M149">
        <v>6.6742999999999997E-2</v>
      </c>
      <c r="N149">
        <v>7.2718000000000005E-2</v>
      </c>
      <c r="O149">
        <v>7.8552999999999998E-2</v>
      </c>
      <c r="P149">
        <v>8.4390000000000007E-2</v>
      </c>
      <c r="Q149">
        <v>9.0265999999999999E-2</v>
      </c>
      <c r="R149">
        <v>9.6306000000000003E-2</v>
      </c>
      <c r="S149">
        <v>0.102632</v>
      </c>
      <c r="T149">
        <v>0.10924200000000001</v>
      </c>
      <c r="U149">
        <v>0.11613999999999999</v>
      </c>
      <c r="V149">
        <v>0.1234</v>
      </c>
      <c r="W149">
        <v>0.13104099999999999</v>
      </c>
      <c r="X149">
        <v>0.13894100000000001</v>
      </c>
      <c r="Y149">
        <v>0.14713200000000001</v>
      </c>
      <c r="Z149">
        <v>0.15582399999999999</v>
      </c>
      <c r="AA149">
        <v>0.16512199999999999</v>
      </c>
      <c r="AB149">
        <v>0.17493600000000001</v>
      </c>
      <c r="AC149">
        <v>0.185173</v>
      </c>
      <c r="AD149">
        <v>0.19584699999999999</v>
      </c>
      <c r="AE149">
        <v>0.206867</v>
      </c>
      <c r="AF149">
        <v>0.21834899999999999</v>
      </c>
      <c r="AG149">
        <v>0.23022300000000001</v>
      </c>
      <c r="AH149">
        <v>0.242257</v>
      </c>
      <c r="AI149">
        <v>0.25457000000000002</v>
      </c>
      <c r="AJ149">
        <v>0.26755400000000001</v>
      </c>
      <c r="AK149">
        <v>0.281084</v>
      </c>
      <c r="AL149" s="40">
        <v>7.3999999999999996E-2</v>
      </c>
    </row>
    <row r="150" spans="1:38" ht="14.75">
      <c r="A150" s="12" t="s">
        <v>111</v>
      </c>
      <c r="B150" t="s">
        <v>571</v>
      </c>
      <c r="C150" t="s">
        <v>766</v>
      </c>
      <c r="D150" t="s">
        <v>2078</v>
      </c>
      <c r="E150" t="s">
        <v>876</v>
      </c>
      <c r="G150">
        <v>2.7700000000000001E-4</v>
      </c>
      <c r="H150">
        <v>4.7600000000000002E-4</v>
      </c>
      <c r="I150">
        <v>7.2000000000000005E-4</v>
      </c>
      <c r="J150">
        <v>9.9599999999999992E-4</v>
      </c>
      <c r="K150">
        <v>1.2960000000000001E-3</v>
      </c>
      <c r="L150">
        <v>1.616E-3</v>
      </c>
      <c r="M150">
        <v>1.944E-3</v>
      </c>
      <c r="N150">
        <v>2.2650000000000001E-3</v>
      </c>
      <c r="O150">
        <v>2.5860000000000002E-3</v>
      </c>
      <c r="P150">
        <v>2.9129999999999998E-3</v>
      </c>
      <c r="Q150">
        <v>3.2460000000000002E-3</v>
      </c>
      <c r="R150">
        <v>3.5890000000000002E-3</v>
      </c>
      <c r="S150">
        <v>3.9500000000000004E-3</v>
      </c>
      <c r="T150">
        <v>4.326E-3</v>
      </c>
      <c r="U150">
        <v>4.7190000000000001E-3</v>
      </c>
      <c r="V150">
        <v>5.1320000000000003E-3</v>
      </c>
      <c r="W150">
        <v>5.5649999999999996E-3</v>
      </c>
      <c r="X150">
        <v>6.0109999999999999E-3</v>
      </c>
      <c r="Y150">
        <v>6.4739999999999997E-3</v>
      </c>
      <c r="Z150">
        <v>6.9610000000000002E-3</v>
      </c>
      <c r="AA150">
        <v>7.4799999999999997E-3</v>
      </c>
      <c r="AB150">
        <v>8.0239999999999999E-3</v>
      </c>
      <c r="AC150">
        <v>8.5900000000000004E-3</v>
      </c>
      <c r="AD150">
        <v>9.1760000000000001E-3</v>
      </c>
      <c r="AE150">
        <v>9.7820000000000008E-3</v>
      </c>
      <c r="AF150">
        <v>1.0411999999999999E-2</v>
      </c>
      <c r="AG150">
        <v>1.1065E-2</v>
      </c>
      <c r="AH150">
        <v>1.1728000000000001E-2</v>
      </c>
      <c r="AI150">
        <v>1.2411999999999999E-2</v>
      </c>
      <c r="AJ150">
        <v>1.3127E-2</v>
      </c>
      <c r="AK150">
        <v>1.3868999999999999E-2</v>
      </c>
      <c r="AL150" s="40">
        <v>0.13900000000000001</v>
      </c>
    </row>
    <row r="151" spans="1:38" ht="14.75">
      <c r="A151" s="12" t="s">
        <v>115</v>
      </c>
      <c r="B151" t="s">
        <v>575</v>
      </c>
      <c r="C151" t="s">
        <v>767</v>
      </c>
      <c r="D151" t="s">
        <v>2079</v>
      </c>
      <c r="E151" t="s">
        <v>876</v>
      </c>
      <c r="G151">
        <v>1.8599999999999999E-4</v>
      </c>
      <c r="H151">
        <v>4.0000000000000002E-4</v>
      </c>
      <c r="I151">
        <v>6.6299999999999996E-4</v>
      </c>
      <c r="J151">
        <v>9.6199999999999996E-4</v>
      </c>
      <c r="K151">
        <v>1.2880000000000001E-3</v>
      </c>
      <c r="L151">
        <v>1.635E-3</v>
      </c>
      <c r="M151">
        <v>1.9910000000000001E-3</v>
      </c>
      <c r="N151">
        <v>2.3400000000000001E-3</v>
      </c>
      <c r="O151">
        <v>2.689E-3</v>
      </c>
      <c r="P151">
        <v>3.0439999999999998E-3</v>
      </c>
      <c r="Q151">
        <v>3.4069999999999999E-3</v>
      </c>
      <c r="R151">
        <v>3.7810000000000001E-3</v>
      </c>
      <c r="S151">
        <v>4.1729999999999996E-3</v>
      </c>
      <c r="T151">
        <v>4.5840000000000004E-3</v>
      </c>
      <c r="U151">
        <v>5.0109999999999998E-3</v>
      </c>
      <c r="V151">
        <v>5.4609999999999997E-3</v>
      </c>
      <c r="W151">
        <v>5.9319999999999998E-3</v>
      </c>
      <c r="X151">
        <v>6.4180000000000001E-3</v>
      </c>
      <c r="Y151">
        <v>6.9210000000000001E-3</v>
      </c>
      <c r="Z151">
        <v>7.4520000000000003E-3</v>
      </c>
      <c r="AA151">
        <v>8.0160000000000006E-3</v>
      </c>
      <c r="AB151">
        <v>8.6079999999999993E-3</v>
      </c>
      <c r="AC151">
        <v>9.2230000000000003E-3</v>
      </c>
      <c r="AD151">
        <v>9.861E-3</v>
      </c>
      <c r="AE151">
        <v>1.0519000000000001E-2</v>
      </c>
      <c r="AF151">
        <v>1.1202999999999999E-2</v>
      </c>
      <c r="AG151">
        <v>1.1912000000000001E-2</v>
      </c>
      <c r="AH151">
        <v>1.2632000000000001E-2</v>
      </c>
      <c r="AI151">
        <v>1.3374E-2</v>
      </c>
      <c r="AJ151">
        <v>1.4151E-2</v>
      </c>
      <c r="AK151">
        <v>1.4956000000000001E-2</v>
      </c>
      <c r="AL151" s="40">
        <v>0.157</v>
      </c>
    </row>
    <row r="152" spans="1:38" ht="14.75">
      <c r="A152" s="12" t="s">
        <v>115</v>
      </c>
      <c r="B152" t="s">
        <v>573</v>
      </c>
      <c r="C152" t="s">
        <v>768</v>
      </c>
      <c r="D152" t="s">
        <v>2080</v>
      </c>
      <c r="E152" t="s">
        <v>876</v>
      </c>
      <c r="G152">
        <v>1.75E-4</v>
      </c>
      <c r="H152">
        <v>3.7500000000000001E-4</v>
      </c>
      <c r="I152">
        <v>6.2299999999999996E-4</v>
      </c>
      <c r="J152">
        <v>9.0399999999999996E-4</v>
      </c>
      <c r="K152">
        <v>1.209E-3</v>
      </c>
      <c r="L152">
        <v>1.5349999999999999E-3</v>
      </c>
      <c r="M152">
        <v>1.869E-3</v>
      </c>
      <c r="N152">
        <v>2.1970000000000002E-3</v>
      </c>
      <c r="O152">
        <v>2.5249999999999999E-3</v>
      </c>
      <c r="P152">
        <v>2.859E-3</v>
      </c>
      <c r="Q152">
        <v>3.199E-3</v>
      </c>
      <c r="R152">
        <v>3.5509999999999999E-3</v>
      </c>
      <c r="S152">
        <v>3.9189999999999997E-3</v>
      </c>
      <c r="T152">
        <v>4.3049999999999998E-3</v>
      </c>
      <c r="U152">
        <v>4.7060000000000001E-3</v>
      </c>
      <c r="V152">
        <v>5.1279999999999997E-3</v>
      </c>
      <c r="W152">
        <v>5.5710000000000004E-3</v>
      </c>
      <c r="X152">
        <v>6.0280000000000004E-3</v>
      </c>
      <c r="Y152">
        <v>6.4999999999999997E-3</v>
      </c>
      <c r="Z152">
        <v>6.999E-3</v>
      </c>
      <c r="AA152">
        <v>7.528E-3</v>
      </c>
      <c r="AB152">
        <v>8.0839999999999992E-3</v>
      </c>
      <c r="AC152">
        <v>8.6610000000000003E-3</v>
      </c>
      <c r="AD152">
        <v>9.2599999999999991E-3</v>
      </c>
      <c r="AE152">
        <v>9.8790000000000006E-3</v>
      </c>
      <c r="AF152">
        <v>1.0521000000000001E-2</v>
      </c>
      <c r="AG152">
        <v>1.1187000000000001E-2</v>
      </c>
      <c r="AH152">
        <v>1.1863E-2</v>
      </c>
      <c r="AI152">
        <v>1.256E-2</v>
      </c>
      <c r="AJ152">
        <v>1.3289E-2</v>
      </c>
      <c r="AK152">
        <v>1.4045999999999999E-2</v>
      </c>
      <c r="AL152" s="40">
        <v>0.157</v>
      </c>
    </row>
    <row r="153" spans="1:38" ht="14.75">
      <c r="A153" s="12" t="s">
        <v>261</v>
      </c>
      <c r="B153" t="s">
        <v>577</v>
      </c>
      <c r="C153" t="s">
        <v>769</v>
      </c>
      <c r="D153" t="s">
        <v>2081</v>
      </c>
      <c r="E153" t="s">
        <v>876</v>
      </c>
      <c r="G153">
        <v>2.8600000000000001E-4</v>
      </c>
      <c r="H153">
        <v>6.1399999999999996E-4</v>
      </c>
      <c r="I153">
        <v>1.0189999999999999E-3</v>
      </c>
      <c r="J153">
        <v>1.4779999999999999E-3</v>
      </c>
      <c r="K153">
        <v>1.9780000000000002E-3</v>
      </c>
      <c r="L153">
        <v>2.5119999999999999E-3</v>
      </c>
      <c r="M153">
        <v>3.058E-3</v>
      </c>
      <c r="N153">
        <v>3.594E-3</v>
      </c>
      <c r="O153">
        <v>4.1310000000000001E-3</v>
      </c>
      <c r="P153">
        <v>4.6769999999999997E-3</v>
      </c>
      <c r="Q153">
        <v>5.2339999999999999E-3</v>
      </c>
      <c r="R153">
        <v>5.8089999999999999E-3</v>
      </c>
      <c r="S153">
        <v>6.4120000000000002E-3</v>
      </c>
      <c r="T153">
        <v>7.0419999999999996E-3</v>
      </c>
      <c r="U153">
        <v>7.6990000000000001E-3</v>
      </c>
      <c r="V153">
        <v>8.3890000000000006E-3</v>
      </c>
      <c r="W153">
        <v>9.1129999999999996E-3</v>
      </c>
      <c r="X153">
        <v>9.8600000000000007E-3</v>
      </c>
      <c r="Y153">
        <v>1.0633E-2</v>
      </c>
      <c r="Z153">
        <v>1.1449000000000001E-2</v>
      </c>
      <c r="AA153">
        <v>1.2315E-2</v>
      </c>
      <c r="AB153">
        <v>1.3225000000000001E-2</v>
      </c>
      <c r="AC153">
        <v>1.4168999999999999E-2</v>
      </c>
      <c r="AD153">
        <v>1.5148999999999999E-2</v>
      </c>
      <c r="AE153">
        <v>1.6160000000000001E-2</v>
      </c>
      <c r="AF153">
        <v>1.7211000000000001E-2</v>
      </c>
      <c r="AG153">
        <v>1.8301000000000001E-2</v>
      </c>
      <c r="AH153">
        <v>1.9407000000000001E-2</v>
      </c>
      <c r="AI153">
        <v>2.0545999999999998E-2</v>
      </c>
      <c r="AJ153">
        <v>2.1739999999999999E-2</v>
      </c>
      <c r="AK153">
        <v>2.2977000000000001E-2</v>
      </c>
      <c r="AL153" s="40">
        <v>0.157</v>
      </c>
    </row>
    <row r="154" spans="1:38" ht="14.75">
      <c r="B154" t="s">
        <v>656</v>
      </c>
      <c r="C154" t="s">
        <v>770</v>
      </c>
      <c r="D154" t="s">
        <v>2082</v>
      </c>
      <c r="E154" t="s">
        <v>876</v>
      </c>
      <c r="G154">
        <v>3.5567950000000002</v>
      </c>
      <c r="H154">
        <v>3.568505</v>
      </c>
      <c r="I154">
        <v>3.6146280000000002</v>
      </c>
      <c r="J154">
        <v>3.681378</v>
      </c>
      <c r="K154">
        <v>3.7628889999999999</v>
      </c>
      <c r="L154">
        <v>3.8557139999999999</v>
      </c>
      <c r="M154">
        <v>3.9498660000000001</v>
      </c>
      <c r="N154">
        <v>4.0341459999999998</v>
      </c>
      <c r="O154">
        <v>4.1122139999999998</v>
      </c>
      <c r="P154">
        <v>4.185333</v>
      </c>
      <c r="Q154">
        <v>4.2580220000000004</v>
      </c>
      <c r="R154">
        <v>4.3288970000000004</v>
      </c>
      <c r="S154">
        <v>4.4061830000000004</v>
      </c>
      <c r="T154">
        <v>4.4811350000000001</v>
      </c>
      <c r="U154">
        <v>4.5563799999999999</v>
      </c>
      <c r="V154">
        <v>4.6395140000000001</v>
      </c>
      <c r="W154">
        <v>4.7304620000000002</v>
      </c>
      <c r="X154">
        <v>4.8245269999999998</v>
      </c>
      <c r="Y154">
        <v>4.9196999999999997</v>
      </c>
      <c r="Z154">
        <v>5.0199020000000001</v>
      </c>
      <c r="AA154">
        <v>5.1243369999999997</v>
      </c>
      <c r="AB154">
        <v>5.2328679999999999</v>
      </c>
      <c r="AC154">
        <v>5.3459240000000001</v>
      </c>
      <c r="AD154">
        <v>5.4694180000000001</v>
      </c>
      <c r="AE154">
        <v>5.6002039999999997</v>
      </c>
      <c r="AF154">
        <v>5.734343</v>
      </c>
      <c r="AG154">
        <v>5.8682850000000002</v>
      </c>
      <c r="AH154">
        <v>5.9992179999999999</v>
      </c>
      <c r="AI154">
        <v>6.1299830000000002</v>
      </c>
      <c r="AJ154">
        <v>6.2628250000000003</v>
      </c>
      <c r="AK154">
        <v>6.3935079999999997</v>
      </c>
      <c r="AL154" s="40">
        <v>0.02</v>
      </c>
    </row>
    <row r="155" spans="1:38" ht="14.75">
      <c r="B155" t="s">
        <v>658</v>
      </c>
    </row>
    <row r="156" spans="1:38" ht="14.75">
      <c r="A156" s="12" t="s">
        <v>114</v>
      </c>
      <c r="B156" t="s">
        <v>405</v>
      </c>
      <c r="C156" t="s">
        <v>771</v>
      </c>
      <c r="D156" t="s">
        <v>2083</v>
      </c>
      <c r="E156" t="s">
        <v>876</v>
      </c>
      <c r="G156">
        <v>4.9273610000000003</v>
      </c>
      <c r="H156">
        <v>4.9698799999999999</v>
      </c>
      <c r="I156">
        <v>5.0505779999999998</v>
      </c>
      <c r="J156">
        <v>5.1495199999999999</v>
      </c>
      <c r="K156">
        <v>5.2576869999999998</v>
      </c>
      <c r="L156">
        <v>5.3716470000000003</v>
      </c>
      <c r="M156">
        <v>5.4798809999999998</v>
      </c>
      <c r="N156">
        <v>5.567901</v>
      </c>
      <c r="O156">
        <v>5.6404439999999996</v>
      </c>
      <c r="P156">
        <v>5.6997520000000002</v>
      </c>
      <c r="Q156">
        <v>5.751614</v>
      </c>
      <c r="R156">
        <v>5.8003400000000003</v>
      </c>
      <c r="S156">
        <v>5.8473350000000002</v>
      </c>
      <c r="T156">
        <v>5.8893750000000002</v>
      </c>
      <c r="U156">
        <v>5.9240690000000003</v>
      </c>
      <c r="V156">
        <v>5.9613339999999999</v>
      </c>
      <c r="W156">
        <v>6.0039290000000003</v>
      </c>
      <c r="X156">
        <v>6.0440990000000001</v>
      </c>
      <c r="Y156">
        <v>6.0810069999999996</v>
      </c>
      <c r="Z156">
        <v>6.1126969999999998</v>
      </c>
      <c r="AA156">
        <v>6.1422090000000003</v>
      </c>
      <c r="AB156">
        <v>6.1626839999999996</v>
      </c>
      <c r="AC156">
        <v>6.1901190000000001</v>
      </c>
      <c r="AD156">
        <v>6.2200879999999996</v>
      </c>
      <c r="AE156">
        <v>6.2521190000000004</v>
      </c>
      <c r="AF156">
        <v>6.2839840000000002</v>
      </c>
      <c r="AG156">
        <v>6.3088160000000002</v>
      </c>
      <c r="AH156">
        <v>6.3235460000000003</v>
      </c>
      <c r="AI156">
        <v>6.3322200000000004</v>
      </c>
      <c r="AJ156">
        <v>6.3348310000000003</v>
      </c>
      <c r="AK156">
        <v>6.3288529999999996</v>
      </c>
      <c r="AL156" s="40">
        <v>8.0000000000000002E-3</v>
      </c>
    </row>
    <row r="157" spans="1:38" ht="14.75">
      <c r="A157" s="12" t="s">
        <v>113</v>
      </c>
      <c r="B157" t="s">
        <v>334</v>
      </c>
      <c r="C157" t="s">
        <v>772</v>
      </c>
      <c r="D157" t="s">
        <v>2084</v>
      </c>
      <c r="E157" t="s">
        <v>876</v>
      </c>
      <c r="G157">
        <v>4.7627999999999997E-2</v>
      </c>
      <c r="H157">
        <v>4.1701000000000002E-2</v>
      </c>
      <c r="I157">
        <v>3.6742999999999998E-2</v>
      </c>
      <c r="J157">
        <v>3.2603E-2</v>
      </c>
      <c r="K157">
        <v>2.9021000000000002E-2</v>
      </c>
      <c r="L157">
        <v>2.5946E-2</v>
      </c>
      <c r="M157">
        <v>2.3460999999999999E-2</v>
      </c>
      <c r="N157">
        <v>2.1447000000000001E-2</v>
      </c>
      <c r="O157">
        <v>1.9778E-2</v>
      </c>
      <c r="P157">
        <v>1.8334E-2</v>
      </c>
      <c r="Q157">
        <v>1.7139999999999999E-2</v>
      </c>
      <c r="R157">
        <v>1.6077999999999999E-2</v>
      </c>
      <c r="S157">
        <v>1.5202E-2</v>
      </c>
      <c r="T157">
        <v>1.4515999999999999E-2</v>
      </c>
      <c r="U157">
        <v>1.3984E-2</v>
      </c>
      <c r="V157">
        <v>1.3618E-2</v>
      </c>
      <c r="W157">
        <v>1.3329000000000001E-2</v>
      </c>
      <c r="X157">
        <v>1.3157E-2</v>
      </c>
      <c r="Y157">
        <v>1.3062000000000001E-2</v>
      </c>
      <c r="Z157">
        <v>1.2988E-2</v>
      </c>
      <c r="AA157">
        <v>1.2909E-2</v>
      </c>
      <c r="AB157">
        <v>1.2885000000000001E-2</v>
      </c>
      <c r="AC157">
        <v>1.2822999999999999E-2</v>
      </c>
      <c r="AD157">
        <v>1.2766E-2</v>
      </c>
      <c r="AE157">
        <v>1.2781000000000001E-2</v>
      </c>
      <c r="AF157">
        <v>1.2845000000000001E-2</v>
      </c>
      <c r="AG157">
        <v>1.2932000000000001E-2</v>
      </c>
      <c r="AH157">
        <v>1.3018E-2</v>
      </c>
      <c r="AI157">
        <v>1.3110999999999999E-2</v>
      </c>
      <c r="AJ157">
        <v>1.3197E-2</v>
      </c>
      <c r="AK157">
        <v>1.3273E-2</v>
      </c>
      <c r="AL157" s="40">
        <v>-4.2000000000000003E-2</v>
      </c>
    </row>
    <row r="158" spans="1:38" ht="14.75">
      <c r="A158" s="12" t="s">
        <v>260</v>
      </c>
      <c r="B158" t="s">
        <v>317</v>
      </c>
      <c r="C158" t="s">
        <v>773</v>
      </c>
      <c r="D158" t="s">
        <v>2085</v>
      </c>
      <c r="E158" t="s">
        <v>876</v>
      </c>
      <c r="G158">
        <v>3.7469999999999999E-3</v>
      </c>
      <c r="H158">
        <v>3.7699999999999999E-3</v>
      </c>
      <c r="I158">
        <v>3.8400000000000001E-3</v>
      </c>
      <c r="J158">
        <v>3.9290000000000002E-3</v>
      </c>
      <c r="K158">
        <v>4.0379999999999999E-3</v>
      </c>
      <c r="L158">
        <v>4.163E-3</v>
      </c>
      <c r="M158">
        <v>4.3080000000000002E-3</v>
      </c>
      <c r="N158">
        <v>4.4380000000000001E-3</v>
      </c>
      <c r="O158">
        <v>4.548E-3</v>
      </c>
      <c r="P158">
        <v>4.6249999999999998E-3</v>
      </c>
      <c r="Q158">
        <v>4.7039999999999998E-3</v>
      </c>
      <c r="R158">
        <v>4.7809999999999997E-3</v>
      </c>
      <c r="S158">
        <v>4.8529999999999997E-3</v>
      </c>
      <c r="T158">
        <v>4.9509999999999997E-3</v>
      </c>
      <c r="U158">
        <v>5.0629999999999998E-3</v>
      </c>
      <c r="V158">
        <v>5.1850000000000004E-3</v>
      </c>
      <c r="W158">
        <v>5.3119999999999999E-3</v>
      </c>
      <c r="X158">
        <v>5.4380000000000001E-3</v>
      </c>
      <c r="Y158">
        <v>5.5599999999999998E-3</v>
      </c>
      <c r="Z158">
        <v>5.6820000000000004E-3</v>
      </c>
      <c r="AA158">
        <v>5.8040000000000001E-3</v>
      </c>
      <c r="AB158">
        <v>5.9249999999999997E-3</v>
      </c>
      <c r="AC158">
        <v>6.0400000000000002E-3</v>
      </c>
      <c r="AD158">
        <v>6.1510000000000002E-3</v>
      </c>
      <c r="AE158">
        <v>6.2560000000000003E-3</v>
      </c>
      <c r="AF158">
        <v>6.3569999999999998E-3</v>
      </c>
      <c r="AG158">
        <v>6.4549999999999998E-3</v>
      </c>
      <c r="AH158">
        <v>6.5449999999999996E-3</v>
      </c>
      <c r="AI158">
        <v>6.6290000000000003E-3</v>
      </c>
      <c r="AJ158">
        <v>6.7010000000000004E-3</v>
      </c>
      <c r="AK158">
        <v>6.7549999999999997E-3</v>
      </c>
      <c r="AL158" s="40">
        <v>0.02</v>
      </c>
    </row>
    <row r="159" spans="1:38" ht="14.75">
      <c r="A159" s="12" t="s">
        <v>112</v>
      </c>
      <c r="B159" t="s">
        <v>315</v>
      </c>
      <c r="C159" t="s">
        <v>774</v>
      </c>
      <c r="D159" t="s">
        <v>2086</v>
      </c>
      <c r="E159" t="s">
        <v>876</v>
      </c>
      <c r="G159">
        <v>4.4406000000000001E-2</v>
      </c>
      <c r="H159">
        <v>4.7688000000000001E-2</v>
      </c>
      <c r="I159">
        <v>5.1163E-2</v>
      </c>
      <c r="J159">
        <v>5.4503000000000003E-2</v>
      </c>
      <c r="K159">
        <v>5.7575000000000001E-2</v>
      </c>
      <c r="L159">
        <v>6.0374999999999998E-2</v>
      </c>
      <c r="M159">
        <v>6.2839999999999993E-2</v>
      </c>
      <c r="N159">
        <v>6.4871999999999999E-2</v>
      </c>
      <c r="O159">
        <v>6.6600999999999994E-2</v>
      </c>
      <c r="P159">
        <v>6.8108000000000002E-2</v>
      </c>
      <c r="Q159">
        <v>6.9438E-2</v>
      </c>
      <c r="R159">
        <v>7.0655999999999997E-2</v>
      </c>
      <c r="S159">
        <v>7.1865999999999999E-2</v>
      </c>
      <c r="T159">
        <v>7.3091000000000003E-2</v>
      </c>
      <c r="U159">
        <v>7.4352000000000001E-2</v>
      </c>
      <c r="V159">
        <v>7.571E-2</v>
      </c>
      <c r="W159">
        <v>7.7157000000000003E-2</v>
      </c>
      <c r="X159">
        <v>7.8669000000000003E-2</v>
      </c>
      <c r="Y159">
        <v>8.0232999999999999E-2</v>
      </c>
      <c r="Z159">
        <v>8.1948999999999994E-2</v>
      </c>
      <c r="AA159">
        <v>8.3926000000000001E-2</v>
      </c>
      <c r="AB159">
        <v>8.6150000000000004E-2</v>
      </c>
      <c r="AC159">
        <v>8.8616E-2</v>
      </c>
      <c r="AD159">
        <v>9.1316999999999995E-2</v>
      </c>
      <c r="AE159">
        <v>9.4312000000000007E-2</v>
      </c>
      <c r="AF159">
        <v>9.7685999999999995E-2</v>
      </c>
      <c r="AG159">
        <v>0.101387</v>
      </c>
      <c r="AH159">
        <v>0.105381</v>
      </c>
      <c r="AI159">
        <v>0.109584</v>
      </c>
      <c r="AJ159">
        <v>0.114232</v>
      </c>
      <c r="AK159">
        <v>0.119335</v>
      </c>
      <c r="AL159" s="40">
        <v>3.4000000000000002E-2</v>
      </c>
    </row>
    <row r="160" spans="1:38" ht="14.75">
      <c r="A160" s="12" t="s">
        <v>113</v>
      </c>
      <c r="B160" t="s">
        <v>569</v>
      </c>
      <c r="C160" t="s">
        <v>775</v>
      </c>
      <c r="D160" t="s">
        <v>2087</v>
      </c>
      <c r="E160" t="s">
        <v>876</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117</v>
      </c>
    </row>
    <row r="161" spans="1:38" ht="14.75">
      <c r="A161" s="12" t="s">
        <v>111</v>
      </c>
      <c r="B161" t="s">
        <v>571</v>
      </c>
      <c r="C161" t="s">
        <v>776</v>
      </c>
      <c r="D161" t="s">
        <v>2088</v>
      </c>
      <c r="E161" t="s">
        <v>876</v>
      </c>
      <c r="G161">
        <v>1.13E-4</v>
      </c>
      <c r="H161">
        <v>2.3000000000000001E-4</v>
      </c>
      <c r="I161">
        <v>3.6900000000000002E-4</v>
      </c>
      <c r="J161">
        <v>5.2300000000000003E-4</v>
      </c>
      <c r="K161">
        <v>6.87E-4</v>
      </c>
      <c r="L161">
        <v>8.5800000000000004E-4</v>
      </c>
      <c r="M161">
        <v>1.029E-3</v>
      </c>
      <c r="N161">
        <v>1.1919999999999999E-3</v>
      </c>
      <c r="O161">
        <v>1.3519999999999999E-3</v>
      </c>
      <c r="P161">
        <v>1.511E-3</v>
      </c>
      <c r="Q161">
        <v>1.668E-3</v>
      </c>
      <c r="R161">
        <v>1.8270000000000001E-3</v>
      </c>
      <c r="S161">
        <v>1.9889999999999999E-3</v>
      </c>
      <c r="T161">
        <v>2.153E-3</v>
      </c>
      <c r="U161">
        <v>2.32E-3</v>
      </c>
      <c r="V161">
        <v>2.4910000000000002E-3</v>
      </c>
      <c r="W161">
        <v>2.6649999999999998E-3</v>
      </c>
      <c r="X161">
        <v>2.8389999999999999E-3</v>
      </c>
      <c r="Y161">
        <v>3.0130000000000001E-3</v>
      </c>
      <c r="Z161">
        <v>3.192E-3</v>
      </c>
      <c r="AA161">
        <v>3.3769999999999998E-3</v>
      </c>
      <c r="AB161">
        <v>3.5639999999999999E-3</v>
      </c>
      <c r="AC161">
        <v>3.7529999999999998E-3</v>
      </c>
      <c r="AD161">
        <v>3.9430000000000003E-3</v>
      </c>
      <c r="AE161">
        <v>4.1320000000000003E-3</v>
      </c>
      <c r="AF161">
        <v>4.3229999999999996E-3</v>
      </c>
      <c r="AG161">
        <v>4.5139999999999998E-3</v>
      </c>
      <c r="AH161">
        <v>4.7010000000000003E-3</v>
      </c>
      <c r="AI161">
        <v>4.8859999999999997E-3</v>
      </c>
      <c r="AJ161">
        <v>5.0740000000000004E-3</v>
      </c>
      <c r="AK161">
        <v>5.2630000000000003E-3</v>
      </c>
      <c r="AL161" s="40">
        <v>0.13700000000000001</v>
      </c>
    </row>
    <row r="162" spans="1:38" ht="14.75">
      <c r="A162" s="12" t="s">
        <v>115</v>
      </c>
      <c r="B162" t="s">
        <v>575</v>
      </c>
      <c r="C162" t="s">
        <v>777</v>
      </c>
      <c r="D162" t="s">
        <v>2089</v>
      </c>
      <c r="E162" t="s">
        <v>876</v>
      </c>
      <c r="G162">
        <v>2.3800000000000001E-4</v>
      </c>
      <c r="H162">
        <v>4.0900000000000002E-4</v>
      </c>
      <c r="I162">
        <v>6.1499999999999999E-4</v>
      </c>
      <c r="J162">
        <v>8.4400000000000002E-4</v>
      </c>
      <c r="K162">
        <v>1.0870000000000001E-3</v>
      </c>
      <c r="L162">
        <v>1.3389999999999999E-3</v>
      </c>
      <c r="M162">
        <v>1.593E-3</v>
      </c>
      <c r="N162">
        <v>1.835E-3</v>
      </c>
      <c r="O162">
        <v>2.0709999999999999E-3</v>
      </c>
      <c r="P162">
        <v>2.3050000000000002E-3</v>
      </c>
      <c r="Q162">
        <v>2.5379999999999999E-3</v>
      </c>
      <c r="R162">
        <v>2.7720000000000002E-3</v>
      </c>
      <c r="S162">
        <v>3.0109999999999998E-3</v>
      </c>
      <c r="T162">
        <v>3.2529999999999998E-3</v>
      </c>
      <c r="U162">
        <v>3.5000000000000001E-3</v>
      </c>
      <c r="V162">
        <v>3.751E-3</v>
      </c>
      <c r="W162">
        <v>4.0070000000000001E-3</v>
      </c>
      <c r="X162">
        <v>4.2630000000000003E-3</v>
      </c>
      <c r="Y162">
        <v>4.5199999999999997E-3</v>
      </c>
      <c r="Z162">
        <v>4.7840000000000001E-3</v>
      </c>
      <c r="AA162">
        <v>5.0549999999999996E-3</v>
      </c>
      <c r="AB162">
        <v>5.3319999999999999E-3</v>
      </c>
      <c r="AC162">
        <v>5.6100000000000004E-3</v>
      </c>
      <c r="AD162">
        <v>5.8900000000000003E-3</v>
      </c>
      <c r="AE162">
        <v>6.169E-3</v>
      </c>
      <c r="AF162">
        <v>6.45E-3</v>
      </c>
      <c r="AG162">
        <v>6.731E-3</v>
      </c>
      <c r="AH162">
        <v>7.0060000000000001E-3</v>
      </c>
      <c r="AI162">
        <v>7.28E-3</v>
      </c>
      <c r="AJ162">
        <v>7.5570000000000003E-3</v>
      </c>
      <c r="AK162">
        <v>7.835E-3</v>
      </c>
      <c r="AL162" s="40">
        <v>0.124</v>
      </c>
    </row>
    <row r="163" spans="1:38" ht="14.75">
      <c r="A163" s="12" t="s">
        <v>115</v>
      </c>
      <c r="B163" t="s">
        <v>573</v>
      </c>
      <c r="C163" t="s">
        <v>778</v>
      </c>
      <c r="D163" t="s">
        <v>2090</v>
      </c>
      <c r="E163" t="s">
        <v>876</v>
      </c>
      <c r="G163">
        <v>2.63E-4</v>
      </c>
      <c r="H163">
        <v>4.5199999999999998E-4</v>
      </c>
      <c r="I163">
        <v>6.7900000000000002E-4</v>
      </c>
      <c r="J163">
        <v>9.3099999999999997E-4</v>
      </c>
      <c r="K163">
        <v>1.199E-3</v>
      </c>
      <c r="L163">
        <v>1.4779999999999999E-3</v>
      </c>
      <c r="M163">
        <v>1.7570000000000001E-3</v>
      </c>
      <c r="N163">
        <v>2.0240000000000002E-3</v>
      </c>
      <c r="O163">
        <v>2.284E-3</v>
      </c>
      <c r="P163">
        <v>2.542E-3</v>
      </c>
      <c r="Q163">
        <v>2.7989999999999998E-3</v>
      </c>
      <c r="R163">
        <v>3.0569999999999998E-3</v>
      </c>
      <c r="S163">
        <v>3.32E-3</v>
      </c>
      <c r="T163">
        <v>3.5869999999999999E-3</v>
      </c>
      <c r="U163">
        <v>3.859E-3</v>
      </c>
      <c r="V163">
        <v>4.1359999999999999E-3</v>
      </c>
      <c r="W163">
        <v>4.4180000000000001E-3</v>
      </c>
      <c r="X163">
        <v>4.7000000000000002E-3</v>
      </c>
      <c r="Y163">
        <v>4.9839999999999997E-3</v>
      </c>
      <c r="Z163">
        <v>5.274E-3</v>
      </c>
      <c r="AA163">
        <v>5.574E-3</v>
      </c>
      <c r="AB163">
        <v>5.8789999999999997E-3</v>
      </c>
      <c r="AC163">
        <v>6.1850000000000004E-3</v>
      </c>
      <c r="AD163">
        <v>6.4929999999999996E-3</v>
      </c>
      <c r="AE163">
        <v>6.8009999999999998E-3</v>
      </c>
      <c r="AF163">
        <v>7.11E-3</v>
      </c>
      <c r="AG163">
        <v>7.4200000000000004E-3</v>
      </c>
      <c r="AH163">
        <v>7.724E-3</v>
      </c>
      <c r="AI163">
        <v>8.0260000000000001E-3</v>
      </c>
      <c r="AJ163">
        <v>8.3309999999999999E-3</v>
      </c>
      <c r="AK163">
        <v>8.6379999999999998E-3</v>
      </c>
      <c r="AL163" s="40">
        <v>0.123</v>
      </c>
    </row>
    <row r="164" spans="1:38" ht="14.75">
      <c r="A164" s="12" t="s">
        <v>261</v>
      </c>
      <c r="B164" t="s">
        <v>577</v>
      </c>
      <c r="C164" t="s">
        <v>779</v>
      </c>
      <c r="D164" t="s">
        <v>2091</v>
      </c>
      <c r="E164" t="s">
        <v>876</v>
      </c>
      <c r="G164">
        <v>2.9700000000000001E-4</v>
      </c>
      <c r="H164">
        <v>5.2899999999999996E-4</v>
      </c>
      <c r="I164">
        <v>8.0800000000000002E-4</v>
      </c>
      <c r="J164">
        <v>1.1169999999999999E-3</v>
      </c>
      <c r="K164">
        <v>1.446E-3</v>
      </c>
      <c r="L164">
        <v>1.789E-3</v>
      </c>
      <c r="M164">
        <v>2.1310000000000001E-3</v>
      </c>
      <c r="N164">
        <v>2.4589999999999998E-3</v>
      </c>
      <c r="O164">
        <v>2.7789999999999998E-3</v>
      </c>
      <c r="P164">
        <v>3.0969999999999999E-3</v>
      </c>
      <c r="Q164">
        <v>3.4120000000000001E-3</v>
      </c>
      <c r="R164">
        <v>3.7290000000000001E-3</v>
      </c>
      <c r="S164">
        <v>4.0530000000000002E-3</v>
      </c>
      <c r="T164">
        <v>4.3819999999999996E-3</v>
      </c>
      <c r="U164">
        <v>4.7159999999999997E-3</v>
      </c>
      <c r="V164">
        <v>5.0559999999999997E-3</v>
      </c>
      <c r="W164">
        <v>5.4029999999999998E-3</v>
      </c>
      <c r="X164">
        <v>5.751E-3</v>
      </c>
      <c r="Y164">
        <v>6.0990000000000003E-3</v>
      </c>
      <c r="Z164">
        <v>6.4559999999999999E-3</v>
      </c>
      <c r="AA164">
        <v>6.8250000000000003E-3</v>
      </c>
      <c r="AB164">
        <v>7.1999999999999998E-3</v>
      </c>
      <c r="AC164">
        <v>7.5770000000000004E-3</v>
      </c>
      <c r="AD164">
        <v>7.9559999999999995E-3</v>
      </c>
      <c r="AE164">
        <v>8.3350000000000004E-3</v>
      </c>
      <c r="AF164">
        <v>8.7150000000000005E-3</v>
      </c>
      <c r="AG164">
        <v>9.0959999999999999E-3</v>
      </c>
      <c r="AH164">
        <v>9.4699999999999993E-3</v>
      </c>
      <c r="AI164">
        <v>9.8410000000000008E-3</v>
      </c>
      <c r="AJ164">
        <v>1.0217E-2</v>
      </c>
      <c r="AK164">
        <v>1.0593E-2</v>
      </c>
      <c r="AL164" s="40">
        <v>0.126</v>
      </c>
    </row>
    <row r="165" spans="1:38" ht="14.75">
      <c r="B165" t="s">
        <v>668</v>
      </c>
      <c r="C165" t="s">
        <v>780</v>
      </c>
      <c r="D165" t="s">
        <v>2092</v>
      </c>
      <c r="E165" t="s">
        <v>876</v>
      </c>
      <c r="G165">
        <v>5.0240520000000002</v>
      </c>
      <c r="H165">
        <v>5.0646599999999999</v>
      </c>
      <c r="I165">
        <v>5.1447960000000004</v>
      </c>
      <c r="J165">
        <v>5.2439720000000003</v>
      </c>
      <c r="K165">
        <v>5.3527430000000003</v>
      </c>
      <c r="L165">
        <v>5.4675940000000001</v>
      </c>
      <c r="M165">
        <v>5.5770020000000002</v>
      </c>
      <c r="N165">
        <v>5.6661669999999997</v>
      </c>
      <c r="O165">
        <v>5.7398559999999996</v>
      </c>
      <c r="P165">
        <v>5.8002760000000002</v>
      </c>
      <c r="Q165">
        <v>5.8533140000000001</v>
      </c>
      <c r="R165">
        <v>5.9032429999999998</v>
      </c>
      <c r="S165">
        <v>5.9516309999999999</v>
      </c>
      <c r="T165">
        <v>5.9953099999999999</v>
      </c>
      <c r="U165">
        <v>6.0318649999999998</v>
      </c>
      <c r="V165">
        <v>6.0712809999999999</v>
      </c>
      <c r="W165">
        <v>6.1162200000000002</v>
      </c>
      <c r="X165">
        <v>6.1589109999999998</v>
      </c>
      <c r="Y165">
        <v>6.1984769999999996</v>
      </c>
      <c r="Z165">
        <v>6.2330209999999999</v>
      </c>
      <c r="AA165">
        <v>6.2656749999999999</v>
      </c>
      <c r="AB165">
        <v>6.2896179999999999</v>
      </c>
      <c r="AC165">
        <v>6.3207250000000004</v>
      </c>
      <c r="AD165">
        <v>6.3546019999999999</v>
      </c>
      <c r="AE165">
        <v>6.3909070000000003</v>
      </c>
      <c r="AF165">
        <v>6.4274699999999996</v>
      </c>
      <c r="AG165">
        <v>6.4573520000000002</v>
      </c>
      <c r="AH165">
        <v>6.4773899999999998</v>
      </c>
      <c r="AI165">
        <v>6.4915779999999996</v>
      </c>
      <c r="AJ165">
        <v>6.5001410000000002</v>
      </c>
      <c r="AK165">
        <v>6.5005449999999998</v>
      </c>
      <c r="AL165" s="40">
        <v>8.9999999999999993E-3</v>
      </c>
    </row>
    <row r="166" spans="1:38" ht="14.75">
      <c r="B166" t="s">
        <v>781</v>
      </c>
      <c r="C166" t="s">
        <v>782</v>
      </c>
      <c r="D166" t="s">
        <v>2093</v>
      </c>
      <c r="E166" t="s">
        <v>876</v>
      </c>
      <c r="G166">
        <v>12.57761</v>
      </c>
      <c r="H166">
        <v>12.789747999999999</v>
      </c>
      <c r="I166">
        <v>13.09276</v>
      </c>
      <c r="J166">
        <v>13.442223</v>
      </c>
      <c r="K166">
        <v>13.824942999999999</v>
      </c>
      <c r="L166">
        <v>14.233603</v>
      </c>
      <c r="M166">
        <v>14.637938999999999</v>
      </c>
      <c r="N166">
        <v>15.006188</v>
      </c>
      <c r="O166">
        <v>15.351565000000001</v>
      </c>
      <c r="P166">
        <v>15.675782999999999</v>
      </c>
      <c r="Q166">
        <v>15.987534999999999</v>
      </c>
      <c r="R166">
        <v>16.289905999999998</v>
      </c>
      <c r="S166">
        <v>16.598139</v>
      </c>
      <c r="T166">
        <v>16.886906</v>
      </c>
      <c r="U166">
        <v>17.164266999999999</v>
      </c>
      <c r="V166">
        <v>17.446192</v>
      </c>
      <c r="W166">
        <v>17.7395</v>
      </c>
      <c r="X166">
        <v>18.030215999999999</v>
      </c>
      <c r="Y166">
        <v>18.317392000000002</v>
      </c>
      <c r="Z166">
        <v>18.596810999999999</v>
      </c>
      <c r="AA166">
        <v>18.867943</v>
      </c>
      <c r="AB166">
        <v>19.137072</v>
      </c>
      <c r="AC166">
        <v>19.41328</v>
      </c>
      <c r="AD166">
        <v>19.715935000000002</v>
      </c>
      <c r="AE166">
        <v>20.039179000000001</v>
      </c>
      <c r="AF166">
        <v>20.362708999999999</v>
      </c>
      <c r="AG166">
        <v>20.669433999999999</v>
      </c>
      <c r="AH166">
        <v>20.964500000000001</v>
      </c>
      <c r="AI166">
        <v>21.255849999999999</v>
      </c>
      <c r="AJ166">
        <v>21.526561999999998</v>
      </c>
      <c r="AK166">
        <v>21.776461000000001</v>
      </c>
      <c r="AL166" s="40">
        <v>1.7999999999999999E-2</v>
      </c>
    </row>
    <row r="167" spans="1:38" ht="14.75">
      <c r="B167" t="s">
        <v>218</v>
      </c>
    </row>
    <row r="168" spans="1:38" ht="14.75">
      <c r="B168" t="s">
        <v>714</v>
      </c>
    </row>
    <row r="169" spans="1:38" ht="14.75">
      <c r="B169" t="s">
        <v>445</v>
      </c>
    </row>
    <row r="170" spans="1:38" ht="14.75">
      <c r="B170" t="s">
        <v>405</v>
      </c>
      <c r="C170" t="s">
        <v>783</v>
      </c>
      <c r="D170" t="s">
        <v>2094</v>
      </c>
      <c r="E170" t="s">
        <v>873</v>
      </c>
      <c r="G170">
        <v>16.018782000000002</v>
      </c>
      <c r="H170">
        <v>16.227394</v>
      </c>
      <c r="I170">
        <v>16.411106</v>
      </c>
      <c r="J170">
        <v>16.651821000000002</v>
      </c>
      <c r="K170">
        <v>16.957197000000001</v>
      </c>
      <c r="L170">
        <v>17.304925999999998</v>
      </c>
      <c r="M170">
        <v>17.656281</v>
      </c>
      <c r="N170">
        <v>17.911149999999999</v>
      </c>
      <c r="O170">
        <v>17.999077</v>
      </c>
      <c r="P170">
        <v>18.125586999999999</v>
      </c>
      <c r="Q170">
        <v>18.197655000000001</v>
      </c>
      <c r="R170">
        <v>18.234241000000001</v>
      </c>
      <c r="S170">
        <v>18.242609000000002</v>
      </c>
      <c r="T170">
        <v>18.239412000000002</v>
      </c>
      <c r="U170">
        <v>18.236767</v>
      </c>
      <c r="V170">
        <v>18.234541</v>
      </c>
      <c r="W170">
        <v>18.232672000000001</v>
      </c>
      <c r="X170">
        <v>18.231100000000001</v>
      </c>
      <c r="Y170">
        <v>18.229808999999999</v>
      </c>
      <c r="Z170">
        <v>18.228712000000002</v>
      </c>
      <c r="AA170">
        <v>18.227792999999998</v>
      </c>
      <c r="AB170">
        <v>18.227028000000001</v>
      </c>
      <c r="AC170">
        <v>18.226396999999999</v>
      </c>
      <c r="AD170">
        <v>18.225878000000002</v>
      </c>
      <c r="AE170">
        <v>18.225439000000001</v>
      </c>
      <c r="AF170">
        <v>18.225079000000001</v>
      </c>
      <c r="AG170">
        <v>18.224781</v>
      </c>
      <c r="AH170">
        <v>18.224534999999999</v>
      </c>
      <c r="AI170">
        <v>18.224330999999999</v>
      </c>
      <c r="AJ170">
        <v>18.224164999999999</v>
      </c>
      <c r="AK170">
        <v>18.224028000000001</v>
      </c>
      <c r="AL170" s="40">
        <v>4.0000000000000001E-3</v>
      </c>
    </row>
    <row r="171" spans="1:38" ht="14.75">
      <c r="B171" t="s">
        <v>334</v>
      </c>
      <c r="C171" t="s">
        <v>784</v>
      </c>
      <c r="D171" t="s">
        <v>2095</v>
      </c>
      <c r="E171" t="s">
        <v>874</v>
      </c>
      <c r="G171">
        <v>11.370641000000001</v>
      </c>
      <c r="H171">
        <v>11.606131</v>
      </c>
      <c r="I171">
        <v>11.71139</v>
      </c>
      <c r="J171">
        <v>11.890855999999999</v>
      </c>
      <c r="K171">
        <v>12.111672</v>
      </c>
      <c r="L171">
        <v>12.367112000000001</v>
      </c>
      <c r="M171">
        <v>12.633247000000001</v>
      </c>
      <c r="N171">
        <v>12.910773000000001</v>
      </c>
      <c r="O171">
        <v>12.961088999999999</v>
      </c>
      <c r="P171">
        <v>13.143221</v>
      </c>
      <c r="Q171">
        <v>13.308579</v>
      </c>
      <c r="R171">
        <v>13.465818000000001</v>
      </c>
      <c r="S171">
        <v>13.554155</v>
      </c>
      <c r="T171">
        <v>13.598435</v>
      </c>
      <c r="U171">
        <v>13.625403</v>
      </c>
      <c r="V171">
        <v>13.650435999999999</v>
      </c>
      <c r="W171">
        <v>13.674825999999999</v>
      </c>
      <c r="X171">
        <v>13.697706</v>
      </c>
      <c r="Y171">
        <v>13.721609000000001</v>
      </c>
      <c r="Z171">
        <v>13.746699</v>
      </c>
      <c r="AA171">
        <v>13.759384000000001</v>
      </c>
      <c r="AB171">
        <v>13.783364000000001</v>
      </c>
      <c r="AC171">
        <v>13.806806</v>
      </c>
      <c r="AD171">
        <v>13.828362</v>
      </c>
      <c r="AE171">
        <v>13.855192000000001</v>
      </c>
      <c r="AF171">
        <v>13.883777</v>
      </c>
      <c r="AG171">
        <v>13.895625000000001</v>
      </c>
      <c r="AH171">
        <v>13.938321</v>
      </c>
      <c r="AI171">
        <v>13.988401</v>
      </c>
      <c r="AJ171">
        <v>14.031283999999999</v>
      </c>
      <c r="AK171">
        <v>14.104604999999999</v>
      </c>
      <c r="AL171" s="40">
        <v>7.0000000000000001E-3</v>
      </c>
    </row>
    <row r="172" spans="1:38" ht="14.75">
      <c r="B172" t="s">
        <v>317</v>
      </c>
      <c r="C172" t="s">
        <v>785</v>
      </c>
      <c r="D172" t="s">
        <v>2096</v>
      </c>
      <c r="E172" t="s">
        <v>874</v>
      </c>
      <c r="G172">
        <v>12.278423999999999</v>
      </c>
      <c r="H172">
        <v>12.390402</v>
      </c>
      <c r="I172">
        <v>12.450333000000001</v>
      </c>
      <c r="J172">
        <v>12.549306</v>
      </c>
      <c r="K172">
        <v>12.683237</v>
      </c>
      <c r="L172">
        <v>12.853743</v>
      </c>
      <c r="M172">
        <v>13.063869</v>
      </c>
      <c r="N172">
        <v>13.300777</v>
      </c>
      <c r="O172">
        <v>13.341989999999999</v>
      </c>
      <c r="P172">
        <v>13.419447</v>
      </c>
      <c r="Q172">
        <v>13.491892999999999</v>
      </c>
      <c r="R172">
        <v>13.45842</v>
      </c>
      <c r="S172">
        <v>13.509962</v>
      </c>
      <c r="T172">
        <v>13.549668</v>
      </c>
      <c r="U172">
        <v>13.538776</v>
      </c>
      <c r="V172">
        <v>13.566477000000001</v>
      </c>
      <c r="W172">
        <v>13.603472</v>
      </c>
      <c r="X172">
        <v>13.6394</v>
      </c>
      <c r="Y172">
        <v>13.672767</v>
      </c>
      <c r="Z172">
        <v>13.700469</v>
      </c>
      <c r="AA172">
        <v>13.725648</v>
      </c>
      <c r="AB172">
        <v>13.737693</v>
      </c>
      <c r="AC172">
        <v>13.752148</v>
      </c>
      <c r="AD172">
        <v>13.764900000000001</v>
      </c>
      <c r="AE172">
        <v>13.775703</v>
      </c>
      <c r="AF172">
        <v>13.783324</v>
      </c>
      <c r="AG172">
        <v>13.789877000000001</v>
      </c>
      <c r="AH172">
        <v>13.794098</v>
      </c>
      <c r="AI172">
        <v>13.793737</v>
      </c>
      <c r="AJ172">
        <v>13.793485</v>
      </c>
      <c r="AK172">
        <v>13.793374999999999</v>
      </c>
      <c r="AL172" s="40">
        <v>4.0000000000000001E-3</v>
      </c>
    </row>
    <row r="173" spans="1:38" ht="14.75">
      <c r="B173" t="s">
        <v>315</v>
      </c>
      <c r="C173" t="s">
        <v>786</v>
      </c>
      <c r="D173" t="s">
        <v>2097</v>
      </c>
      <c r="E173" t="s">
        <v>874</v>
      </c>
      <c r="G173">
        <v>12.111694</v>
      </c>
      <c r="H173">
        <v>12.298238</v>
      </c>
      <c r="I173">
        <v>12.429423</v>
      </c>
      <c r="J173">
        <v>12.610939999999999</v>
      </c>
      <c r="K173">
        <v>12.838417</v>
      </c>
      <c r="L173">
        <v>13.114694999999999</v>
      </c>
      <c r="M173">
        <v>13.436337</v>
      </c>
      <c r="N173">
        <v>13.790594</v>
      </c>
      <c r="O173">
        <v>13.808021</v>
      </c>
      <c r="P173">
        <v>13.901002</v>
      </c>
      <c r="Q173">
        <v>13.988258999999999</v>
      </c>
      <c r="R173">
        <v>14.044668</v>
      </c>
      <c r="S173">
        <v>14.059483</v>
      </c>
      <c r="T173">
        <v>14.056727</v>
      </c>
      <c r="U173">
        <v>14.041627999999999</v>
      </c>
      <c r="V173">
        <v>14.019773000000001</v>
      </c>
      <c r="W173">
        <v>14.000233</v>
      </c>
      <c r="X173">
        <v>13.982875</v>
      </c>
      <c r="Y173">
        <v>13.967129</v>
      </c>
      <c r="Z173">
        <v>13.952486</v>
      </c>
      <c r="AA173">
        <v>13.938867999999999</v>
      </c>
      <c r="AB173">
        <v>13.918029000000001</v>
      </c>
      <c r="AC173">
        <v>13.898491</v>
      </c>
      <c r="AD173">
        <v>13.878921</v>
      </c>
      <c r="AE173">
        <v>13.856324000000001</v>
      </c>
      <c r="AF173">
        <v>13.830631</v>
      </c>
      <c r="AG173">
        <v>13.804061000000001</v>
      </c>
      <c r="AH173">
        <v>13.77664</v>
      </c>
      <c r="AI173">
        <v>13.750527999999999</v>
      </c>
      <c r="AJ173">
        <v>13.723621</v>
      </c>
      <c r="AK173">
        <v>13.695304</v>
      </c>
      <c r="AL173" s="40">
        <v>4.0000000000000001E-3</v>
      </c>
    </row>
    <row r="174" spans="1:38" ht="14.75">
      <c r="B174" t="s">
        <v>569</v>
      </c>
      <c r="C174" t="s">
        <v>787</v>
      </c>
      <c r="D174" t="s">
        <v>2098</v>
      </c>
      <c r="E174" t="s">
        <v>874</v>
      </c>
      <c r="G174">
        <v>11.011964000000001</v>
      </c>
      <c r="H174">
        <v>11.273612999999999</v>
      </c>
      <c r="I174">
        <v>11.436707</v>
      </c>
      <c r="J174">
        <v>11.646693000000001</v>
      </c>
      <c r="K174">
        <v>11.893929</v>
      </c>
      <c r="L174">
        <v>12.168756</v>
      </c>
      <c r="M174">
        <v>12.443467</v>
      </c>
      <c r="N174">
        <v>12.744933</v>
      </c>
      <c r="O174">
        <v>12.819906</v>
      </c>
      <c r="P174">
        <v>12.994184000000001</v>
      </c>
      <c r="Q174">
        <v>13.166249000000001</v>
      </c>
      <c r="R174">
        <v>13.293244</v>
      </c>
      <c r="S174">
        <v>13.347477</v>
      </c>
      <c r="T174">
        <v>13.362519000000001</v>
      </c>
      <c r="U174">
        <v>13.365354999999999</v>
      </c>
      <c r="V174">
        <v>13.35651</v>
      </c>
      <c r="W174">
        <v>13.350239999999999</v>
      </c>
      <c r="X174">
        <v>13.345038000000001</v>
      </c>
      <c r="Y174">
        <v>13.340633</v>
      </c>
      <c r="Z174">
        <v>13.337204</v>
      </c>
      <c r="AA174">
        <v>13.325291</v>
      </c>
      <c r="AB174">
        <v>13.323834</v>
      </c>
      <c r="AC174">
        <v>13.329791999999999</v>
      </c>
      <c r="AD174">
        <v>13.341301</v>
      </c>
      <c r="AE174">
        <v>13.342673</v>
      </c>
      <c r="AF174">
        <v>13.345359</v>
      </c>
      <c r="AG174">
        <v>13.336224</v>
      </c>
      <c r="AH174">
        <v>13.350509000000001</v>
      </c>
      <c r="AI174">
        <v>13.370837999999999</v>
      </c>
      <c r="AJ174">
        <v>13.415255999999999</v>
      </c>
      <c r="AK174">
        <v>13.456979</v>
      </c>
      <c r="AL174" s="40">
        <v>7.0000000000000001E-3</v>
      </c>
    </row>
    <row r="175" spans="1:38" ht="14.75">
      <c r="B175" t="s">
        <v>571</v>
      </c>
      <c r="C175" t="s">
        <v>788</v>
      </c>
      <c r="D175" t="s">
        <v>2099</v>
      </c>
      <c r="E175" t="s">
        <v>873</v>
      </c>
      <c r="G175">
        <v>26.943646999999999</v>
      </c>
      <c r="H175">
        <v>27.103473999999999</v>
      </c>
      <c r="I175">
        <v>27.217606</v>
      </c>
      <c r="J175">
        <v>27.322535999999999</v>
      </c>
      <c r="K175">
        <v>27.467549999999999</v>
      </c>
      <c r="L175">
        <v>27.666823999999998</v>
      </c>
      <c r="M175">
        <v>27.919803999999999</v>
      </c>
      <c r="N175">
        <v>28.221036999999999</v>
      </c>
      <c r="O175">
        <v>28.399674999999998</v>
      </c>
      <c r="P175">
        <v>28.657637000000001</v>
      </c>
      <c r="Q175">
        <v>28.874009999999998</v>
      </c>
      <c r="R175">
        <v>29.004460999999999</v>
      </c>
      <c r="S175">
        <v>29.047508000000001</v>
      </c>
      <c r="T175">
        <v>29.060082999999999</v>
      </c>
      <c r="U175">
        <v>29.067143999999999</v>
      </c>
      <c r="V175">
        <v>29.070913000000001</v>
      </c>
      <c r="W175">
        <v>29.072534999999998</v>
      </c>
      <c r="X175">
        <v>29.071579</v>
      </c>
      <c r="Y175">
        <v>29.069876000000001</v>
      </c>
      <c r="Z175">
        <v>29.068456999999999</v>
      </c>
      <c r="AA175">
        <v>29.067509000000001</v>
      </c>
      <c r="AB175">
        <v>29.066974999999999</v>
      </c>
      <c r="AC175">
        <v>29.066770999999999</v>
      </c>
      <c r="AD175">
        <v>28.975736999999999</v>
      </c>
      <c r="AE175">
        <v>28.985223999999999</v>
      </c>
      <c r="AF175">
        <v>28.997356</v>
      </c>
      <c r="AG175">
        <v>29.012574999999998</v>
      </c>
      <c r="AH175">
        <v>29.031078000000001</v>
      </c>
      <c r="AI175">
        <v>29.052551000000001</v>
      </c>
      <c r="AJ175">
        <v>29.076460000000001</v>
      </c>
      <c r="AK175">
        <v>29.102025999999999</v>
      </c>
      <c r="AL175" s="40">
        <v>3.0000000000000001E-3</v>
      </c>
    </row>
    <row r="176" spans="1:38" ht="14.75">
      <c r="B176" t="s">
        <v>575</v>
      </c>
      <c r="C176" t="s">
        <v>789</v>
      </c>
      <c r="D176" t="s">
        <v>2100</v>
      </c>
      <c r="E176" t="s">
        <v>873</v>
      </c>
      <c r="G176">
        <v>22.632963</v>
      </c>
      <c r="H176">
        <v>22.957096</v>
      </c>
      <c r="I176">
        <v>23.358229000000001</v>
      </c>
      <c r="J176">
        <v>23.698084000000001</v>
      </c>
      <c r="K176">
        <v>24.161072000000001</v>
      </c>
      <c r="L176">
        <v>24.793832999999999</v>
      </c>
      <c r="M176">
        <v>25.502873999999998</v>
      </c>
      <c r="N176">
        <v>26.317246999999998</v>
      </c>
      <c r="O176">
        <v>26.665009999999999</v>
      </c>
      <c r="P176">
        <v>27.362963000000001</v>
      </c>
      <c r="Q176">
        <v>27.88796</v>
      </c>
      <c r="R176">
        <v>28.282844999999998</v>
      </c>
      <c r="S176">
        <v>28.481527</v>
      </c>
      <c r="T176">
        <v>28.522977999999998</v>
      </c>
      <c r="U176">
        <v>28.541474999999998</v>
      </c>
      <c r="V176">
        <v>28.552927</v>
      </c>
      <c r="W176">
        <v>28.558945000000001</v>
      </c>
      <c r="X176">
        <v>28.563472999999998</v>
      </c>
      <c r="Y176">
        <v>28.563186999999999</v>
      </c>
      <c r="Z176">
        <v>28.561481000000001</v>
      </c>
      <c r="AA176">
        <v>28.560030000000001</v>
      </c>
      <c r="AB176">
        <v>28.558802</v>
      </c>
      <c r="AC176">
        <v>28.557777000000002</v>
      </c>
      <c r="AD176">
        <v>28.556902000000001</v>
      </c>
      <c r="AE176">
        <v>28.556158</v>
      </c>
      <c r="AF176">
        <v>28.555537999999999</v>
      </c>
      <c r="AG176">
        <v>28.555</v>
      </c>
      <c r="AH176">
        <v>28.554538999999998</v>
      </c>
      <c r="AI176">
        <v>28.554144000000001</v>
      </c>
      <c r="AJ176">
        <v>28.553792999999999</v>
      </c>
      <c r="AK176">
        <v>28.553501000000001</v>
      </c>
      <c r="AL176" s="40">
        <v>8.0000000000000002E-3</v>
      </c>
    </row>
    <row r="177" spans="2:38" ht="14.75">
      <c r="B177" t="s">
        <v>573</v>
      </c>
      <c r="C177" t="s">
        <v>790</v>
      </c>
      <c r="D177" t="s">
        <v>2101</v>
      </c>
      <c r="E177" t="s">
        <v>874</v>
      </c>
      <c r="G177">
        <v>18.318317</v>
      </c>
      <c r="H177">
        <v>18.633806</v>
      </c>
      <c r="I177">
        <v>18.727025999999999</v>
      </c>
      <c r="J177">
        <v>18.848845000000001</v>
      </c>
      <c r="K177">
        <v>19.004522000000001</v>
      </c>
      <c r="L177">
        <v>19.205853000000001</v>
      </c>
      <c r="M177">
        <v>19.456116000000002</v>
      </c>
      <c r="N177">
        <v>19.762205000000002</v>
      </c>
      <c r="O177">
        <v>19.863871</v>
      </c>
      <c r="P177">
        <v>20.058212000000001</v>
      </c>
      <c r="Q177">
        <v>20.193369000000001</v>
      </c>
      <c r="R177">
        <v>20.279036999999999</v>
      </c>
      <c r="S177">
        <v>20.301539999999999</v>
      </c>
      <c r="T177">
        <v>20.315586</v>
      </c>
      <c r="U177">
        <v>20.327845</v>
      </c>
      <c r="V177">
        <v>20.330742000000001</v>
      </c>
      <c r="W177">
        <v>20.328661</v>
      </c>
      <c r="X177">
        <v>20.327718999999998</v>
      </c>
      <c r="Y177">
        <v>20.260746000000001</v>
      </c>
      <c r="Z177">
        <v>20.272738</v>
      </c>
      <c r="AA177">
        <v>20.289366000000001</v>
      </c>
      <c r="AB177">
        <v>20.311388000000001</v>
      </c>
      <c r="AC177">
        <v>20.339061999999998</v>
      </c>
      <c r="AD177">
        <v>20.371178</v>
      </c>
      <c r="AE177">
        <v>20.388770999999998</v>
      </c>
      <c r="AF177">
        <v>20.434764999999999</v>
      </c>
      <c r="AG177">
        <v>20.480599999999999</v>
      </c>
      <c r="AH177">
        <v>20.526388000000001</v>
      </c>
      <c r="AI177">
        <v>20.568345999999998</v>
      </c>
      <c r="AJ177">
        <v>20.606667999999999</v>
      </c>
      <c r="AK177">
        <v>20.644459000000001</v>
      </c>
      <c r="AL177" s="40">
        <v>4.0000000000000001E-3</v>
      </c>
    </row>
    <row r="178" spans="2:38" ht="14.75">
      <c r="B178" t="s">
        <v>577</v>
      </c>
      <c r="C178" t="s">
        <v>791</v>
      </c>
      <c r="D178" t="s">
        <v>2102</v>
      </c>
      <c r="E178" t="s">
        <v>873</v>
      </c>
      <c r="G178">
        <v>18.454547999999999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s="40">
        <v>-4.0000000000000001E-3</v>
      </c>
    </row>
    <row r="179" spans="2:38" ht="14.75">
      <c r="B179" t="s">
        <v>724</v>
      </c>
      <c r="C179" t="s">
        <v>792</v>
      </c>
      <c r="D179" t="s">
        <v>2103</v>
      </c>
      <c r="G179">
        <v>15.235818</v>
      </c>
      <c r="H179">
        <v>15.437810000000001</v>
      </c>
      <c r="I179">
        <v>15.586774</v>
      </c>
      <c r="J179">
        <v>15.798064</v>
      </c>
      <c r="K179">
        <v>16.069137999999999</v>
      </c>
      <c r="L179">
        <v>16.380389999999998</v>
      </c>
      <c r="M179">
        <v>16.699629000000002</v>
      </c>
      <c r="N179">
        <v>16.947147000000001</v>
      </c>
      <c r="O179">
        <v>17.006062</v>
      </c>
      <c r="P179">
        <v>17.130631999999999</v>
      </c>
      <c r="Q179">
        <v>17.21246</v>
      </c>
      <c r="R179">
        <v>17.261780000000002</v>
      </c>
      <c r="S179">
        <v>17.274805000000001</v>
      </c>
      <c r="T179">
        <v>17.267752000000002</v>
      </c>
      <c r="U179">
        <v>17.257522999999999</v>
      </c>
      <c r="V179">
        <v>17.246067</v>
      </c>
      <c r="W179">
        <v>17.234884000000001</v>
      </c>
      <c r="X179">
        <v>17.223185000000001</v>
      </c>
      <c r="Y179">
        <v>17.211203000000001</v>
      </c>
      <c r="Z179">
        <v>17.202674999999999</v>
      </c>
      <c r="AA179">
        <v>17.190611000000001</v>
      </c>
      <c r="AB179">
        <v>17.182065999999999</v>
      </c>
      <c r="AC179">
        <v>17.177595</v>
      </c>
      <c r="AD179">
        <v>17.170576000000001</v>
      </c>
      <c r="AE179">
        <v>17.165627000000001</v>
      </c>
      <c r="AF179">
        <v>17.162151000000001</v>
      </c>
      <c r="AG179">
        <v>17.153606</v>
      </c>
      <c r="AH179">
        <v>17.155768999999999</v>
      </c>
      <c r="AI179">
        <v>17.156213999999999</v>
      </c>
      <c r="AJ179">
        <v>17.158175</v>
      </c>
      <c r="AK179">
        <v>17.166708</v>
      </c>
      <c r="AL179" s="40">
        <v>4.0000000000000001E-3</v>
      </c>
    </row>
    <row r="180" spans="2:38" ht="14.75">
      <c r="B180" t="s">
        <v>447</v>
      </c>
    </row>
    <row r="181" spans="2:38" ht="14.75">
      <c r="B181" t="s">
        <v>405</v>
      </c>
      <c r="C181" t="s">
        <v>793</v>
      </c>
      <c r="D181" t="s">
        <v>2104</v>
      </c>
      <c r="E181" t="s">
        <v>873</v>
      </c>
      <c r="G181">
        <v>9.6559519999999992</v>
      </c>
      <c r="H181">
        <v>9.9479559999999996</v>
      </c>
      <c r="I181">
        <v>10.115087000000001</v>
      </c>
      <c r="J181">
        <v>10.343038999999999</v>
      </c>
      <c r="K181">
        <v>10.617851</v>
      </c>
      <c r="L181">
        <v>10.944061</v>
      </c>
      <c r="M181">
        <v>11.26952</v>
      </c>
      <c r="N181">
        <v>11.616944</v>
      </c>
      <c r="O181">
        <v>11.803136</v>
      </c>
      <c r="P181">
        <v>12.121836</v>
      </c>
      <c r="Q181">
        <v>12.410674</v>
      </c>
      <c r="R181">
        <v>12.67562</v>
      </c>
      <c r="S181">
        <v>12.813822999999999</v>
      </c>
      <c r="T181">
        <v>12.811309</v>
      </c>
      <c r="U181">
        <v>12.809893000000001</v>
      </c>
      <c r="V181">
        <v>12.809163</v>
      </c>
      <c r="W181">
        <v>12.809067000000001</v>
      </c>
      <c r="X181">
        <v>12.763869</v>
      </c>
      <c r="Y181">
        <v>12.767473000000001</v>
      </c>
      <c r="Z181">
        <v>12.772183999999999</v>
      </c>
      <c r="AA181">
        <v>12.778739</v>
      </c>
      <c r="AB181">
        <v>12.786625000000001</v>
      </c>
      <c r="AC181">
        <v>12.795346</v>
      </c>
      <c r="AD181">
        <v>12.803703000000001</v>
      </c>
      <c r="AE181">
        <v>12.811156</v>
      </c>
      <c r="AF181">
        <v>12.817144000000001</v>
      </c>
      <c r="AG181">
        <v>12.821460999999999</v>
      </c>
      <c r="AH181">
        <v>12.82178</v>
      </c>
      <c r="AI181">
        <v>12.822138000000001</v>
      </c>
      <c r="AJ181">
        <v>12.822533</v>
      </c>
      <c r="AK181">
        <v>12.822964000000001</v>
      </c>
      <c r="AL181" s="40">
        <v>0.01</v>
      </c>
    </row>
    <row r="182" spans="2:38" ht="14.75">
      <c r="B182" t="s">
        <v>334</v>
      </c>
      <c r="C182" t="s">
        <v>794</v>
      </c>
      <c r="D182" t="s">
        <v>2105</v>
      </c>
      <c r="E182" t="s">
        <v>874</v>
      </c>
      <c r="G182">
        <v>7.0943259999999997</v>
      </c>
      <c r="H182">
        <v>7.3043719999999999</v>
      </c>
      <c r="I182">
        <v>7.4132439999999997</v>
      </c>
      <c r="J182">
        <v>7.5541330000000002</v>
      </c>
      <c r="K182">
        <v>7.7247649999999997</v>
      </c>
      <c r="L182">
        <v>7.9200489999999997</v>
      </c>
      <c r="M182">
        <v>8.1257470000000005</v>
      </c>
      <c r="N182">
        <v>8.3529280000000004</v>
      </c>
      <c r="O182">
        <v>8.4341369999999998</v>
      </c>
      <c r="P182">
        <v>8.6358910000000009</v>
      </c>
      <c r="Q182">
        <v>8.8160050000000005</v>
      </c>
      <c r="R182">
        <v>8.9865399999999998</v>
      </c>
      <c r="S182">
        <v>9.1030259999999998</v>
      </c>
      <c r="T182">
        <v>9.1474989999999998</v>
      </c>
      <c r="U182">
        <v>9.1893759999999993</v>
      </c>
      <c r="V182">
        <v>9.1900820000000003</v>
      </c>
      <c r="W182">
        <v>9.1879910000000002</v>
      </c>
      <c r="X182">
        <v>9.1862449999999995</v>
      </c>
      <c r="Y182">
        <v>9.1846399999999999</v>
      </c>
      <c r="Z182">
        <v>9.1834340000000001</v>
      </c>
      <c r="AA182">
        <v>9.1821990000000007</v>
      </c>
      <c r="AB182">
        <v>9.1809259999999995</v>
      </c>
      <c r="AC182">
        <v>9.1796129999999998</v>
      </c>
      <c r="AD182">
        <v>9.1782529999999998</v>
      </c>
      <c r="AE182">
        <v>9.1768520000000002</v>
      </c>
      <c r="AF182">
        <v>9.1754909999999992</v>
      </c>
      <c r="AG182">
        <v>9.1741670000000006</v>
      </c>
      <c r="AH182">
        <v>9.1727919999999994</v>
      </c>
      <c r="AI182">
        <v>9.1713590000000007</v>
      </c>
      <c r="AJ182">
        <v>9.1698679999999992</v>
      </c>
      <c r="AK182">
        <v>9.1683129999999995</v>
      </c>
      <c r="AL182" s="40">
        <v>8.9999999999999993E-3</v>
      </c>
    </row>
    <row r="183" spans="2:38" ht="14.75">
      <c r="B183" t="s">
        <v>317</v>
      </c>
      <c r="C183" t="s">
        <v>795</v>
      </c>
      <c r="D183" t="s">
        <v>2106</v>
      </c>
      <c r="E183" t="s">
        <v>874</v>
      </c>
      <c r="G183">
        <v>6.923292</v>
      </c>
      <c r="H183">
        <v>7.1251930000000003</v>
      </c>
      <c r="I183">
        <v>7.2401239999999998</v>
      </c>
      <c r="J183">
        <v>7.4033740000000003</v>
      </c>
      <c r="K183">
        <v>7.6019870000000003</v>
      </c>
      <c r="L183">
        <v>7.8337450000000004</v>
      </c>
      <c r="M183">
        <v>8.0755420000000004</v>
      </c>
      <c r="N183">
        <v>8.320449</v>
      </c>
      <c r="O183">
        <v>8.3743320000000008</v>
      </c>
      <c r="P183">
        <v>8.5141790000000004</v>
      </c>
      <c r="Q183">
        <v>8.6376340000000003</v>
      </c>
      <c r="R183">
        <v>8.7451190000000008</v>
      </c>
      <c r="S183">
        <v>8.8049189999999999</v>
      </c>
      <c r="T183">
        <v>8.8020709999999998</v>
      </c>
      <c r="U183">
        <v>8.5949829999999992</v>
      </c>
      <c r="V183">
        <v>8.5938420000000004</v>
      </c>
      <c r="W183">
        <v>8.6339109999999994</v>
      </c>
      <c r="X183">
        <v>8.6841969999999993</v>
      </c>
      <c r="Y183">
        <v>8.7451059999999998</v>
      </c>
      <c r="Z183">
        <v>8.8152270000000001</v>
      </c>
      <c r="AA183">
        <v>8.8915279999999992</v>
      </c>
      <c r="AB183">
        <v>8.9581520000000001</v>
      </c>
      <c r="AC183">
        <v>9.0347390000000001</v>
      </c>
      <c r="AD183">
        <v>9.1037929999999996</v>
      </c>
      <c r="AE183">
        <v>9.1640119999999996</v>
      </c>
      <c r="AF183">
        <v>9.2100760000000008</v>
      </c>
      <c r="AG183">
        <v>9.2499730000000007</v>
      </c>
      <c r="AH183">
        <v>9.2786109999999997</v>
      </c>
      <c r="AI183">
        <v>9.2793880000000009</v>
      </c>
      <c r="AJ183">
        <v>9.2801910000000003</v>
      </c>
      <c r="AK183">
        <v>9.2809709999999992</v>
      </c>
      <c r="AL183" s="40">
        <v>0.01</v>
      </c>
    </row>
    <row r="184" spans="2:38" ht="14.75">
      <c r="B184" t="s">
        <v>315</v>
      </c>
      <c r="C184" t="s">
        <v>796</v>
      </c>
      <c r="D184" t="s">
        <v>2107</v>
      </c>
      <c r="E184" t="s">
        <v>874</v>
      </c>
      <c r="G184">
        <v>7.0355290000000004</v>
      </c>
      <c r="H184">
        <v>7.2668429999999997</v>
      </c>
      <c r="I184">
        <v>7.4078210000000002</v>
      </c>
      <c r="J184">
        <v>7.6014840000000001</v>
      </c>
      <c r="K184">
        <v>7.8379750000000001</v>
      </c>
      <c r="L184">
        <v>8.1140679999999996</v>
      </c>
      <c r="M184">
        <v>8.3939509999999995</v>
      </c>
      <c r="N184">
        <v>8.6637970000000006</v>
      </c>
      <c r="O184">
        <v>8.7615200000000009</v>
      </c>
      <c r="P184">
        <v>8.9731819999999995</v>
      </c>
      <c r="Q184">
        <v>9.1650659999999995</v>
      </c>
      <c r="R184">
        <v>9.3452369999999991</v>
      </c>
      <c r="S184">
        <v>9.460286</v>
      </c>
      <c r="T184">
        <v>9.4902139999999999</v>
      </c>
      <c r="U184">
        <v>9.5100669999999994</v>
      </c>
      <c r="V184">
        <v>9.5085160000000002</v>
      </c>
      <c r="W184">
        <v>9.5069859999999995</v>
      </c>
      <c r="X184">
        <v>9.506672</v>
      </c>
      <c r="Y184">
        <v>9.5067029999999999</v>
      </c>
      <c r="Z184">
        <v>9.5070530000000009</v>
      </c>
      <c r="AA184">
        <v>9.5076990000000006</v>
      </c>
      <c r="AB184">
        <v>9.5086200000000005</v>
      </c>
      <c r="AC184">
        <v>9.5098149999999997</v>
      </c>
      <c r="AD184">
        <v>9.5112769999999998</v>
      </c>
      <c r="AE184">
        <v>9.5122479999999996</v>
      </c>
      <c r="AF184">
        <v>9.5139739999999993</v>
      </c>
      <c r="AG184">
        <v>9.5157109999999996</v>
      </c>
      <c r="AH184">
        <v>9.5172650000000001</v>
      </c>
      <c r="AI184">
        <v>9.5194799999999997</v>
      </c>
      <c r="AJ184">
        <v>9.5219140000000007</v>
      </c>
      <c r="AK184">
        <v>9.5245759999999997</v>
      </c>
      <c r="AL184" s="40">
        <v>0.01</v>
      </c>
    </row>
    <row r="185" spans="2:38" ht="14.75">
      <c r="B185" t="s">
        <v>569</v>
      </c>
      <c r="C185" t="s">
        <v>797</v>
      </c>
      <c r="D185" t="s">
        <v>2108</v>
      </c>
      <c r="E185" t="s">
        <v>875</v>
      </c>
      <c r="G185">
        <v>7.0242139999999997</v>
      </c>
      <c r="H185">
        <v>7.2316580000000004</v>
      </c>
      <c r="I185">
        <v>7.3381150000000002</v>
      </c>
      <c r="J185">
        <v>7.4764660000000003</v>
      </c>
      <c r="K185">
        <v>7.6437400000000002</v>
      </c>
      <c r="L185">
        <v>7.837053</v>
      </c>
      <c r="M185">
        <v>8.0388769999999994</v>
      </c>
      <c r="N185">
        <v>8.2629889999999993</v>
      </c>
      <c r="O185">
        <v>8.3423090000000002</v>
      </c>
      <c r="P185">
        <v>8.5414060000000003</v>
      </c>
      <c r="Q185">
        <v>8.7212759999999996</v>
      </c>
      <c r="R185">
        <v>8.8910889999999991</v>
      </c>
      <c r="S185">
        <v>9.0088799999999996</v>
      </c>
      <c r="T185">
        <v>9.0554939999999995</v>
      </c>
      <c r="U185">
        <v>9.0996729999999992</v>
      </c>
      <c r="V185">
        <v>9.1024820000000002</v>
      </c>
      <c r="W185">
        <v>9.1023999999999994</v>
      </c>
      <c r="X185">
        <v>9.1023409999999991</v>
      </c>
      <c r="Y185">
        <v>9.1022909999999992</v>
      </c>
      <c r="Z185">
        <v>9.1022580000000008</v>
      </c>
      <c r="AA185">
        <v>9.1022300000000005</v>
      </c>
      <c r="AB185">
        <v>9.1022099999999995</v>
      </c>
      <c r="AC185">
        <v>9.102195</v>
      </c>
      <c r="AD185">
        <v>9.1021820000000009</v>
      </c>
      <c r="AE185">
        <v>9.1021719999999995</v>
      </c>
      <c r="AF185">
        <v>9.1021649999999994</v>
      </c>
      <c r="AG185">
        <v>9.1021599999999996</v>
      </c>
      <c r="AH185">
        <v>9.1021529999999995</v>
      </c>
      <c r="AI185">
        <v>9.1021490000000007</v>
      </c>
      <c r="AJ185">
        <v>9.1021459999999994</v>
      </c>
      <c r="AK185">
        <v>9.1021439999999991</v>
      </c>
      <c r="AL185" s="40">
        <v>8.9999999999999993E-3</v>
      </c>
    </row>
    <row r="186" spans="2:38" ht="14.75">
      <c r="B186" t="s">
        <v>571</v>
      </c>
      <c r="C186" t="s">
        <v>798</v>
      </c>
      <c r="D186" t="s">
        <v>2109</v>
      </c>
      <c r="E186" t="s">
        <v>874</v>
      </c>
      <c r="G186">
        <v>16.770685</v>
      </c>
      <c r="H186">
        <v>17.320070000000001</v>
      </c>
      <c r="I186">
        <v>17.541052000000001</v>
      </c>
      <c r="J186">
        <v>17.805744000000001</v>
      </c>
      <c r="K186">
        <v>18.130358000000001</v>
      </c>
      <c r="L186">
        <v>18.549952000000001</v>
      </c>
      <c r="M186">
        <v>19.054476000000001</v>
      </c>
      <c r="N186">
        <v>19.630157000000001</v>
      </c>
      <c r="O186">
        <v>19.840260000000001</v>
      </c>
      <c r="P186">
        <v>20.210892000000001</v>
      </c>
      <c r="Q186">
        <v>20.535640999999998</v>
      </c>
      <c r="R186">
        <v>20.807072000000002</v>
      </c>
      <c r="S186">
        <v>20.935618999999999</v>
      </c>
      <c r="T186">
        <v>20.907914999999999</v>
      </c>
      <c r="U186">
        <v>20.849777</v>
      </c>
      <c r="V186">
        <v>20.834907999999999</v>
      </c>
      <c r="W186">
        <v>20.819756000000002</v>
      </c>
      <c r="X186">
        <v>20.796427000000001</v>
      </c>
      <c r="Y186">
        <v>20.773083</v>
      </c>
      <c r="Z186">
        <v>20.751785000000002</v>
      </c>
      <c r="AA186">
        <v>20.732758</v>
      </c>
      <c r="AB186">
        <v>20.715515</v>
      </c>
      <c r="AC186">
        <v>20.699839000000001</v>
      </c>
      <c r="AD186">
        <v>20.685386999999999</v>
      </c>
      <c r="AE186">
        <v>20.672595999999999</v>
      </c>
      <c r="AF186">
        <v>20.660537999999999</v>
      </c>
      <c r="AG186">
        <v>20.649101000000002</v>
      </c>
      <c r="AH186">
        <v>20.638178</v>
      </c>
      <c r="AI186">
        <v>20.627517999999998</v>
      </c>
      <c r="AJ186">
        <v>20.617176000000001</v>
      </c>
      <c r="AK186">
        <v>20.607447000000001</v>
      </c>
      <c r="AL186" s="40">
        <v>7.0000000000000001E-3</v>
      </c>
    </row>
    <row r="187" spans="2:38" ht="14.75">
      <c r="B187" t="s">
        <v>575</v>
      </c>
      <c r="C187" t="s">
        <v>799</v>
      </c>
      <c r="D187" t="s">
        <v>2110</v>
      </c>
      <c r="E187" t="s">
        <v>874</v>
      </c>
      <c r="G187">
        <v>14.109496</v>
      </c>
      <c r="H187">
        <v>14.516608</v>
      </c>
      <c r="I187">
        <v>14.763878999999999</v>
      </c>
      <c r="J187">
        <v>15.043048000000001</v>
      </c>
      <c r="K187">
        <v>15.443382</v>
      </c>
      <c r="L187">
        <v>15.947079</v>
      </c>
      <c r="M187">
        <v>16.353034999999998</v>
      </c>
      <c r="N187">
        <v>16.753384</v>
      </c>
      <c r="O187">
        <v>16.915126999999998</v>
      </c>
      <c r="P187">
        <v>17.282017</v>
      </c>
      <c r="Q187">
        <v>17.610336</v>
      </c>
      <c r="R187">
        <v>17.8948</v>
      </c>
      <c r="S187">
        <v>18.074224000000001</v>
      </c>
      <c r="T187">
        <v>18.151167000000001</v>
      </c>
      <c r="U187">
        <v>18.169079</v>
      </c>
      <c r="V187">
        <v>18.176811000000001</v>
      </c>
      <c r="W187">
        <v>18.180804999999999</v>
      </c>
      <c r="X187">
        <v>18.181044</v>
      </c>
      <c r="Y187">
        <v>18.115576000000001</v>
      </c>
      <c r="Z187">
        <v>18.122423000000001</v>
      </c>
      <c r="AA187">
        <v>18.131395000000001</v>
      </c>
      <c r="AB187">
        <v>18.142761</v>
      </c>
      <c r="AC187">
        <v>18.156797000000001</v>
      </c>
      <c r="AD187">
        <v>18.173211999999999</v>
      </c>
      <c r="AE187">
        <v>18.191783999999998</v>
      </c>
      <c r="AF187">
        <v>18.211639000000002</v>
      </c>
      <c r="AG187">
        <v>18.231736999999999</v>
      </c>
      <c r="AH187">
        <v>18.25104</v>
      </c>
      <c r="AI187">
        <v>18.268332000000001</v>
      </c>
      <c r="AJ187">
        <v>18.283669</v>
      </c>
      <c r="AK187">
        <v>18.297160999999999</v>
      </c>
      <c r="AL187" s="40">
        <v>8.9999999999999993E-3</v>
      </c>
    </row>
    <row r="188" spans="2:38" ht="14.75">
      <c r="B188" t="s">
        <v>573</v>
      </c>
      <c r="C188" t="s">
        <v>800</v>
      </c>
      <c r="D188" t="s">
        <v>2111</v>
      </c>
      <c r="E188" t="s">
        <v>874</v>
      </c>
      <c r="G188">
        <v>10.271459</v>
      </c>
      <c r="H188">
        <v>10.542336000000001</v>
      </c>
      <c r="I188">
        <v>10.661651000000001</v>
      </c>
      <c r="J188">
        <v>10.907418</v>
      </c>
      <c r="K188">
        <v>11.148638999999999</v>
      </c>
      <c r="L188">
        <v>11.440856999999999</v>
      </c>
      <c r="M188">
        <v>11.760324000000001</v>
      </c>
      <c r="N188">
        <v>12.128083999999999</v>
      </c>
      <c r="O188">
        <v>12.264867000000001</v>
      </c>
      <c r="P188">
        <v>12.549859</v>
      </c>
      <c r="Q188">
        <v>12.800240000000001</v>
      </c>
      <c r="R188">
        <v>13.017029000000001</v>
      </c>
      <c r="S188">
        <v>13.136854</v>
      </c>
      <c r="T188">
        <v>13.142374999999999</v>
      </c>
      <c r="U188">
        <v>13.146653000000001</v>
      </c>
      <c r="V188">
        <v>13.144742000000001</v>
      </c>
      <c r="W188">
        <v>13.13958</v>
      </c>
      <c r="X188">
        <v>13.130616</v>
      </c>
      <c r="Y188">
        <v>13.123008</v>
      </c>
      <c r="Z188">
        <v>13.11655</v>
      </c>
      <c r="AA188">
        <v>13.111167999999999</v>
      </c>
      <c r="AB188">
        <v>13.106642000000001</v>
      </c>
      <c r="AC188">
        <v>13.102871</v>
      </c>
      <c r="AD188">
        <v>13.099727</v>
      </c>
      <c r="AE188">
        <v>13.097211</v>
      </c>
      <c r="AF188">
        <v>13.095279</v>
      </c>
      <c r="AG188">
        <v>13.093821</v>
      </c>
      <c r="AH188">
        <v>13.092775</v>
      </c>
      <c r="AI188">
        <v>13.092001</v>
      </c>
      <c r="AJ188">
        <v>13.107849999999999</v>
      </c>
      <c r="AK188">
        <v>13.129277</v>
      </c>
      <c r="AL188" s="40">
        <v>8.0000000000000002E-3</v>
      </c>
    </row>
    <row r="189" spans="2:38" ht="14.75">
      <c r="B189" t="s">
        <v>577</v>
      </c>
      <c r="C189" t="s">
        <v>801</v>
      </c>
      <c r="D189" t="s">
        <v>2112</v>
      </c>
      <c r="E189" t="s">
        <v>874</v>
      </c>
      <c r="G189">
        <v>11.486765999999999</v>
      </c>
      <c r="H189">
        <v>11.486765</v>
      </c>
      <c r="I189">
        <v>11.486765</v>
      </c>
      <c r="J189">
        <v>11.486765</v>
      </c>
      <c r="K189">
        <v>11.486765</v>
      </c>
      <c r="L189">
        <v>11.486765</v>
      </c>
      <c r="M189">
        <v>11.486765</v>
      </c>
      <c r="N189">
        <v>11.486765</v>
      </c>
      <c r="O189">
        <v>11.486765</v>
      </c>
      <c r="P189">
        <v>11.486764000000001</v>
      </c>
      <c r="Q189">
        <v>11.486765</v>
      </c>
      <c r="R189">
        <v>11.486764000000001</v>
      </c>
      <c r="S189">
        <v>11.486765</v>
      </c>
      <c r="T189">
        <v>11.486765</v>
      </c>
      <c r="U189">
        <v>11.486765</v>
      </c>
      <c r="V189">
        <v>11.486765</v>
      </c>
      <c r="W189">
        <v>11.486765</v>
      </c>
      <c r="X189">
        <v>11.486765</v>
      </c>
      <c r="Y189">
        <v>11.486765</v>
      </c>
      <c r="Z189">
        <v>11.486765</v>
      </c>
      <c r="AA189">
        <v>11.486765</v>
      </c>
      <c r="AB189">
        <v>11.486764000000001</v>
      </c>
      <c r="AC189">
        <v>11.486765</v>
      </c>
      <c r="AD189">
        <v>11.486765</v>
      </c>
      <c r="AE189">
        <v>11.486765</v>
      </c>
      <c r="AF189">
        <v>11.486764000000001</v>
      </c>
      <c r="AG189">
        <v>11.486765</v>
      </c>
      <c r="AH189">
        <v>11.486764000000001</v>
      </c>
      <c r="AI189">
        <v>11.486764000000001</v>
      </c>
      <c r="AJ189">
        <v>11.486764000000001</v>
      </c>
      <c r="AK189">
        <v>11.486765</v>
      </c>
      <c r="AL189" s="40">
        <v>0</v>
      </c>
    </row>
    <row r="190" spans="2:38" ht="14.75">
      <c r="B190" t="s">
        <v>735</v>
      </c>
      <c r="C190" t="s">
        <v>802</v>
      </c>
      <c r="D190" t="s">
        <v>2113</v>
      </c>
      <c r="G190">
        <v>8.8874870000000001</v>
      </c>
      <c r="H190">
        <v>9.1572150000000008</v>
      </c>
      <c r="I190">
        <v>9.3088650000000008</v>
      </c>
      <c r="J190">
        <v>9.5119530000000001</v>
      </c>
      <c r="K190">
        <v>9.7589020000000009</v>
      </c>
      <c r="L190">
        <v>10.042973999999999</v>
      </c>
      <c r="M190">
        <v>10.326347</v>
      </c>
      <c r="N190">
        <v>10.633217999999999</v>
      </c>
      <c r="O190">
        <v>10.781668</v>
      </c>
      <c r="P190">
        <v>11.06269</v>
      </c>
      <c r="Q190">
        <v>11.315617</v>
      </c>
      <c r="R190">
        <v>11.550292000000001</v>
      </c>
      <c r="S190">
        <v>11.68327</v>
      </c>
      <c r="T190">
        <v>11.698606</v>
      </c>
      <c r="U190">
        <v>11.713203</v>
      </c>
      <c r="V190">
        <v>11.712757999999999</v>
      </c>
      <c r="W190">
        <v>11.712892999999999</v>
      </c>
      <c r="X190">
        <v>11.684872</v>
      </c>
      <c r="Y190">
        <v>11.689456</v>
      </c>
      <c r="Z190">
        <v>11.694922999999999</v>
      </c>
      <c r="AA190">
        <v>11.701574000000001</v>
      </c>
      <c r="AB190">
        <v>11.709044</v>
      </c>
      <c r="AC190">
        <v>11.717079</v>
      </c>
      <c r="AD190">
        <v>11.724867</v>
      </c>
      <c r="AE190">
        <v>11.732378000000001</v>
      </c>
      <c r="AF190">
        <v>11.739262999999999</v>
      </c>
      <c r="AG190">
        <v>11.745124000000001</v>
      </c>
      <c r="AH190">
        <v>11.748412</v>
      </c>
      <c r="AI190">
        <v>11.751685999999999</v>
      </c>
      <c r="AJ190">
        <v>11.755027</v>
      </c>
      <c r="AK190">
        <v>11.758445999999999</v>
      </c>
      <c r="AL190" s="40">
        <v>8.9999999999999993E-3</v>
      </c>
    </row>
    <row r="191" spans="2:38" ht="14.75">
      <c r="B191" t="s">
        <v>658</v>
      </c>
    </row>
    <row r="192" spans="2:38" ht="14.75">
      <c r="B192" t="s">
        <v>405</v>
      </c>
      <c r="C192" t="s">
        <v>803</v>
      </c>
      <c r="D192" t="s">
        <v>2114</v>
      </c>
      <c r="E192" t="s">
        <v>873</v>
      </c>
      <c r="G192">
        <v>6.2664350000000004</v>
      </c>
      <c r="H192">
        <v>6.3500719999999999</v>
      </c>
      <c r="I192">
        <v>6.4488099999999999</v>
      </c>
      <c r="J192">
        <v>6.5709730000000004</v>
      </c>
      <c r="K192">
        <v>6.7225659999999996</v>
      </c>
      <c r="L192">
        <v>6.8980680000000003</v>
      </c>
      <c r="M192">
        <v>7.0878949999999996</v>
      </c>
      <c r="N192">
        <v>7.28423</v>
      </c>
      <c r="O192">
        <v>7.3844440000000002</v>
      </c>
      <c r="P192">
        <v>7.5307510000000004</v>
      </c>
      <c r="Q192">
        <v>7.6547980000000004</v>
      </c>
      <c r="R192">
        <v>7.7650480000000002</v>
      </c>
      <c r="S192">
        <v>7.8306269999999998</v>
      </c>
      <c r="T192">
        <v>7.8389300000000004</v>
      </c>
      <c r="U192">
        <v>7.8453710000000001</v>
      </c>
      <c r="V192">
        <v>7.8463669999999999</v>
      </c>
      <c r="W192">
        <v>7.8498950000000001</v>
      </c>
      <c r="X192">
        <v>7.8529020000000003</v>
      </c>
      <c r="Y192">
        <v>7.8539510000000003</v>
      </c>
      <c r="Z192">
        <v>7.8533819999999999</v>
      </c>
      <c r="AA192">
        <v>7.8537749999999997</v>
      </c>
      <c r="AB192">
        <v>7.8543649999999996</v>
      </c>
      <c r="AC192">
        <v>7.8550740000000001</v>
      </c>
      <c r="AD192">
        <v>7.855283</v>
      </c>
      <c r="AE192">
        <v>7.8570219999999997</v>
      </c>
      <c r="AF192">
        <v>7.8592599999999999</v>
      </c>
      <c r="AG192">
        <v>7.8603730000000001</v>
      </c>
      <c r="AH192">
        <v>7.8636970000000002</v>
      </c>
      <c r="AI192">
        <v>7.868252</v>
      </c>
      <c r="AJ192">
        <v>7.8732090000000001</v>
      </c>
      <c r="AK192">
        <v>7.8787580000000004</v>
      </c>
      <c r="AL192" s="40">
        <v>8.0000000000000002E-3</v>
      </c>
    </row>
    <row r="193" spans="2:38" ht="14.75">
      <c r="B193" t="s">
        <v>334</v>
      </c>
      <c r="C193" t="s">
        <v>804</v>
      </c>
      <c r="D193" t="s">
        <v>2115</v>
      </c>
      <c r="E193" t="s">
        <v>874</v>
      </c>
      <c r="G193">
        <v>6.0031239999999997</v>
      </c>
      <c r="H193">
        <v>6.1428630000000002</v>
      </c>
      <c r="I193">
        <v>6.2136120000000004</v>
      </c>
      <c r="J193">
        <v>6.306432</v>
      </c>
      <c r="K193">
        <v>6.4257289999999996</v>
      </c>
      <c r="L193">
        <v>6.5697559999999999</v>
      </c>
      <c r="M193">
        <v>6.7214070000000001</v>
      </c>
      <c r="N193">
        <v>6.8877560000000004</v>
      </c>
      <c r="O193">
        <v>6.9575529999999999</v>
      </c>
      <c r="P193">
        <v>7.0948460000000004</v>
      </c>
      <c r="Q193">
        <v>7.2188509999999999</v>
      </c>
      <c r="R193">
        <v>7.322559</v>
      </c>
      <c r="S193">
        <v>7.3866690000000004</v>
      </c>
      <c r="T193">
        <v>7.397716</v>
      </c>
      <c r="U193">
        <v>7.4043020000000004</v>
      </c>
      <c r="V193">
        <v>7.4058250000000001</v>
      </c>
      <c r="W193">
        <v>7.4069539999999998</v>
      </c>
      <c r="X193">
        <v>7.4070970000000003</v>
      </c>
      <c r="Y193">
        <v>7.4063670000000004</v>
      </c>
      <c r="Z193">
        <v>7.4057469999999999</v>
      </c>
      <c r="AA193">
        <v>7.4052239999999996</v>
      </c>
      <c r="AB193">
        <v>7.4047689999999999</v>
      </c>
      <c r="AC193">
        <v>7.4043939999999999</v>
      </c>
      <c r="AD193">
        <v>7.4040840000000001</v>
      </c>
      <c r="AE193">
        <v>7.4038519999999997</v>
      </c>
      <c r="AF193">
        <v>7.4036949999999999</v>
      </c>
      <c r="AG193">
        <v>7.4036099999999996</v>
      </c>
      <c r="AH193">
        <v>7.4035780000000004</v>
      </c>
      <c r="AI193">
        <v>7.4020890000000001</v>
      </c>
      <c r="AJ193">
        <v>7.4055390000000001</v>
      </c>
      <c r="AK193">
        <v>7.4100239999999999</v>
      </c>
      <c r="AL193" s="40">
        <v>7.0000000000000001E-3</v>
      </c>
    </row>
    <row r="194" spans="2:38" ht="14.75">
      <c r="B194" t="s">
        <v>317</v>
      </c>
      <c r="C194" t="s">
        <v>805</v>
      </c>
      <c r="D194" t="s">
        <v>2116</v>
      </c>
      <c r="E194" t="s">
        <v>874</v>
      </c>
      <c r="G194">
        <v>6.2969480000000004</v>
      </c>
      <c r="H194">
        <v>6.4553209999999996</v>
      </c>
      <c r="I194">
        <v>6.547517</v>
      </c>
      <c r="J194">
        <v>6.6694560000000003</v>
      </c>
      <c r="K194">
        <v>6.8175850000000002</v>
      </c>
      <c r="L194">
        <v>6.9855929999999997</v>
      </c>
      <c r="M194">
        <v>7.1368499999999999</v>
      </c>
      <c r="N194">
        <v>7.2892270000000003</v>
      </c>
      <c r="O194">
        <v>7.3254159999999997</v>
      </c>
      <c r="P194">
        <v>7.4167230000000002</v>
      </c>
      <c r="Q194">
        <v>7.4950469999999996</v>
      </c>
      <c r="R194">
        <v>7.5596410000000001</v>
      </c>
      <c r="S194">
        <v>7.5861280000000004</v>
      </c>
      <c r="T194">
        <v>7.4815779999999998</v>
      </c>
      <c r="U194">
        <v>7.4810639999999999</v>
      </c>
      <c r="V194">
        <v>7.4843029999999997</v>
      </c>
      <c r="W194">
        <v>7.49085</v>
      </c>
      <c r="X194">
        <v>7.4998100000000001</v>
      </c>
      <c r="Y194">
        <v>7.5091450000000002</v>
      </c>
      <c r="Z194">
        <v>7.5156910000000003</v>
      </c>
      <c r="AA194">
        <v>7.5252400000000002</v>
      </c>
      <c r="AB194">
        <v>7.5332790000000003</v>
      </c>
      <c r="AC194">
        <v>7.5393489999999996</v>
      </c>
      <c r="AD194">
        <v>7.543577</v>
      </c>
      <c r="AE194">
        <v>7.5468140000000004</v>
      </c>
      <c r="AF194">
        <v>7.5477869999999996</v>
      </c>
      <c r="AG194">
        <v>7.5393439999999998</v>
      </c>
      <c r="AH194">
        <v>7.5347730000000004</v>
      </c>
      <c r="AI194">
        <v>7.5302020000000001</v>
      </c>
      <c r="AJ194">
        <v>7.5259919999999996</v>
      </c>
      <c r="AK194">
        <v>7.5209999999999999</v>
      </c>
      <c r="AL194" s="40">
        <v>6.0000000000000001E-3</v>
      </c>
    </row>
    <row r="195" spans="2:38" ht="14.75">
      <c r="B195" t="s">
        <v>315</v>
      </c>
      <c r="C195" t="s">
        <v>806</v>
      </c>
      <c r="D195" t="s">
        <v>2117</v>
      </c>
      <c r="E195" t="s">
        <v>873</v>
      </c>
      <c r="G195">
        <v>5.6628550000000004</v>
      </c>
      <c r="H195">
        <v>5.821453</v>
      </c>
      <c r="I195">
        <v>5.9459470000000003</v>
      </c>
      <c r="J195">
        <v>6.0998049999999999</v>
      </c>
      <c r="K195">
        <v>6.2812190000000001</v>
      </c>
      <c r="L195">
        <v>6.4793310000000002</v>
      </c>
      <c r="M195">
        <v>6.6858760000000004</v>
      </c>
      <c r="N195">
        <v>6.8888360000000004</v>
      </c>
      <c r="O195">
        <v>6.9769750000000004</v>
      </c>
      <c r="P195">
        <v>7.1260250000000003</v>
      </c>
      <c r="Q195">
        <v>7.2569549999999996</v>
      </c>
      <c r="R195">
        <v>7.3725449999999997</v>
      </c>
      <c r="S195">
        <v>7.4401700000000002</v>
      </c>
      <c r="T195">
        <v>7.451918</v>
      </c>
      <c r="U195">
        <v>7.4562359999999996</v>
      </c>
      <c r="V195">
        <v>7.4498439999999997</v>
      </c>
      <c r="W195">
        <v>7.4422439999999996</v>
      </c>
      <c r="X195">
        <v>7.435638</v>
      </c>
      <c r="Y195">
        <v>7.4291200000000002</v>
      </c>
      <c r="Z195">
        <v>7.4267130000000003</v>
      </c>
      <c r="AA195">
        <v>7.4266199999999998</v>
      </c>
      <c r="AB195">
        <v>7.4239889999999997</v>
      </c>
      <c r="AC195">
        <v>7.4202690000000002</v>
      </c>
      <c r="AD195">
        <v>7.4175060000000004</v>
      </c>
      <c r="AE195">
        <v>7.3938889999999997</v>
      </c>
      <c r="AF195">
        <v>7.3910039999999997</v>
      </c>
      <c r="AG195">
        <v>7.3840209999999997</v>
      </c>
      <c r="AH195">
        <v>7.3824940000000003</v>
      </c>
      <c r="AI195">
        <v>7.3827090000000002</v>
      </c>
      <c r="AJ195">
        <v>7.3892049999999996</v>
      </c>
      <c r="AK195">
        <v>7.3951840000000004</v>
      </c>
      <c r="AL195" s="40">
        <v>8.9999999999999993E-3</v>
      </c>
    </row>
    <row r="196" spans="2:38" ht="14.75">
      <c r="B196" t="s">
        <v>569</v>
      </c>
      <c r="C196" t="s">
        <v>807</v>
      </c>
      <c r="D196" t="s">
        <v>2118</v>
      </c>
      <c r="E196" t="s">
        <v>874</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117</v>
      </c>
    </row>
    <row r="197" spans="2:38" ht="14.75">
      <c r="B197" t="s">
        <v>571</v>
      </c>
      <c r="C197" t="s">
        <v>808</v>
      </c>
      <c r="D197" t="s">
        <v>2119</v>
      </c>
      <c r="E197" t="s">
        <v>873</v>
      </c>
      <c r="G197">
        <v>7.5361419999999999</v>
      </c>
      <c r="H197">
        <v>10.49127</v>
      </c>
      <c r="I197">
        <v>10.591222999999999</v>
      </c>
      <c r="J197">
        <v>10.722814</v>
      </c>
      <c r="K197">
        <v>10.883557</v>
      </c>
      <c r="L197">
        <v>11.083766000000001</v>
      </c>
      <c r="M197">
        <v>11.323812</v>
      </c>
      <c r="N197">
        <v>11.569228000000001</v>
      </c>
      <c r="O197">
        <v>11.679626000000001</v>
      </c>
      <c r="P197">
        <v>11.876716</v>
      </c>
      <c r="Q197">
        <v>12.063348</v>
      </c>
      <c r="R197">
        <v>12.23394</v>
      </c>
      <c r="S197">
        <v>12.331873999999999</v>
      </c>
      <c r="T197">
        <v>12.343351999999999</v>
      </c>
      <c r="U197">
        <v>12.351760000000001</v>
      </c>
      <c r="V197">
        <v>12.352591</v>
      </c>
      <c r="W197">
        <v>12.351801999999999</v>
      </c>
      <c r="X197">
        <v>12.350061999999999</v>
      </c>
      <c r="Y197">
        <v>12.347828</v>
      </c>
      <c r="Z197">
        <v>12.345435999999999</v>
      </c>
      <c r="AA197">
        <v>12.342902</v>
      </c>
      <c r="AB197">
        <v>12.340039000000001</v>
      </c>
      <c r="AC197">
        <v>12.336753</v>
      </c>
      <c r="AD197">
        <v>12.333594</v>
      </c>
      <c r="AE197">
        <v>12.330715</v>
      </c>
      <c r="AF197">
        <v>12.328015000000001</v>
      </c>
      <c r="AG197">
        <v>12.325491</v>
      </c>
      <c r="AH197">
        <v>12.323079999999999</v>
      </c>
      <c r="AI197">
        <v>12.320777</v>
      </c>
      <c r="AJ197">
        <v>12.318592000000001</v>
      </c>
      <c r="AK197">
        <v>12.316513</v>
      </c>
      <c r="AL197" s="40">
        <v>1.7000000000000001E-2</v>
      </c>
    </row>
    <row r="198" spans="2:38" ht="14.75">
      <c r="B198" t="s">
        <v>575</v>
      </c>
      <c r="C198" t="s">
        <v>809</v>
      </c>
      <c r="D198" t="s">
        <v>2120</v>
      </c>
      <c r="E198" t="s">
        <v>873</v>
      </c>
      <c r="G198">
        <v>7.8577649999999997</v>
      </c>
      <c r="H198">
        <v>8.6946449999999995</v>
      </c>
      <c r="I198">
        <v>8.8288469999999997</v>
      </c>
      <c r="J198">
        <v>8.9995770000000004</v>
      </c>
      <c r="K198">
        <v>9.2102260000000005</v>
      </c>
      <c r="L198">
        <v>9.4538180000000001</v>
      </c>
      <c r="M198">
        <v>9.6793060000000004</v>
      </c>
      <c r="N198">
        <v>9.9177680000000006</v>
      </c>
      <c r="O198">
        <v>10.029356999999999</v>
      </c>
      <c r="P198">
        <v>10.21191</v>
      </c>
      <c r="Q198">
        <v>10.361886</v>
      </c>
      <c r="R198">
        <v>10.496637</v>
      </c>
      <c r="S198">
        <v>10.574024</v>
      </c>
      <c r="T198">
        <v>10.577456</v>
      </c>
      <c r="U198">
        <v>10.576369</v>
      </c>
      <c r="V198">
        <v>10.574172000000001</v>
      </c>
      <c r="W198">
        <v>10.57136</v>
      </c>
      <c r="X198">
        <v>10.568838</v>
      </c>
      <c r="Y198">
        <v>10.566668999999999</v>
      </c>
      <c r="Z198">
        <v>10.56484</v>
      </c>
      <c r="AA198">
        <v>10.563416999999999</v>
      </c>
      <c r="AB198">
        <v>10.562293</v>
      </c>
      <c r="AC198">
        <v>10.561572999999999</v>
      </c>
      <c r="AD198">
        <v>10.52332</v>
      </c>
      <c r="AE198">
        <v>10.527604</v>
      </c>
      <c r="AF198">
        <v>10.533288000000001</v>
      </c>
      <c r="AG198">
        <v>10.540594</v>
      </c>
      <c r="AH198">
        <v>10.549569999999999</v>
      </c>
      <c r="AI198">
        <v>10.560122</v>
      </c>
      <c r="AJ198">
        <v>10.572075999999999</v>
      </c>
      <c r="AK198">
        <v>10.584902</v>
      </c>
      <c r="AL198" s="40">
        <v>0.01</v>
      </c>
    </row>
    <row r="199" spans="2:38" ht="14.75">
      <c r="B199" t="s">
        <v>573</v>
      </c>
      <c r="C199" t="s">
        <v>810</v>
      </c>
      <c r="D199" t="s">
        <v>2121</v>
      </c>
      <c r="E199" t="s">
        <v>874</v>
      </c>
      <c r="G199">
        <v>8.6751290000000001</v>
      </c>
      <c r="H199">
        <v>9.0074129999999997</v>
      </c>
      <c r="I199">
        <v>9.0949849999999994</v>
      </c>
      <c r="J199">
        <v>9.2309789999999996</v>
      </c>
      <c r="K199">
        <v>9.3916690000000003</v>
      </c>
      <c r="L199">
        <v>9.5847650000000009</v>
      </c>
      <c r="M199">
        <v>9.7810810000000004</v>
      </c>
      <c r="N199">
        <v>9.9967290000000002</v>
      </c>
      <c r="O199">
        <v>10.062555</v>
      </c>
      <c r="P199">
        <v>10.242454</v>
      </c>
      <c r="Q199">
        <v>10.400725</v>
      </c>
      <c r="R199">
        <v>10.540106</v>
      </c>
      <c r="S199">
        <v>10.641733</v>
      </c>
      <c r="T199">
        <v>10.692719</v>
      </c>
      <c r="U199">
        <v>10.697984999999999</v>
      </c>
      <c r="V199">
        <v>10.695501999999999</v>
      </c>
      <c r="W199">
        <v>10.693368</v>
      </c>
      <c r="X199">
        <v>10.691483</v>
      </c>
      <c r="Y199">
        <v>10.689863000000001</v>
      </c>
      <c r="Z199">
        <v>10.688476</v>
      </c>
      <c r="AA199">
        <v>10.687289</v>
      </c>
      <c r="AB199">
        <v>10.686258</v>
      </c>
      <c r="AC199">
        <v>10.685371999999999</v>
      </c>
      <c r="AD199">
        <v>10.684616</v>
      </c>
      <c r="AE199">
        <v>10.683986000000001</v>
      </c>
      <c r="AF199">
        <v>10.683475</v>
      </c>
      <c r="AG199">
        <v>10.683066</v>
      </c>
      <c r="AH199">
        <v>10.682739</v>
      </c>
      <c r="AI199">
        <v>10.682478</v>
      </c>
      <c r="AJ199">
        <v>10.682299</v>
      </c>
      <c r="AK199">
        <v>10.685420000000001</v>
      </c>
      <c r="AL199" s="40">
        <v>7.0000000000000001E-3</v>
      </c>
    </row>
    <row r="200" spans="2:38" ht="14.75">
      <c r="B200" t="s">
        <v>577</v>
      </c>
      <c r="C200" t="s">
        <v>811</v>
      </c>
      <c r="D200" t="s">
        <v>2122</v>
      </c>
      <c r="E200" t="s">
        <v>873</v>
      </c>
      <c r="G200">
        <v>6.2527379999999999</v>
      </c>
      <c r="H200">
        <v>6.8571939999999998</v>
      </c>
      <c r="I200">
        <v>6.8571949999999999</v>
      </c>
      <c r="J200">
        <v>6.8571939999999998</v>
      </c>
      <c r="K200">
        <v>6.8571939999999998</v>
      </c>
      <c r="L200">
        <v>6.8571939999999998</v>
      </c>
      <c r="M200">
        <v>6.8571939999999998</v>
      </c>
      <c r="N200">
        <v>6.8571939999999998</v>
      </c>
      <c r="O200">
        <v>6.8571939999999998</v>
      </c>
      <c r="P200">
        <v>6.8571939999999998</v>
      </c>
      <c r="Q200">
        <v>6.8571949999999999</v>
      </c>
      <c r="R200">
        <v>6.8571939999999998</v>
      </c>
      <c r="S200">
        <v>6.8571939999999998</v>
      </c>
      <c r="T200">
        <v>6.8571939999999998</v>
      </c>
      <c r="U200">
        <v>6.8571939999999998</v>
      </c>
      <c r="V200">
        <v>6.8571939999999998</v>
      </c>
      <c r="W200">
        <v>6.8571939999999998</v>
      </c>
      <c r="X200">
        <v>6.8571939999999998</v>
      </c>
      <c r="Y200">
        <v>6.8571949999999999</v>
      </c>
      <c r="Z200">
        <v>6.8571939999999998</v>
      </c>
      <c r="AA200">
        <v>6.8571939999999998</v>
      </c>
      <c r="AB200">
        <v>6.8571939999999998</v>
      </c>
      <c r="AC200">
        <v>6.8571939999999998</v>
      </c>
      <c r="AD200">
        <v>6.8571939999999998</v>
      </c>
      <c r="AE200">
        <v>6.8571929999999996</v>
      </c>
      <c r="AF200">
        <v>6.8571939999999998</v>
      </c>
      <c r="AG200">
        <v>6.8571939999999998</v>
      </c>
      <c r="AH200">
        <v>6.8571949999999999</v>
      </c>
      <c r="AI200">
        <v>6.8571939999999998</v>
      </c>
      <c r="AJ200">
        <v>6.8571939999999998</v>
      </c>
      <c r="AK200">
        <v>6.8571939999999998</v>
      </c>
      <c r="AL200" s="40">
        <v>3.0000000000000001E-3</v>
      </c>
    </row>
    <row r="201" spans="2:38" ht="14.75">
      <c r="B201" t="s">
        <v>746</v>
      </c>
      <c r="C201" t="s">
        <v>812</v>
      </c>
      <c r="D201" t="s">
        <v>2123</v>
      </c>
      <c r="G201">
        <v>6.2572460000000003</v>
      </c>
      <c r="H201">
        <v>6.3427699999999998</v>
      </c>
      <c r="I201">
        <v>6.4424039999999998</v>
      </c>
      <c r="J201">
        <v>6.5654269999999997</v>
      </c>
      <c r="K201">
        <v>6.7177360000000004</v>
      </c>
      <c r="L201">
        <v>6.8936919999999997</v>
      </c>
      <c r="M201">
        <v>7.0838029999999996</v>
      </c>
      <c r="N201">
        <v>7.2802819999999997</v>
      </c>
      <c r="O201">
        <v>7.3803789999999996</v>
      </c>
      <c r="P201">
        <v>7.5267030000000004</v>
      </c>
      <c r="Q201">
        <v>7.6507740000000002</v>
      </c>
      <c r="R201">
        <v>7.7609940000000002</v>
      </c>
      <c r="S201">
        <v>7.8264440000000004</v>
      </c>
      <c r="T201">
        <v>7.8345799999999999</v>
      </c>
      <c r="U201">
        <v>7.8407939999999998</v>
      </c>
      <c r="V201">
        <v>7.8414479999999998</v>
      </c>
      <c r="W201">
        <v>7.8445879999999999</v>
      </c>
      <c r="X201">
        <v>7.8471830000000002</v>
      </c>
      <c r="Y201">
        <v>7.8478539999999999</v>
      </c>
      <c r="Z201">
        <v>7.8469280000000001</v>
      </c>
      <c r="AA201">
        <v>7.8468770000000001</v>
      </c>
      <c r="AB201">
        <v>7.8469309999999997</v>
      </c>
      <c r="AC201">
        <v>7.846997</v>
      </c>
      <c r="AD201">
        <v>7.846527</v>
      </c>
      <c r="AE201">
        <v>7.84701</v>
      </c>
      <c r="AF201">
        <v>7.8482560000000001</v>
      </c>
      <c r="AG201">
        <v>7.8481839999999998</v>
      </c>
      <c r="AH201">
        <v>7.8502999999999998</v>
      </c>
      <c r="AI201">
        <v>7.8536149999999996</v>
      </c>
      <c r="AJ201">
        <v>7.8573539999999999</v>
      </c>
      <c r="AK201">
        <v>7.8615880000000002</v>
      </c>
      <c r="AL201" s="40">
        <v>8.0000000000000002E-3</v>
      </c>
    </row>
    <row r="202" spans="2:38" ht="14.75">
      <c r="B202" t="s">
        <v>748</v>
      </c>
      <c r="C202" t="s">
        <v>813</v>
      </c>
      <c r="D202" t="s">
        <v>2124</v>
      </c>
      <c r="G202">
        <v>7.6005520000000004</v>
      </c>
      <c r="H202">
        <v>7.7448100000000002</v>
      </c>
      <c r="I202">
        <v>7.7984179999999999</v>
      </c>
      <c r="J202">
        <v>7.9240930000000001</v>
      </c>
      <c r="K202">
        <v>8.1204750000000008</v>
      </c>
      <c r="L202">
        <v>8.3556380000000008</v>
      </c>
      <c r="M202">
        <v>8.6110620000000004</v>
      </c>
      <c r="N202">
        <v>8.8968889999999998</v>
      </c>
      <c r="O202">
        <v>9.0684109999999993</v>
      </c>
      <c r="P202">
        <v>9.2839899999999993</v>
      </c>
      <c r="Q202">
        <v>9.4586810000000003</v>
      </c>
      <c r="R202">
        <v>9.6130429999999993</v>
      </c>
      <c r="S202">
        <v>9.6999359999999992</v>
      </c>
      <c r="T202">
        <v>9.7199050000000007</v>
      </c>
      <c r="U202">
        <v>9.7401199999999992</v>
      </c>
      <c r="V202">
        <v>9.7502650000000006</v>
      </c>
      <c r="W202">
        <v>9.7553870000000007</v>
      </c>
      <c r="X202">
        <v>9.7669490000000003</v>
      </c>
      <c r="Y202">
        <v>9.7875510000000006</v>
      </c>
      <c r="Z202">
        <v>9.7904140000000002</v>
      </c>
      <c r="AA202">
        <v>9.7858309999999999</v>
      </c>
      <c r="AB202">
        <v>9.7924319999999998</v>
      </c>
      <c r="AC202">
        <v>9.8092039999999994</v>
      </c>
      <c r="AD202">
        <v>9.8243899999999993</v>
      </c>
      <c r="AE202">
        <v>9.8458670000000001</v>
      </c>
      <c r="AF202">
        <v>9.8725470000000008</v>
      </c>
      <c r="AG202">
        <v>9.8889309999999995</v>
      </c>
      <c r="AH202">
        <v>9.9205079999999999</v>
      </c>
      <c r="AI202">
        <v>9.9537700000000005</v>
      </c>
      <c r="AJ202">
        <v>9.964264</v>
      </c>
      <c r="AK202">
        <v>9.9811899999999998</v>
      </c>
      <c r="AL202" s="40">
        <v>8.9999999999999993E-3</v>
      </c>
    </row>
    <row r="203" spans="2:38" ht="14.75">
      <c r="B203" t="s">
        <v>814</v>
      </c>
    </row>
    <row r="204" spans="2:38" ht="14.75">
      <c r="B204" t="s">
        <v>445</v>
      </c>
    </row>
    <row r="205" spans="2:38" ht="14.75">
      <c r="B205" t="s">
        <v>405</v>
      </c>
      <c r="C205" t="s">
        <v>815</v>
      </c>
      <c r="D205" t="s">
        <v>2125</v>
      </c>
      <c r="E205" t="s">
        <v>877</v>
      </c>
      <c r="G205">
        <v>147.36698899999999</v>
      </c>
      <c r="H205">
        <v>162.874405</v>
      </c>
      <c r="I205">
        <v>174.73065199999999</v>
      </c>
      <c r="J205">
        <v>180.52432300000001</v>
      </c>
      <c r="K205">
        <v>187.83528100000001</v>
      </c>
      <c r="L205">
        <v>193.86938499999999</v>
      </c>
      <c r="M205">
        <v>193.94555700000001</v>
      </c>
      <c r="N205">
        <v>191.041031</v>
      </c>
      <c r="O205">
        <v>192.70813000000001</v>
      </c>
      <c r="P205">
        <v>193.46637000000001</v>
      </c>
      <c r="Q205">
        <v>192.29011499999999</v>
      </c>
      <c r="R205">
        <v>192.50157200000001</v>
      </c>
      <c r="S205">
        <v>193.21283</v>
      </c>
      <c r="T205">
        <v>193.40211500000001</v>
      </c>
      <c r="U205">
        <v>193.70794699999999</v>
      </c>
      <c r="V205">
        <v>194.59094200000001</v>
      </c>
      <c r="W205">
        <v>193.81104999999999</v>
      </c>
      <c r="X205">
        <v>192.37344400000001</v>
      </c>
      <c r="Y205">
        <v>192.27671799999999</v>
      </c>
      <c r="Z205">
        <v>192.19929500000001</v>
      </c>
      <c r="AA205">
        <v>191.45024100000001</v>
      </c>
      <c r="AB205">
        <v>190.30789200000001</v>
      </c>
      <c r="AC205">
        <v>189.15933200000001</v>
      </c>
      <c r="AD205">
        <v>188.110794</v>
      </c>
      <c r="AE205">
        <v>187.20150799999999</v>
      </c>
      <c r="AF205">
        <v>187.95594800000001</v>
      </c>
      <c r="AG205">
        <v>186.52847299999999</v>
      </c>
      <c r="AH205">
        <v>184.698151</v>
      </c>
      <c r="AI205">
        <v>185.01487700000001</v>
      </c>
      <c r="AJ205">
        <v>182.92906199999999</v>
      </c>
      <c r="AK205">
        <v>180.58569299999999</v>
      </c>
      <c r="AL205" s="40">
        <v>7.0000000000000001E-3</v>
      </c>
    </row>
    <row r="206" spans="2:38" ht="14.75">
      <c r="B206" t="s">
        <v>334</v>
      </c>
      <c r="C206" t="s">
        <v>816</v>
      </c>
      <c r="D206" t="s">
        <v>2126</v>
      </c>
      <c r="E206" t="s">
        <v>877</v>
      </c>
      <c r="G206">
        <v>36.340527000000002</v>
      </c>
      <c r="H206">
        <v>41.152985000000001</v>
      </c>
      <c r="I206">
        <v>45.466510999999997</v>
      </c>
      <c r="J206">
        <v>48.275089000000001</v>
      </c>
      <c r="K206">
        <v>51.582748000000002</v>
      </c>
      <c r="L206">
        <v>54.672806000000001</v>
      </c>
      <c r="M206">
        <v>55.909843000000002</v>
      </c>
      <c r="N206">
        <v>56.316150999999998</v>
      </c>
      <c r="O206">
        <v>58.327072000000001</v>
      </c>
      <c r="P206">
        <v>59.902965999999999</v>
      </c>
      <c r="Q206">
        <v>60.703434000000001</v>
      </c>
      <c r="R206">
        <v>62.242939</v>
      </c>
      <c r="S206">
        <v>63.795490000000001</v>
      </c>
      <c r="T206">
        <v>65.216812000000004</v>
      </c>
      <c r="U206">
        <v>66.619422999999998</v>
      </c>
      <c r="V206">
        <v>68.357330000000005</v>
      </c>
      <c r="W206">
        <v>69.528632999999999</v>
      </c>
      <c r="X206">
        <v>70.507216999999997</v>
      </c>
      <c r="Y206">
        <v>72.067085000000006</v>
      </c>
      <c r="Z206">
        <v>73.386893999999998</v>
      </c>
      <c r="AA206">
        <v>74.481773000000004</v>
      </c>
      <c r="AB206">
        <v>75.407905999999997</v>
      </c>
      <c r="AC206">
        <v>75.941940000000002</v>
      </c>
      <c r="AD206">
        <v>76.724884000000003</v>
      </c>
      <c r="AE206">
        <v>77.526398</v>
      </c>
      <c r="AF206">
        <v>78.944419999999994</v>
      </c>
      <c r="AG206">
        <v>79.472167999999996</v>
      </c>
      <c r="AH206">
        <v>79.682343000000003</v>
      </c>
      <c r="AI206">
        <v>81.240600999999998</v>
      </c>
      <c r="AJ206">
        <v>81.383301000000003</v>
      </c>
      <c r="AK206">
        <v>81.700012000000001</v>
      </c>
      <c r="AL206" s="40">
        <v>2.7E-2</v>
      </c>
    </row>
    <row r="207" spans="2:38" ht="14.75">
      <c r="B207" t="s">
        <v>317</v>
      </c>
      <c r="C207" t="s">
        <v>817</v>
      </c>
      <c r="D207" t="s">
        <v>2127</v>
      </c>
      <c r="E207" t="s">
        <v>877</v>
      </c>
      <c r="G207">
        <v>0.21667700000000001</v>
      </c>
      <c r="H207">
        <v>0.24865499999999999</v>
      </c>
      <c r="I207">
        <v>0.276916</v>
      </c>
      <c r="J207">
        <v>0.296933</v>
      </c>
      <c r="K207">
        <v>0.32085599999999997</v>
      </c>
      <c r="L207">
        <v>0.34393200000000002</v>
      </c>
      <c r="M207">
        <v>0.35781400000000002</v>
      </c>
      <c r="N207">
        <v>0.36676199999999998</v>
      </c>
      <c r="O207">
        <v>0.38459199999999999</v>
      </c>
      <c r="P207">
        <v>0.40217999999999998</v>
      </c>
      <c r="Q207">
        <v>0.415188</v>
      </c>
      <c r="R207">
        <v>0.43269800000000003</v>
      </c>
      <c r="S207">
        <v>0.45240000000000002</v>
      </c>
      <c r="T207">
        <v>0.47218100000000002</v>
      </c>
      <c r="U207">
        <v>0.49300300000000002</v>
      </c>
      <c r="V207">
        <v>0.51601799999999998</v>
      </c>
      <c r="W207">
        <v>0.53563700000000003</v>
      </c>
      <c r="X207">
        <v>0.55433500000000002</v>
      </c>
      <c r="Y207">
        <v>0.57802399999999998</v>
      </c>
      <c r="Z207">
        <v>0.60235700000000003</v>
      </c>
      <c r="AA207">
        <v>0.62575700000000001</v>
      </c>
      <c r="AB207">
        <v>0.65046199999999998</v>
      </c>
      <c r="AC207">
        <v>0.67674199999999995</v>
      </c>
      <c r="AD207">
        <v>0.702206</v>
      </c>
      <c r="AE207">
        <v>0.72930200000000001</v>
      </c>
      <c r="AF207">
        <v>0.76510900000000004</v>
      </c>
      <c r="AG207">
        <v>0.79286599999999996</v>
      </c>
      <c r="AH207">
        <v>0.81970200000000004</v>
      </c>
      <c r="AI207">
        <v>0.85739699999999996</v>
      </c>
      <c r="AJ207">
        <v>0.88599499999999998</v>
      </c>
      <c r="AK207">
        <v>0.913358</v>
      </c>
      <c r="AL207" s="40">
        <v>4.9000000000000002E-2</v>
      </c>
    </row>
    <row r="208" spans="2:38" ht="14.75">
      <c r="B208" t="s">
        <v>315</v>
      </c>
      <c r="C208" t="s">
        <v>818</v>
      </c>
      <c r="D208" t="s">
        <v>2128</v>
      </c>
      <c r="E208" t="s">
        <v>877</v>
      </c>
      <c r="G208">
        <v>0.10786</v>
      </c>
      <c r="H208">
        <v>0.11931600000000001</v>
      </c>
      <c r="I208">
        <v>0.12817400000000001</v>
      </c>
      <c r="J208">
        <v>0.132655</v>
      </c>
      <c r="K208">
        <v>0.138493</v>
      </c>
      <c r="L208">
        <v>0.14356099999999999</v>
      </c>
      <c r="M208">
        <v>0.14452699999999999</v>
      </c>
      <c r="N208">
        <v>0.14341400000000001</v>
      </c>
      <c r="O208">
        <v>0.146093</v>
      </c>
      <c r="P208">
        <v>0.14843200000000001</v>
      </c>
      <c r="Q208">
        <v>0.14888999999999999</v>
      </c>
      <c r="R208">
        <v>0.150783</v>
      </c>
      <c r="S208">
        <v>0.15320500000000001</v>
      </c>
      <c r="T208">
        <v>0.15541199999999999</v>
      </c>
      <c r="U208">
        <v>0.157724</v>
      </c>
      <c r="V208">
        <v>0.16048499999999999</v>
      </c>
      <c r="W208">
        <v>0.161963</v>
      </c>
      <c r="X208">
        <v>0.16298799999999999</v>
      </c>
      <c r="Y208">
        <v>0.16528499999999999</v>
      </c>
      <c r="Z208">
        <v>0.16753999999999999</v>
      </c>
      <c r="AA208">
        <v>0.169873</v>
      </c>
      <c r="AB208">
        <v>0.17296700000000001</v>
      </c>
      <c r="AC208">
        <v>0.17641499999999999</v>
      </c>
      <c r="AD208">
        <v>0.17982400000000001</v>
      </c>
      <c r="AE208">
        <v>0.18385199999999999</v>
      </c>
      <c r="AF208">
        <v>0.19009400000000001</v>
      </c>
      <c r="AG208">
        <v>0.19438900000000001</v>
      </c>
      <c r="AH208">
        <v>0.19945099999999999</v>
      </c>
      <c r="AI208">
        <v>0.20738999999999999</v>
      </c>
      <c r="AJ208">
        <v>0.21348200000000001</v>
      </c>
      <c r="AK208">
        <v>0.21962999999999999</v>
      </c>
      <c r="AL208" s="40">
        <v>2.4E-2</v>
      </c>
    </row>
    <row r="209" spans="2:38" ht="14.75">
      <c r="B209" t="s">
        <v>569</v>
      </c>
      <c r="C209" t="s">
        <v>819</v>
      </c>
      <c r="D209" t="s">
        <v>2129</v>
      </c>
      <c r="E209" t="s">
        <v>877</v>
      </c>
      <c r="G209">
        <v>23.123978000000001</v>
      </c>
      <c r="H209">
        <v>26.385145000000001</v>
      </c>
      <c r="I209">
        <v>28.895914000000001</v>
      </c>
      <c r="J209">
        <v>30.481784999999999</v>
      </c>
      <c r="K209">
        <v>32.549633</v>
      </c>
      <c r="L209">
        <v>34.448101000000001</v>
      </c>
      <c r="M209">
        <v>35.934238000000001</v>
      </c>
      <c r="N209">
        <v>36.997703999999999</v>
      </c>
      <c r="O209">
        <v>38.406609000000003</v>
      </c>
      <c r="P209">
        <v>40.438293000000002</v>
      </c>
      <c r="Q209">
        <v>41.426582000000003</v>
      </c>
      <c r="R209">
        <v>43.097050000000003</v>
      </c>
      <c r="S209">
        <v>45.263236999999997</v>
      </c>
      <c r="T209">
        <v>47.615958999999997</v>
      </c>
      <c r="U209">
        <v>50.032466999999997</v>
      </c>
      <c r="V209">
        <v>52.368079999999999</v>
      </c>
      <c r="W209">
        <v>54.359116</v>
      </c>
      <c r="X209">
        <v>56.256672000000002</v>
      </c>
      <c r="Y209">
        <v>58.660789000000001</v>
      </c>
      <c r="Z209">
        <v>61.130257</v>
      </c>
      <c r="AA209">
        <v>63.504947999999999</v>
      </c>
      <c r="AB209">
        <v>66.663818000000006</v>
      </c>
      <c r="AC209">
        <v>70.541595000000001</v>
      </c>
      <c r="AD209">
        <v>73.195992000000004</v>
      </c>
      <c r="AE209">
        <v>76.020347999999998</v>
      </c>
      <c r="AF209">
        <v>80.059334000000007</v>
      </c>
      <c r="AG209">
        <v>82.963829000000004</v>
      </c>
      <c r="AH209">
        <v>85.771857999999995</v>
      </c>
      <c r="AI209">
        <v>89.210350000000005</v>
      </c>
      <c r="AJ209">
        <v>92.185958999999997</v>
      </c>
      <c r="AK209">
        <v>94.388938999999993</v>
      </c>
      <c r="AL209" s="40">
        <v>4.8000000000000001E-2</v>
      </c>
    </row>
    <row r="210" spans="2:38" ht="14.75">
      <c r="B210" t="s">
        <v>571</v>
      </c>
      <c r="C210" t="s">
        <v>820</v>
      </c>
      <c r="D210" t="s">
        <v>2130</v>
      </c>
      <c r="E210" t="s">
        <v>877</v>
      </c>
      <c r="G210">
        <v>0.25462099999999999</v>
      </c>
      <c r="H210">
        <v>0.28985699999999998</v>
      </c>
      <c r="I210">
        <v>0.318909</v>
      </c>
      <c r="J210">
        <v>0.34132000000000001</v>
      </c>
      <c r="K210">
        <v>0.36881900000000001</v>
      </c>
      <c r="L210">
        <v>0.395345</v>
      </c>
      <c r="M210">
        <v>0.411302</v>
      </c>
      <c r="N210">
        <v>0.42158699999999999</v>
      </c>
      <c r="O210">
        <v>0.442083</v>
      </c>
      <c r="P210">
        <v>0.46229900000000002</v>
      </c>
      <c r="Q210">
        <v>0.47725200000000001</v>
      </c>
      <c r="R210">
        <v>0.49737999999999999</v>
      </c>
      <c r="S210">
        <v>0.52002700000000002</v>
      </c>
      <c r="T210">
        <v>0.54276400000000002</v>
      </c>
      <c r="U210">
        <v>0.56669999999999998</v>
      </c>
      <c r="V210">
        <v>0.59315399999999996</v>
      </c>
      <c r="W210">
        <v>0.61570599999999998</v>
      </c>
      <c r="X210">
        <v>0.63719899999999996</v>
      </c>
      <c r="Y210">
        <v>0.66442999999999997</v>
      </c>
      <c r="Z210">
        <v>0.69240000000000002</v>
      </c>
      <c r="AA210">
        <v>0.71929799999999999</v>
      </c>
      <c r="AB210">
        <v>0.74769600000000003</v>
      </c>
      <c r="AC210">
        <v>0.77790400000000004</v>
      </c>
      <c r="AD210">
        <v>0.807176</v>
      </c>
      <c r="AE210">
        <v>0.83832099999999998</v>
      </c>
      <c r="AF210">
        <v>0.87948000000000004</v>
      </c>
      <c r="AG210">
        <v>0.91138799999999998</v>
      </c>
      <c r="AH210">
        <v>0.94223500000000004</v>
      </c>
      <c r="AI210">
        <v>0.985564</v>
      </c>
      <c r="AJ210">
        <v>1.018437</v>
      </c>
      <c r="AK210">
        <v>1.0498909999999999</v>
      </c>
      <c r="AL210" s="40">
        <v>4.8000000000000001E-2</v>
      </c>
    </row>
    <row r="211" spans="2:38" ht="14.75">
      <c r="B211" t="s">
        <v>575</v>
      </c>
      <c r="C211" t="s">
        <v>821</v>
      </c>
      <c r="D211" t="s">
        <v>2131</v>
      </c>
      <c r="E211" t="s">
        <v>877</v>
      </c>
      <c r="G211">
        <v>0.26865299999999998</v>
      </c>
      <c r="H211">
        <v>0.30830200000000002</v>
      </c>
      <c r="I211">
        <v>0.34334100000000001</v>
      </c>
      <c r="J211">
        <v>0.36816100000000002</v>
      </c>
      <c r="K211">
        <v>0.39782299999999998</v>
      </c>
      <c r="L211">
        <v>0.42643399999999998</v>
      </c>
      <c r="M211">
        <v>0.44364599999999998</v>
      </c>
      <c r="N211">
        <v>0.45473999999999998</v>
      </c>
      <c r="O211">
        <v>0.47684700000000002</v>
      </c>
      <c r="P211">
        <v>0.49865300000000001</v>
      </c>
      <c r="Q211">
        <v>0.51478199999999996</v>
      </c>
      <c r="R211">
        <v>0.536493</v>
      </c>
      <c r="S211">
        <v>0.560921</v>
      </c>
      <c r="T211">
        <v>0.58544600000000002</v>
      </c>
      <c r="U211">
        <v>0.61126400000000003</v>
      </c>
      <c r="V211">
        <v>0.63979900000000001</v>
      </c>
      <c r="W211">
        <v>0.66412400000000005</v>
      </c>
      <c r="X211">
        <v>0.687307</v>
      </c>
      <c r="Y211">
        <v>0.71667899999999995</v>
      </c>
      <c r="Z211">
        <v>0.74684899999999999</v>
      </c>
      <c r="AA211">
        <v>0.77586200000000005</v>
      </c>
      <c r="AB211">
        <v>0.80649300000000002</v>
      </c>
      <c r="AC211">
        <v>0.83907699999999996</v>
      </c>
      <c r="AD211">
        <v>0.87065000000000003</v>
      </c>
      <c r="AE211">
        <v>0.90424499999999997</v>
      </c>
      <c r="AF211">
        <v>0.94864099999999996</v>
      </c>
      <c r="AG211">
        <v>0.98305699999999996</v>
      </c>
      <c r="AH211">
        <v>1.01633</v>
      </c>
      <c r="AI211">
        <v>1.0630660000000001</v>
      </c>
      <c r="AJ211">
        <v>1.098525</v>
      </c>
      <c r="AK211">
        <v>1.132452</v>
      </c>
      <c r="AL211" s="40">
        <v>4.9000000000000002E-2</v>
      </c>
    </row>
    <row r="212" spans="2:38" ht="14.75">
      <c r="B212" t="s">
        <v>573</v>
      </c>
      <c r="C212" t="s">
        <v>822</v>
      </c>
      <c r="D212" t="s">
        <v>2132</v>
      </c>
      <c r="E212" t="s">
        <v>877</v>
      </c>
      <c r="G212">
        <v>0.27268399999999998</v>
      </c>
      <c r="H212">
        <v>0.31292700000000001</v>
      </c>
      <c r="I212">
        <v>0.348493</v>
      </c>
      <c r="J212">
        <v>0.37368499999999999</v>
      </c>
      <c r="K212">
        <v>0.40379100000000001</v>
      </c>
      <c r="L212">
        <v>0.43283199999999999</v>
      </c>
      <c r="M212">
        <v>0.45030199999999998</v>
      </c>
      <c r="N212">
        <v>0.461563</v>
      </c>
      <c r="O212">
        <v>0.48400199999999999</v>
      </c>
      <c r="P212">
        <v>0.506135</v>
      </c>
      <c r="Q212">
        <v>0.52250600000000003</v>
      </c>
      <c r="R212">
        <v>0.54454199999999997</v>
      </c>
      <c r="S212">
        <v>0.56933699999999998</v>
      </c>
      <c r="T212">
        <v>0.59423000000000004</v>
      </c>
      <c r="U212">
        <v>0.62043499999999996</v>
      </c>
      <c r="V212">
        <v>0.64939800000000003</v>
      </c>
      <c r="W212">
        <v>0.67408800000000002</v>
      </c>
      <c r="X212">
        <v>0.69761899999999999</v>
      </c>
      <c r="Y212">
        <v>0.72743199999999997</v>
      </c>
      <c r="Z212">
        <v>0.75805400000000001</v>
      </c>
      <c r="AA212">
        <v>0.78750200000000004</v>
      </c>
      <c r="AB212">
        <v>0.81859300000000002</v>
      </c>
      <c r="AC212">
        <v>0.85166600000000003</v>
      </c>
      <c r="AD212">
        <v>0.88371299999999997</v>
      </c>
      <c r="AE212">
        <v>0.91781199999999996</v>
      </c>
      <c r="AF212">
        <v>0.96287400000000001</v>
      </c>
      <c r="AG212">
        <v>0.99780599999999997</v>
      </c>
      <c r="AH212">
        <v>1.0315780000000001</v>
      </c>
      <c r="AI212">
        <v>1.079016</v>
      </c>
      <c r="AJ212">
        <v>1.1150070000000001</v>
      </c>
      <c r="AK212">
        <v>1.1494420000000001</v>
      </c>
      <c r="AL212" s="40">
        <v>4.9000000000000002E-2</v>
      </c>
    </row>
    <row r="213" spans="2:38" ht="14.75">
      <c r="B213" t="s">
        <v>577</v>
      </c>
      <c r="C213" t="s">
        <v>823</v>
      </c>
      <c r="D213" t="s">
        <v>2133</v>
      </c>
      <c r="E213" t="s">
        <v>877</v>
      </c>
      <c r="G213">
        <v>1.3200000000000001E-4</v>
      </c>
      <c r="H213">
        <v>1.47E-4</v>
      </c>
      <c r="I213">
        <v>1.5799999999999999E-4</v>
      </c>
      <c r="J213">
        <v>1.64E-4</v>
      </c>
      <c r="K213">
        <v>1.7100000000000001E-4</v>
      </c>
      <c r="L213">
        <v>1.7699999999999999E-4</v>
      </c>
      <c r="M213">
        <v>1.7799999999999999E-4</v>
      </c>
      <c r="N213">
        <v>1.76E-4</v>
      </c>
      <c r="O213">
        <v>1.7699999999999999E-4</v>
      </c>
      <c r="P213">
        <v>1.7699999999999999E-4</v>
      </c>
      <c r="Q213">
        <v>1.75E-4</v>
      </c>
      <c r="R213">
        <v>1.74E-4</v>
      </c>
      <c r="S213">
        <v>1.73E-4</v>
      </c>
      <c r="T213">
        <v>1.7000000000000001E-4</v>
      </c>
      <c r="U213">
        <v>1.6699999999999999E-4</v>
      </c>
      <c r="V213">
        <v>1.65E-4</v>
      </c>
      <c r="W213">
        <v>1.6100000000000001E-4</v>
      </c>
      <c r="X213">
        <v>1.5699999999999999E-4</v>
      </c>
      <c r="Y213">
        <v>1.54E-4</v>
      </c>
      <c r="Z213">
        <v>1.5100000000000001E-4</v>
      </c>
      <c r="AA213">
        <v>1.4799999999999999E-4</v>
      </c>
      <c r="AB213">
        <v>1.45E-4</v>
      </c>
      <c r="AC213">
        <v>1.4200000000000001E-4</v>
      </c>
      <c r="AD213">
        <v>1.3899999999999999E-4</v>
      </c>
      <c r="AE213">
        <v>1.36E-4</v>
      </c>
      <c r="AF213">
        <v>1.34E-4</v>
      </c>
      <c r="AG213">
        <v>1.3100000000000001E-4</v>
      </c>
      <c r="AH213">
        <v>1.2799999999999999E-4</v>
      </c>
      <c r="AI213">
        <v>1.26E-4</v>
      </c>
      <c r="AJ213">
        <v>1.22E-4</v>
      </c>
      <c r="AK213">
        <v>1.1900000000000001E-4</v>
      </c>
      <c r="AL213" s="40">
        <v>-4.0000000000000001E-3</v>
      </c>
    </row>
    <row r="214" spans="2:38" ht="14.75">
      <c r="B214" t="s">
        <v>645</v>
      </c>
      <c r="C214" t="s">
        <v>824</v>
      </c>
      <c r="D214" t="s">
        <v>2134</v>
      </c>
      <c r="E214" t="s">
        <v>877</v>
      </c>
      <c r="G214">
        <v>207.952133</v>
      </c>
      <c r="H214">
        <v>231.69172699999999</v>
      </c>
      <c r="I214">
        <v>250.50907900000001</v>
      </c>
      <c r="J214">
        <v>260.79406699999998</v>
      </c>
      <c r="K214">
        <v>273.59762599999999</v>
      </c>
      <c r="L214">
        <v>284.73254400000002</v>
      </c>
      <c r="M214">
        <v>287.59738199999998</v>
      </c>
      <c r="N214">
        <v>286.20315599999998</v>
      </c>
      <c r="O214">
        <v>291.37560999999999</v>
      </c>
      <c r="P214">
        <v>295.82556199999999</v>
      </c>
      <c r="Q214">
        <v>296.49893200000002</v>
      </c>
      <c r="R214">
        <v>300.003601</v>
      </c>
      <c r="S214">
        <v>304.52761800000002</v>
      </c>
      <c r="T214">
        <v>308.58505200000002</v>
      </c>
      <c r="U214">
        <v>312.80914300000001</v>
      </c>
      <c r="V214">
        <v>317.875427</v>
      </c>
      <c r="W214">
        <v>320.35043300000001</v>
      </c>
      <c r="X214">
        <v>321.876892</v>
      </c>
      <c r="Y214">
        <v>325.856628</v>
      </c>
      <c r="Z214">
        <v>329.68374599999999</v>
      </c>
      <c r="AA214">
        <v>332.51541099999997</v>
      </c>
      <c r="AB214">
        <v>335.57598899999999</v>
      </c>
      <c r="AC214">
        <v>338.96481299999999</v>
      </c>
      <c r="AD214">
        <v>341.47540300000003</v>
      </c>
      <c r="AE214">
        <v>344.32199100000003</v>
      </c>
      <c r="AF214">
        <v>350.70605499999999</v>
      </c>
      <c r="AG214">
        <v>352.84414700000002</v>
      </c>
      <c r="AH214">
        <v>354.16177399999998</v>
      </c>
      <c r="AI214">
        <v>359.65835600000003</v>
      </c>
      <c r="AJ214">
        <v>360.82986499999998</v>
      </c>
      <c r="AK214">
        <v>361.13952599999999</v>
      </c>
      <c r="AL214" s="40">
        <v>1.9E-2</v>
      </c>
    </row>
    <row r="215" spans="2:38" ht="14.75">
      <c r="B215" t="s">
        <v>447</v>
      </c>
    </row>
    <row r="216" spans="2:38" ht="14.75">
      <c r="B216" t="s">
        <v>405</v>
      </c>
      <c r="C216" t="s">
        <v>825</v>
      </c>
      <c r="D216" t="s">
        <v>2135</v>
      </c>
      <c r="E216" t="s">
        <v>877</v>
      </c>
      <c r="G216">
        <v>91.140923000000001</v>
      </c>
      <c r="H216">
        <v>101.57009100000001</v>
      </c>
      <c r="I216">
        <v>122.007324</v>
      </c>
      <c r="J216">
        <v>134.36882</v>
      </c>
      <c r="K216">
        <v>142.74681100000001</v>
      </c>
      <c r="L216">
        <v>148.109756</v>
      </c>
      <c r="M216">
        <v>147.682907</v>
      </c>
      <c r="N216">
        <v>141.33781400000001</v>
      </c>
      <c r="O216">
        <v>138.36944600000001</v>
      </c>
      <c r="P216">
        <v>138.073395</v>
      </c>
      <c r="Q216">
        <v>138.25938400000001</v>
      </c>
      <c r="R216">
        <v>140.22210699999999</v>
      </c>
      <c r="S216">
        <v>144.37342799999999</v>
      </c>
      <c r="T216">
        <v>148.244675</v>
      </c>
      <c r="U216">
        <v>151.96386699999999</v>
      </c>
      <c r="V216">
        <v>156.659775</v>
      </c>
      <c r="W216">
        <v>161.44515999999999</v>
      </c>
      <c r="X216">
        <v>164.008972</v>
      </c>
      <c r="Y216">
        <v>166.95872499999999</v>
      </c>
      <c r="Z216">
        <v>172.862381</v>
      </c>
      <c r="AA216">
        <v>179.956909</v>
      </c>
      <c r="AB216">
        <v>185.272369</v>
      </c>
      <c r="AC216">
        <v>188.929565</v>
      </c>
      <c r="AD216">
        <v>192.53448499999999</v>
      </c>
      <c r="AE216">
        <v>195.31875600000001</v>
      </c>
      <c r="AF216">
        <v>199.18071</v>
      </c>
      <c r="AG216">
        <v>202.54257200000001</v>
      </c>
      <c r="AH216">
        <v>202.73142999999999</v>
      </c>
      <c r="AI216">
        <v>205.17477400000001</v>
      </c>
      <c r="AJ216">
        <v>210.11914100000001</v>
      </c>
      <c r="AK216">
        <v>213.534637</v>
      </c>
      <c r="AL216" s="40">
        <v>2.9000000000000001E-2</v>
      </c>
    </row>
    <row r="217" spans="2:38" ht="14.75">
      <c r="B217" t="s">
        <v>334</v>
      </c>
      <c r="C217" t="s">
        <v>826</v>
      </c>
      <c r="D217" t="s">
        <v>2136</v>
      </c>
      <c r="E217" t="s">
        <v>877</v>
      </c>
      <c r="G217">
        <v>46.458106999999998</v>
      </c>
      <c r="H217">
        <v>51.533301999999999</v>
      </c>
      <c r="I217">
        <v>61.584063999999998</v>
      </c>
      <c r="J217">
        <v>67.480025999999995</v>
      </c>
      <c r="K217">
        <v>71.053955000000002</v>
      </c>
      <c r="L217">
        <v>73.745536999999999</v>
      </c>
      <c r="M217">
        <v>74.008094999999997</v>
      </c>
      <c r="N217">
        <v>71.102187999999998</v>
      </c>
      <c r="O217">
        <v>69.762978000000004</v>
      </c>
      <c r="P217">
        <v>69.592879999999994</v>
      </c>
      <c r="Q217">
        <v>69.727844000000005</v>
      </c>
      <c r="R217">
        <v>70.691063</v>
      </c>
      <c r="S217">
        <v>72.775604000000001</v>
      </c>
      <c r="T217">
        <v>74.734939999999995</v>
      </c>
      <c r="U217">
        <v>76.598495</v>
      </c>
      <c r="V217">
        <v>78.970878999999996</v>
      </c>
      <c r="W217">
        <v>81.265197999999998</v>
      </c>
      <c r="X217">
        <v>82.382980000000003</v>
      </c>
      <c r="Y217">
        <v>83.535544999999999</v>
      </c>
      <c r="Z217">
        <v>86.150604000000001</v>
      </c>
      <c r="AA217">
        <v>89.336394999999996</v>
      </c>
      <c r="AB217">
        <v>91.616553999999994</v>
      </c>
      <c r="AC217">
        <v>93.060012999999998</v>
      </c>
      <c r="AD217">
        <v>94.461594000000005</v>
      </c>
      <c r="AE217">
        <v>95.405356999999995</v>
      </c>
      <c r="AF217">
        <v>96.820175000000006</v>
      </c>
      <c r="AG217">
        <v>97.969802999999999</v>
      </c>
      <c r="AH217">
        <v>97.567085000000006</v>
      </c>
      <c r="AI217">
        <v>98.234961999999996</v>
      </c>
      <c r="AJ217">
        <v>100.072861</v>
      </c>
      <c r="AK217">
        <v>101.15113100000001</v>
      </c>
      <c r="AL217" s="40">
        <v>2.5999999999999999E-2</v>
      </c>
    </row>
    <row r="218" spans="2:38" ht="14.75">
      <c r="B218" t="s">
        <v>317</v>
      </c>
      <c r="C218" t="s">
        <v>827</v>
      </c>
      <c r="D218" t="s">
        <v>2137</v>
      </c>
      <c r="E218" t="s">
        <v>877</v>
      </c>
      <c r="G218">
        <v>0.13500999999999999</v>
      </c>
      <c r="H218">
        <v>0.154755</v>
      </c>
      <c r="I218">
        <v>0.19117899999999999</v>
      </c>
      <c r="J218">
        <v>0.216553</v>
      </c>
      <c r="K218">
        <v>0.23633899999999999</v>
      </c>
      <c r="L218">
        <v>0.25270799999999999</v>
      </c>
      <c r="M218">
        <v>0.26027600000000001</v>
      </c>
      <c r="N218">
        <v>0.25709300000000002</v>
      </c>
      <c r="O218">
        <v>0.25964300000000001</v>
      </c>
      <c r="P218">
        <v>0.26708900000000002</v>
      </c>
      <c r="Q218">
        <v>0.27582400000000001</v>
      </c>
      <c r="R218">
        <v>0.28846699999999997</v>
      </c>
      <c r="S218">
        <v>0.30631199999999997</v>
      </c>
      <c r="T218">
        <v>0.32441700000000001</v>
      </c>
      <c r="U218">
        <v>0.34300000000000003</v>
      </c>
      <c r="V218">
        <v>0.36474600000000001</v>
      </c>
      <c r="W218">
        <v>0.38755899999999999</v>
      </c>
      <c r="X218">
        <v>0.40587000000000001</v>
      </c>
      <c r="Y218">
        <v>0.42568800000000001</v>
      </c>
      <c r="Z218">
        <v>0.45412000000000002</v>
      </c>
      <c r="AA218">
        <v>0.48713899999999999</v>
      </c>
      <c r="AB218">
        <v>0.51681500000000002</v>
      </c>
      <c r="AC218">
        <v>0.54311200000000004</v>
      </c>
      <c r="AD218">
        <v>0.57040999999999997</v>
      </c>
      <c r="AE218">
        <v>0.59631400000000001</v>
      </c>
      <c r="AF218">
        <v>0.62661</v>
      </c>
      <c r="AG218">
        <v>0.65660499999999999</v>
      </c>
      <c r="AH218">
        <v>0.67727599999999999</v>
      </c>
      <c r="AI218">
        <v>0.70638999999999996</v>
      </c>
      <c r="AJ218">
        <v>0.745556</v>
      </c>
      <c r="AK218">
        <v>0.78089799999999998</v>
      </c>
      <c r="AL218" s="40">
        <v>0.06</v>
      </c>
    </row>
    <row r="219" spans="2:38" ht="14.75">
      <c r="B219" t="s">
        <v>315</v>
      </c>
      <c r="C219" t="s">
        <v>828</v>
      </c>
      <c r="D219" t="s">
        <v>2138</v>
      </c>
      <c r="E219" t="s">
        <v>877</v>
      </c>
      <c r="G219">
        <v>0.39564199999999999</v>
      </c>
      <c r="H219">
        <v>0.43498399999999998</v>
      </c>
      <c r="I219">
        <v>0.51820900000000003</v>
      </c>
      <c r="J219">
        <v>0.56697600000000004</v>
      </c>
      <c r="K219">
        <v>0.60075699999999999</v>
      </c>
      <c r="L219">
        <v>0.62365400000000004</v>
      </c>
      <c r="M219">
        <v>0.62362399999999996</v>
      </c>
      <c r="N219">
        <v>0.598055</v>
      </c>
      <c r="O219">
        <v>0.586395</v>
      </c>
      <c r="P219">
        <v>0.585642</v>
      </c>
      <c r="Q219">
        <v>0.58718000000000004</v>
      </c>
      <c r="R219">
        <v>0.59699899999999995</v>
      </c>
      <c r="S219">
        <v>0.61636500000000005</v>
      </c>
      <c r="T219">
        <v>0.63479699999999994</v>
      </c>
      <c r="U219">
        <v>0.65218399999999999</v>
      </c>
      <c r="V219">
        <v>0.67355500000000001</v>
      </c>
      <c r="W219">
        <v>0.69614200000000004</v>
      </c>
      <c r="X219">
        <v>0.70925899999999997</v>
      </c>
      <c r="Y219">
        <v>0.723858</v>
      </c>
      <c r="Z219">
        <v>0.75157499999999999</v>
      </c>
      <c r="AA219">
        <v>0.78487300000000004</v>
      </c>
      <c r="AB219">
        <v>0.81084999999999996</v>
      </c>
      <c r="AC219">
        <v>0.83000200000000002</v>
      </c>
      <c r="AD219">
        <v>0.85108600000000001</v>
      </c>
      <c r="AE219">
        <v>0.86995900000000004</v>
      </c>
      <c r="AF219">
        <v>0.89408600000000005</v>
      </c>
      <c r="AG219">
        <v>0.91631799999999997</v>
      </c>
      <c r="AH219">
        <v>0.92753300000000005</v>
      </c>
      <c r="AI219">
        <v>0.95025000000000004</v>
      </c>
      <c r="AJ219">
        <v>0.98614900000000005</v>
      </c>
      <c r="AK219">
        <v>1.0167109999999999</v>
      </c>
      <c r="AL219" s="40">
        <v>3.2000000000000001E-2</v>
      </c>
    </row>
    <row r="220" spans="2:38" ht="14.75">
      <c r="B220" t="s">
        <v>569</v>
      </c>
      <c r="C220" t="s">
        <v>829</v>
      </c>
      <c r="D220" t="s">
        <v>2139</v>
      </c>
      <c r="E220" t="s">
        <v>877</v>
      </c>
      <c r="G220">
        <v>4.1055859999999997</v>
      </c>
      <c r="H220">
        <v>4.569261</v>
      </c>
      <c r="I220">
        <v>5.4856290000000003</v>
      </c>
      <c r="J220">
        <v>6.0439889999999998</v>
      </c>
      <c r="K220">
        <v>6.4301469999999998</v>
      </c>
      <c r="L220">
        <v>6.7173470000000002</v>
      </c>
      <c r="M220">
        <v>6.8170840000000004</v>
      </c>
      <c r="N220">
        <v>6.6461800000000002</v>
      </c>
      <c r="O220">
        <v>6.6288530000000003</v>
      </c>
      <c r="P220">
        <v>6.7641489999999997</v>
      </c>
      <c r="Q220">
        <v>6.9495969999999998</v>
      </c>
      <c r="R220">
        <v>7.268141</v>
      </c>
      <c r="S220">
        <v>7.7177720000000001</v>
      </c>
      <c r="T220">
        <v>8.1739460000000008</v>
      </c>
      <c r="U220">
        <v>8.6421480000000006</v>
      </c>
      <c r="V220">
        <v>9.1900469999999999</v>
      </c>
      <c r="W220">
        <v>9.7648379999999992</v>
      </c>
      <c r="X220">
        <v>10.226213</v>
      </c>
      <c r="Y220">
        <v>10.725541</v>
      </c>
      <c r="Z220">
        <v>11.441903</v>
      </c>
      <c r="AA220">
        <v>12.273846000000001</v>
      </c>
      <c r="AB220">
        <v>13.021554999999999</v>
      </c>
      <c r="AC220">
        <v>13.684125999999999</v>
      </c>
      <c r="AD220">
        <v>14.371921</v>
      </c>
      <c r="AE220">
        <v>15.02459</v>
      </c>
      <c r="AF220">
        <v>15.787907000000001</v>
      </c>
      <c r="AG220">
        <v>16.543661</v>
      </c>
      <c r="AH220">
        <v>17.064501</v>
      </c>
      <c r="AI220">
        <v>17.798033</v>
      </c>
      <c r="AJ220">
        <v>18.784842000000001</v>
      </c>
      <c r="AK220">
        <v>19.675329000000001</v>
      </c>
      <c r="AL220" s="40">
        <v>5.3999999999999999E-2</v>
      </c>
    </row>
    <row r="221" spans="2:38" ht="14.75">
      <c r="B221" t="s">
        <v>571</v>
      </c>
      <c r="C221" t="s">
        <v>830</v>
      </c>
      <c r="D221" t="s">
        <v>2140</v>
      </c>
      <c r="E221" t="s">
        <v>877</v>
      </c>
      <c r="G221">
        <v>0.175927</v>
      </c>
      <c r="H221">
        <v>0.19970599999999999</v>
      </c>
      <c r="I221">
        <v>0.24444199999999999</v>
      </c>
      <c r="J221">
        <v>0.27639599999999998</v>
      </c>
      <c r="K221">
        <v>0.30164999999999997</v>
      </c>
      <c r="L221">
        <v>0.322542</v>
      </c>
      <c r="M221">
        <v>0.332202</v>
      </c>
      <c r="N221">
        <v>0.32813900000000001</v>
      </c>
      <c r="O221">
        <v>0.33139400000000002</v>
      </c>
      <c r="P221">
        <v>0.34089700000000001</v>
      </c>
      <c r="Q221">
        <v>0.35204600000000003</v>
      </c>
      <c r="R221">
        <v>0.36818299999999998</v>
      </c>
      <c r="S221">
        <v>0.39095999999999997</v>
      </c>
      <c r="T221">
        <v>0.41406799999999999</v>
      </c>
      <c r="U221">
        <v>0.43778600000000001</v>
      </c>
      <c r="V221">
        <v>0.46554099999999998</v>
      </c>
      <c r="W221">
        <v>0.49465799999999999</v>
      </c>
      <c r="X221">
        <v>0.51802999999999999</v>
      </c>
      <c r="Y221">
        <v>0.54332400000000003</v>
      </c>
      <c r="Z221">
        <v>0.57961300000000004</v>
      </c>
      <c r="AA221">
        <v>0.621757</v>
      </c>
      <c r="AB221">
        <v>0.65963400000000005</v>
      </c>
      <c r="AC221">
        <v>0.69319699999999995</v>
      </c>
      <c r="AD221">
        <v>0.72803899999999999</v>
      </c>
      <c r="AE221">
        <v>0.76110100000000003</v>
      </c>
      <c r="AF221">
        <v>0.79976899999999995</v>
      </c>
      <c r="AG221">
        <v>0.83805300000000005</v>
      </c>
      <c r="AH221">
        <v>0.86443700000000001</v>
      </c>
      <c r="AI221">
        <v>0.90159599999999995</v>
      </c>
      <c r="AJ221">
        <v>0.95158500000000001</v>
      </c>
      <c r="AK221">
        <v>0.99669399999999997</v>
      </c>
      <c r="AL221" s="40">
        <v>0.06</v>
      </c>
    </row>
    <row r="222" spans="2:38" ht="14.75">
      <c r="B222" t="s">
        <v>575</v>
      </c>
      <c r="C222" t="s">
        <v>831</v>
      </c>
      <c r="D222" t="s">
        <v>2141</v>
      </c>
      <c r="E222" t="s">
        <v>877</v>
      </c>
      <c r="G222">
        <v>0.18624099999999999</v>
      </c>
      <c r="H222">
        <v>0.213477</v>
      </c>
      <c r="I222">
        <v>0.26372400000000001</v>
      </c>
      <c r="J222">
        <v>0.29872599999999999</v>
      </c>
      <c r="K222">
        <v>0.32602100000000001</v>
      </c>
      <c r="L222">
        <v>0.34860000000000002</v>
      </c>
      <c r="M222">
        <v>0.35904000000000003</v>
      </c>
      <c r="N222">
        <v>0.35464899999999999</v>
      </c>
      <c r="O222">
        <v>0.35816700000000001</v>
      </c>
      <c r="P222">
        <v>0.36843799999999999</v>
      </c>
      <c r="Q222">
        <v>0.38048799999999999</v>
      </c>
      <c r="R222">
        <v>0.397928</v>
      </c>
      <c r="S222">
        <v>0.422545</v>
      </c>
      <c r="T222">
        <v>0.44751999999999997</v>
      </c>
      <c r="U222">
        <v>0.47315400000000002</v>
      </c>
      <c r="V222">
        <v>0.50315200000000004</v>
      </c>
      <c r="W222">
        <v>0.53462100000000001</v>
      </c>
      <c r="X222">
        <v>0.55988099999999996</v>
      </c>
      <c r="Y222">
        <v>0.58721900000000005</v>
      </c>
      <c r="Z222">
        <v>0.62644</v>
      </c>
      <c r="AA222">
        <v>0.67198800000000003</v>
      </c>
      <c r="AB222">
        <v>0.71292500000000003</v>
      </c>
      <c r="AC222">
        <v>0.74920100000000001</v>
      </c>
      <c r="AD222">
        <v>0.78685700000000003</v>
      </c>
      <c r="AE222">
        <v>0.82259000000000004</v>
      </c>
      <c r="AF222">
        <v>0.86438199999999998</v>
      </c>
      <c r="AG222">
        <v>0.90575899999999998</v>
      </c>
      <c r="AH222">
        <v>0.93427499999999997</v>
      </c>
      <c r="AI222">
        <v>0.97443500000000005</v>
      </c>
      <c r="AJ222">
        <v>1.0284629999999999</v>
      </c>
      <c r="AK222">
        <v>1.0772170000000001</v>
      </c>
      <c r="AL222" s="40">
        <v>0.06</v>
      </c>
    </row>
    <row r="223" spans="2:38" ht="14.75">
      <c r="B223" t="s">
        <v>573</v>
      </c>
      <c r="C223" t="s">
        <v>832</v>
      </c>
      <c r="D223" t="s">
        <v>2142</v>
      </c>
      <c r="E223" t="s">
        <v>877</v>
      </c>
      <c r="G223">
        <v>0.174905</v>
      </c>
      <c r="H223">
        <v>0.200484</v>
      </c>
      <c r="I223">
        <v>0.247671</v>
      </c>
      <c r="J223">
        <v>0.28054299999999999</v>
      </c>
      <c r="K223">
        <v>0.306176</v>
      </c>
      <c r="L223">
        <v>0.32738099999999998</v>
      </c>
      <c r="M223">
        <v>0.33718700000000001</v>
      </c>
      <c r="N223">
        <v>0.333063</v>
      </c>
      <c r="O223">
        <v>0.336366</v>
      </c>
      <c r="P223">
        <v>0.34601199999999999</v>
      </c>
      <c r="Q223">
        <v>0.35732799999999998</v>
      </c>
      <c r="R223">
        <v>0.37370700000000001</v>
      </c>
      <c r="S223">
        <v>0.39682600000000001</v>
      </c>
      <c r="T223">
        <v>0.42028100000000002</v>
      </c>
      <c r="U223">
        <v>0.444355</v>
      </c>
      <c r="V223">
        <v>0.472526</v>
      </c>
      <c r="W223">
        <v>0.50207999999999997</v>
      </c>
      <c r="X223">
        <v>0.52580300000000002</v>
      </c>
      <c r="Y223">
        <v>0.55147699999999999</v>
      </c>
      <c r="Z223">
        <v>0.58831</v>
      </c>
      <c r="AA223">
        <v>0.63108600000000004</v>
      </c>
      <c r="AB223">
        <v>0.66953099999999999</v>
      </c>
      <c r="AC223">
        <v>0.70359899999999997</v>
      </c>
      <c r="AD223">
        <v>0.73896300000000004</v>
      </c>
      <c r="AE223">
        <v>0.77252200000000004</v>
      </c>
      <c r="AF223">
        <v>0.81176899999999996</v>
      </c>
      <c r="AG223">
        <v>0.85062800000000005</v>
      </c>
      <c r="AH223">
        <v>0.87740799999999997</v>
      </c>
      <c r="AI223">
        <v>0.91512400000000005</v>
      </c>
      <c r="AJ223">
        <v>0.96586300000000003</v>
      </c>
      <c r="AK223">
        <v>1.011649</v>
      </c>
      <c r="AL223" s="40">
        <v>0.06</v>
      </c>
    </row>
    <row r="224" spans="2:38" ht="14.75">
      <c r="B224" t="s">
        <v>577</v>
      </c>
      <c r="C224" t="s">
        <v>833</v>
      </c>
      <c r="D224" t="s">
        <v>2143</v>
      </c>
      <c r="E224" t="s">
        <v>877</v>
      </c>
      <c r="G224">
        <v>0.28611700000000001</v>
      </c>
      <c r="H224">
        <v>0.32795999999999997</v>
      </c>
      <c r="I224">
        <v>0.40515200000000001</v>
      </c>
      <c r="J224">
        <v>0.458926</v>
      </c>
      <c r="K224">
        <v>0.500857</v>
      </c>
      <c r="L224">
        <v>0.53554500000000005</v>
      </c>
      <c r="M224">
        <v>0.55158499999999999</v>
      </c>
      <c r="N224">
        <v>0.54483899999999996</v>
      </c>
      <c r="O224">
        <v>0.55024300000000004</v>
      </c>
      <c r="P224">
        <v>0.56602200000000003</v>
      </c>
      <c r="Q224">
        <v>0.584534</v>
      </c>
      <c r="R224">
        <v>0.61132699999999995</v>
      </c>
      <c r="S224">
        <v>0.649146</v>
      </c>
      <c r="T224">
        <v>0.68751499999999999</v>
      </c>
      <c r="U224">
        <v>0.72689499999999996</v>
      </c>
      <c r="V224">
        <v>0.77298</v>
      </c>
      <c r="W224">
        <v>0.821326</v>
      </c>
      <c r="X224">
        <v>0.86013200000000001</v>
      </c>
      <c r="Y224">
        <v>0.90213100000000002</v>
      </c>
      <c r="Z224">
        <v>0.96238400000000002</v>
      </c>
      <c r="AA224">
        <v>1.032359</v>
      </c>
      <c r="AB224">
        <v>1.0952500000000001</v>
      </c>
      <c r="AC224">
        <v>1.150979</v>
      </c>
      <c r="AD224">
        <v>1.2088300000000001</v>
      </c>
      <c r="AE224">
        <v>1.2637259999999999</v>
      </c>
      <c r="AF224">
        <v>1.3279289999999999</v>
      </c>
      <c r="AG224">
        <v>1.3914960000000001</v>
      </c>
      <c r="AH224">
        <v>1.4353039999999999</v>
      </c>
      <c r="AI224">
        <v>1.4970019999999999</v>
      </c>
      <c r="AJ224">
        <v>1.580003</v>
      </c>
      <c r="AK224">
        <v>1.6549020000000001</v>
      </c>
      <c r="AL224" s="40">
        <v>0.06</v>
      </c>
    </row>
    <row r="225" spans="2:38" ht="14.75">
      <c r="B225" t="s">
        <v>656</v>
      </c>
      <c r="C225" t="s">
        <v>834</v>
      </c>
      <c r="D225" t="s">
        <v>2144</v>
      </c>
      <c r="E225" t="s">
        <v>877</v>
      </c>
      <c r="G225">
        <v>143.05848700000001</v>
      </c>
      <c r="H225">
        <v>159.204025</v>
      </c>
      <c r="I225">
        <v>190.94740300000001</v>
      </c>
      <c r="J225">
        <v>209.99099699999999</v>
      </c>
      <c r="K225">
        <v>222.50271599999999</v>
      </c>
      <c r="L225">
        <v>230.983047</v>
      </c>
      <c r="M225">
        <v>230.97200000000001</v>
      </c>
      <c r="N225">
        <v>221.50202899999999</v>
      </c>
      <c r="O225">
        <v>217.18345600000001</v>
      </c>
      <c r="P225">
        <v>216.90455600000001</v>
      </c>
      <c r="Q225">
        <v>217.47422800000001</v>
      </c>
      <c r="R225">
        <v>220.81791699999999</v>
      </c>
      <c r="S225">
        <v>227.648956</v>
      </c>
      <c r="T225">
        <v>234.08216899999999</v>
      </c>
      <c r="U225">
        <v>240.281891</v>
      </c>
      <c r="V225">
        <v>248.073227</v>
      </c>
      <c r="W225">
        <v>255.91156000000001</v>
      </c>
      <c r="X225">
        <v>260.19714399999998</v>
      </c>
      <c r="Y225">
        <v>264.95352200000002</v>
      </c>
      <c r="Z225">
        <v>274.41735799999998</v>
      </c>
      <c r="AA225">
        <v>285.79632600000002</v>
      </c>
      <c r="AB225">
        <v>294.37548800000002</v>
      </c>
      <c r="AC225">
        <v>300.34381100000002</v>
      </c>
      <c r="AD225">
        <v>306.25216699999999</v>
      </c>
      <c r="AE225">
        <v>310.8349</v>
      </c>
      <c r="AF225">
        <v>317.11334199999999</v>
      </c>
      <c r="AG225">
        <v>322.614868</v>
      </c>
      <c r="AH225">
        <v>323.07925399999999</v>
      </c>
      <c r="AI225">
        <v>327.15252700000002</v>
      </c>
      <c r="AJ225">
        <v>335.23449699999998</v>
      </c>
      <c r="AK225">
        <v>340.89920000000001</v>
      </c>
      <c r="AL225" s="40">
        <v>2.9000000000000001E-2</v>
      </c>
    </row>
    <row r="226" spans="2:38" ht="14.75">
      <c r="B226" t="s">
        <v>658</v>
      </c>
    </row>
    <row r="227" spans="2:38" ht="14.75">
      <c r="B227" t="s">
        <v>405</v>
      </c>
      <c r="C227" t="s">
        <v>835</v>
      </c>
      <c r="D227" t="s">
        <v>2145</v>
      </c>
      <c r="E227" t="s">
        <v>877</v>
      </c>
      <c r="G227">
        <v>210.45161400000001</v>
      </c>
      <c r="H227">
        <v>229.13398699999999</v>
      </c>
      <c r="I227">
        <v>268.86129799999998</v>
      </c>
      <c r="J227">
        <v>289.24981700000001</v>
      </c>
      <c r="K227">
        <v>299.80813599999999</v>
      </c>
      <c r="L227">
        <v>304.39239500000002</v>
      </c>
      <c r="M227">
        <v>297.63583399999999</v>
      </c>
      <c r="N227">
        <v>279.10485799999998</v>
      </c>
      <c r="O227">
        <v>267.56732199999999</v>
      </c>
      <c r="P227">
        <v>261.26058999999998</v>
      </c>
      <c r="Q227">
        <v>256.08114599999999</v>
      </c>
      <c r="R227">
        <v>254.177032</v>
      </c>
      <c r="S227">
        <v>256.10006700000002</v>
      </c>
      <c r="T227">
        <v>257.35122699999999</v>
      </c>
      <c r="U227">
        <v>258.14550800000001</v>
      </c>
      <c r="V227">
        <v>260.40475500000002</v>
      </c>
      <c r="W227">
        <v>262.48623700000002</v>
      </c>
      <c r="X227">
        <v>260.76153599999998</v>
      </c>
      <c r="Y227">
        <v>259.45611600000001</v>
      </c>
      <c r="Z227">
        <v>262.55038500000001</v>
      </c>
      <c r="AA227">
        <v>267.080017</v>
      </c>
      <c r="AB227">
        <v>268.668701</v>
      </c>
      <c r="AC227">
        <v>267.65408300000001</v>
      </c>
      <c r="AD227">
        <v>266.44201700000002</v>
      </c>
      <c r="AE227">
        <v>263.96170000000001</v>
      </c>
      <c r="AF227">
        <v>262.74771099999998</v>
      </c>
      <c r="AG227">
        <v>260.76174900000001</v>
      </c>
      <c r="AH227">
        <v>254.69016999999999</v>
      </c>
      <c r="AI227">
        <v>251.534637</v>
      </c>
      <c r="AJ227">
        <v>251.28286700000001</v>
      </c>
      <c r="AK227">
        <v>249.08354199999999</v>
      </c>
      <c r="AL227" s="40">
        <v>6.0000000000000001E-3</v>
      </c>
    </row>
    <row r="228" spans="2:38" ht="14.75">
      <c r="B228" t="s">
        <v>334</v>
      </c>
      <c r="C228" t="s">
        <v>836</v>
      </c>
      <c r="D228" t="s">
        <v>2146</v>
      </c>
      <c r="E228" t="s">
        <v>877</v>
      </c>
      <c r="G228">
        <v>0.425543</v>
      </c>
      <c r="H228">
        <v>0.46269300000000002</v>
      </c>
      <c r="I228">
        <v>0.54225900000000005</v>
      </c>
      <c r="J228">
        <v>0.582758</v>
      </c>
      <c r="K228">
        <v>0.60347099999999998</v>
      </c>
      <c r="L228">
        <v>0.61230899999999999</v>
      </c>
      <c r="M228">
        <v>0.59848400000000002</v>
      </c>
      <c r="N228">
        <v>0.561052</v>
      </c>
      <c r="O228">
        <v>0.53778999999999999</v>
      </c>
      <c r="P228">
        <v>0.52509799999999995</v>
      </c>
      <c r="Q228">
        <v>0.51473899999999995</v>
      </c>
      <c r="R228">
        <v>0.51102300000000001</v>
      </c>
      <c r="S228">
        <v>0.51512999999999998</v>
      </c>
      <c r="T228">
        <v>0.51793999999999996</v>
      </c>
      <c r="U228">
        <v>0.51988100000000004</v>
      </c>
      <c r="V228">
        <v>0.52486200000000005</v>
      </c>
      <c r="W228">
        <v>0.529474</v>
      </c>
      <c r="X228">
        <v>0.52644299999999999</v>
      </c>
      <c r="Y228">
        <v>0.52422199999999997</v>
      </c>
      <c r="Z228">
        <v>0.53095099999999995</v>
      </c>
      <c r="AA228">
        <v>0.54074699999999998</v>
      </c>
      <c r="AB228">
        <v>0.54466499999999995</v>
      </c>
      <c r="AC228">
        <v>0.54341200000000001</v>
      </c>
      <c r="AD228">
        <v>0.54183099999999995</v>
      </c>
      <c r="AE228">
        <v>0.537744</v>
      </c>
      <c r="AF228">
        <v>0.53642299999999998</v>
      </c>
      <c r="AG228">
        <v>0.53358899999999998</v>
      </c>
      <c r="AH228">
        <v>0.52244599999999997</v>
      </c>
      <c r="AI228">
        <v>0.51721499999999998</v>
      </c>
      <c r="AJ228">
        <v>0.518123</v>
      </c>
      <c r="AK228">
        <v>0.51504700000000003</v>
      </c>
      <c r="AL228" s="40">
        <v>6.0000000000000001E-3</v>
      </c>
    </row>
    <row r="229" spans="2:38" ht="14.75">
      <c r="B229" t="s">
        <v>317</v>
      </c>
      <c r="C229" t="s">
        <v>837</v>
      </c>
      <c r="D229" t="s">
        <v>2147</v>
      </c>
      <c r="E229" t="s">
        <v>877</v>
      </c>
      <c r="G229">
        <v>0.24471699999999999</v>
      </c>
      <c r="H229">
        <v>0.26134800000000002</v>
      </c>
      <c r="I229">
        <v>0.30102400000000001</v>
      </c>
      <c r="J229">
        <v>0.31814399999999998</v>
      </c>
      <c r="K229">
        <v>0.32419999999999999</v>
      </c>
      <c r="L229">
        <v>0.32391999999999999</v>
      </c>
      <c r="M229">
        <v>0.31198100000000001</v>
      </c>
      <c r="N229">
        <v>0.28839900000000002</v>
      </c>
      <c r="O229">
        <v>0.27279399999999998</v>
      </c>
      <c r="P229">
        <v>0.26317000000000002</v>
      </c>
      <c r="Q229">
        <v>0.25515300000000002</v>
      </c>
      <c r="R229">
        <v>0.250971</v>
      </c>
      <c r="S229">
        <v>0.25085800000000003</v>
      </c>
      <c r="T229">
        <v>0.25073000000000001</v>
      </c>
      <c r="U229">
        <v>0.25039499999999998</v>
      </c>
      <c r="V229">
        <v>0.25173600000000002</v>
      </c>
      <c r="W229">
        <v>0.253714</v>
      </c>
      <c r="X229">
        <v>0.25225700000000001</v>
      </c>
      <c r="Y229">
        <v>0.25173299999999998</v>
      </c>
      <c r="Z229">
        <v>0.25608700000000001</v>
      </c>
      <c r="AA229">
        <v>0.26236100000000001</v>
      </c>
      <c r="AB229">
        <v>0.26605899999999999</v>
      </c>
      <c r="AC229">
        <v>0.26777899999999999</v>
      </c>
      <c r="AD229">
        <v>0.26987100000000003</v>
      </c>
      <c r="AE229">
        <v>0.27092300000000002</v>
      </c>
      <c r="AF229">
        <v>0.27361799999999997</v>
      </c>
      <c r="AG229">
        <v>0.27672799999999997</v>
      </c>
      <c r="AH229">
        <v>0.27564899999999998</v>
      </c>
      <c r="AI229">
        <v>0.27765899999999999</v>
      </c>
      <c r="AJ229">
        <v>0.28270699999999999</v>
      </c>
      <c r="AK229">
        <v>0.28621799999999997</v>
      </c>
      <c r="AL229" s="40">
        <v>5.0000000000000001E-3</v>
      </c>
    </row>
    <row r="230" spans="2:38" ht="14.75">
      <c r="B230" t="s">
        <v>315</v>
      </c>
      <c r="C230" t="s">
        <v>838</v>
      </c>
      <c r="D230" t="s">
        <v>2148</v>
      </c>
      <c r="E230" t="s">
        <v>877</v>
      </c>
      <c r="G230">
        <v>3.620339</v>
      </c>
      <c r="H230">
        <v>3.611478</v>
      </c>
      <c r="I230">
        <v>3.8892959999999999</v>
      </c>
      <c r="J230">
        <v>3.849523</v>
      </c>
      <c r="K230">
        <v>3.6848879999999999</v>
      </c>
      <c r="L230">
        <v>3.519774</v>
      </c>
      <c r="M230">
        <v>3.297739</v>
      </c>
      <c r="N230">
        <v>2.9815299999999998</v>
      </c>
      <c r="O230">
        <v>2.7973970000000001</v>
      </c>
      <c r="P230">
        <v>2.696831</v>
      </c>
      <c r="Q230">
        <v>2.6420219999999999</v>
      </c>
      <c r="R230">
        <v>2.650506</v>
      </c>
      <c r="S230">
        <v>2.7620290000000001</v>
      </c>
      <c r="T230">
        <v>2.8914659999999999</v>
      </c>
      <c r="U230">
        <v>3.0398640000000001</v>
      </c>
      <c r="V230">
        <v>3.2485529999999998</v>
      </c>
      <c r="W230">
        <v>3.4472939999999999</v>
      </c>
      <c r="X230">
        <v>3.6122019999999999</v>
      </c>
      <c r="Y230">
        <v>3.763274</v>
      </c>
      <c r="Z230">
        <v>4.0063339999999998</v>
      </c>
      <c r="AA230">
        <v>4.3510309999999999</v>
      </c>
      <c r="AB230">
        <v>4.6834049999999996</v>
      </c>
      <c r="AC230">
        <v>5.0219889999999996</v>
      </c>
      <c r="AD230">
        <v>5.3913390000000003</v>
      </c>
      <c r="AE230">
        <v>5.7710540000000004</v>
      </c>
      <c r="AF230">
        <v>6.2704420000000001</v>
      </c>
      <c r="AG230">
        <v>6.7809799999999996</v>
      </c>
      <c r="AH230">
        <v>7.2109909999999999</v>
      </c>
      <c r="AI230">
        <v>7.6881000000000004</v>
      </c>
      <c r="AJ230">
        <v>8.3378300000000003</v>
      </c>
      <c r="AK230">
        <v>8.9364159999999995</v>
      </c>
      <c r="AL230" s="40">
        <v>3.1E-2</v>
      </c>
    </row>
    <row r="231" spans="2:38" ht="14.75">
      <c r="B231" t="s">
        <v>569</v>
      </c>
      <c r="C231" t="s">
        <v>839</v>
      </c>
      <c r="D231" t="s">
        <v>2149</v>
      </c>
      <c r="E231" t="s">
        <v>877</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117</v>
      </c>
    </row>
    <row r="232" spans="2:38" ht="14.75">
      <c r="B232" t="s">
        <v>571</v>
      </c>
      <c r="C232" t="s">
        <v>840</v>
      </c>
      <c r="D232" t="s">
        <v>2150</v>
      </c>
      <c r="E232" t="s">
        <v>877</v>
      </c>
      <c r="G232">
        <v>0.104999</v>
      </c>
      <c r="H232">
        <v>0.11666700000000001</v>
      </c>
      <c r="I232">
        <v>0.13938600000000001</v>
      </c>
      <c r="J232">
        <v>0.15401300000000001</v>
      </c>
      <c r="K232">
        <v>0.164271</v>
      </c>
      <c r="L232">
        <v>0.171677</v>
      </c>
      <c r="M232">
        <v>0.17283499999999999</v>
      </c>
      <c r="N232">
        <v>0.16688600000000001</v>
      </c>
      <c r="O232">
        <v>0.164766</v>
      </c>
      <c r="P232">
        <v>0.16570299999999999</v>
      </c>
      <c r="Q232">
        <v>0.16730700000000001</v>
      </c>
      <c r="R232">
        <v>0.17108300000000001</v>
      </c>
      <c r="S232">
        <v>0.17763200000000001</v>
      </c>
      <c r="T232">
        <v>0.18395900000000001</v>
      </c>
      <c r="U232">
        <v>0.19018699999999999</v>
      </c>
      <c r="V232">
        <v>0.19777</v>
      </c>
      <c r="W232">
        <v>0.20549300000000001</v>
      </c>
      <c r="X232">
        <v>0.21044599999999999</v>
      </c>
      <c r="Y232">
        <v>0.21584500000000001</v>
      </c>
      <c r="Z232">
        <v>0.22517400000000001</v>
      </c>
      <c r="AA232">
        <v>0.236208</v>
      </c>
      <c r="AB232">
        <v>0.245057</v>
      </c>
      <c r="AC232">
        <v>0.251828</v>
      </c>
      <c r="AD232">
        <v>0.25862800000000002</v>
      </c>
      <c r="AE232">
        <v>0.264378</v>
      </c>
      <c r="AF232">
        <v>0.27163999999999999</v>
      </c>
      <c r="AG232">
        <v>0.27831099999999998</v>
      </c>
      <c r="AH232">
        <v>0.28067500000000001</v>
      </c>
      <c r="AI232">
        <v>0.28620000000000001</v>
      </c>
      <c r="AJ232">
        <v>0.29530400000000001</v>
      </c>
      <c r="AK232">
        <v>0.30235699999999999</v>
      </c>
      <c r="AL232" s="40">
        <v>3.5999999999999997E-2</v>
      </c>
    </row>
    <row r="233" spans="2:38" ht="14.75">
      <c r="B233" t="s">
        <v>575</v>
      </c>
      <c r="C233" t="s">
        <v>841</v>
      </c>
      <c r="D233" t="s">
        <v>2151</v>
      </c>
      <c r="E233" t="s">
        <v>877</v>
      </c>
      <c r="G233">
        <v>0.15276799999999999</v>
      </c>
      <c r="H233">
        <v>0.17108799999999999</v>
      </c>
      <c r="I233">
        <v>0.20652400000000001</v>
      </c>
      <c r="J233">
        <v>0.228607</v>
      </c>
      <c r="K233">
        <v>0.243834</v>
      </c>
      <c r="L233">
        <v>0.25482700000000003</v>
      </c>
      <c r="M233">
        <v>0.256546</v>
      </c>
      <c r="N233">
        <v>0.24771599999999999</v>
      </c>
      <c r="O233">
        <v>0.24456800000000001</v>
      </c>
      <c r="P233">
        <v>0.24596000000000001</v>
      </c>
      <c r="Q233">
        <v>0.24834100000000001</v>
      </c>
      <c r="R233">
        <v>0.25394499999999998</v>
      </c>
      <c r="S233">
        <v>0.26366499999999998</v>
      </c>
      <c r="T233">
        <v>0.27305699999999999</v>
      </c>
      <c r="U233">
        <v>0.282302</v>
      </c>
      <c r="V233">
        <v>0.29355700000000001</v>
      </c>
      <c r="W233">
        <v>0.30502099999999999</v>
      </c>
      <c r="X233">
        <v>0.31237300000000001</v>
      </c>
      <c r="Y233">
        <v>0.32038699999999998</v>
      </c>
      <c r="Z233">
        <v>0.33423399999999998</v>
      </c>
      <c r="AA233">
        <v>0.35061300000000001</v>
      </c>
      <c r="AB233">
        <v>0.36374800000000002</v>
      </c>
      <c r="AC233">
        <v>0.37379800000000002</v>
      </c>
      <c r="AD233">
        <v>0.38389200000000001</v>
      </c>
      <c r="AE233">
        <v>0.392426</v>
      </c>
      <c r="AF233">
        <v>0.40320600000000001</v>
      </c>
      <c r="AG233">
        <v>0.41310799999999998</v>
      </c>
      <c r="AH233">
        <v>0.41661599999999999</v>
      </c>
      <c r="AI233">
        <v>0.424817</v>
      </c>
      <c r="AJ233">
        <v>0.43833</v>
      </c>
      <c r="AK233">
        <v>0.448799</v>
      </c>
      <c r="AL233" s="40">
        <v>3.6999999999999998E-2</v>
      </c>
    </row>
    <row r="234" spans="2:38" ht="14.75">
      <c r="B234" t="s">
        <v>573</v>
      </c>
      <c r="C234" t="s">
        <v>842</v>
      </c>
      <c r="D234" t="s">
        <v>2152</v>
      </c>
      <c r="E234" t="s">
        <v>877</v>
      </c>
      <c r="G234">
        <v>0.168402</v>
      </c>
      <c r="H234">
        <v>0.18859699999999999</v>
      </c>
      <c r="I234">
        <v>0.227659</v>
      </c>
      <c r="J234">
        <v>0.252002</v>
      </c>
      <c r="K234">
        <v>0.26878800000000003</v>
      </c>
      <c r="L234">
        <v>0.28090599999999999</v>
      </c>
      <c r="M234">
        <v>0.2828</v>
      </c>
      <c r="N234">
        <v>0.27306599999999998</v>
      </c>
      <c r="O234">
        <v>0.26959699999999998</v>
      </c>
      <c r="P234">
        <v>0.27113100000000001</v>
      </c>
      <c r="Q234">
        <v>0.273756</v>
      </c>
      <c r="R234">
        <v>0.27993299999999999</v>
      </c>
      <c r="S234">
        <v>0.29064899999999999</v>
      </c>
      <c r="T234">
        <v>0.30100100000000002</v>
      </c>
      <c r="U234">
        <v>0.311193</v>
      </c>
      <c r="V234">
        <v>0.32359900000000003</v>
      </c>
      <c r="W234">
        <v>0.33623599999999998</v>
      </c>
      <c r="X234">
        <v>0.34434100000000001</v>
      </c>
      <c r="Y234">
        <v>0.35317500000000002</v>
      </c>
      <c r="Z234">
        <v>0.36843900000000002</v>
      </c>
      <c r="AA234">
        <v>0.386494</v>
      </c>
      <c r="AB234">
        <v>0.40097300000000002</v>
      </c>
      <c r="AC234">
        <v>0.412053</v>
      </c>
      <c r="AD234">
        <v>0.42317900000000003</v>
      </c>
      <c r="AE234">
        <v>0.432587</v>
      </c>
      <c r="AF234">
        <v>0.444469</v>
      </c>
      <c r="AG234">
        <v>0.45538499999999998</v>
      </c>
      <c r="AH234">
        <v>0.45925199999999999</v>
      </c>
      <c r="AI234">
        <v>0.46829300000000001</v>
      </c>
      <c r="AJ234">
        <v>0.48318899999999998</v>
      </c>
      <c r="AK234">
        <v>0.49472899999999997</v>
      </c>
      <c r="AL234" s="40">
        <v>3.6999999999999998E-2</v>
      </c>
    </row>
    <row r="235" spans="2:38" ht="14.75">
      <c r="B235" t="s">
        <v>577</v>
      </c>
      <c r="C235" t="s">
        <v>843</v>
      </c>
      <c r="D235" t="s">
        <v>2153</v>
      </c>
      <c r="E235" t="s">
        <v>877</v>
      </c>
      <c r="G235">
        <v>0.206702</v>
      </c>
      <c r="H235">
        <v>0.231489</v>
      </c>
      <c r="I235">
        <v>0.27943499999999999</v>
      </c>
      <c r="J235">
        <v>0.30931399999999998</v>
      </c>
      <c r="K235">
        <v>0.32991799999999999</v>
      </c>
      <c r="L235">
        <v>0.34479199999999999</v>
      </c>
      <c r="M235">
        <v>0.34711700000000001</v>
      </c>
      <c r="N235">
        <v>0.33516899999999999</v>
      </c>
      <c r="O235">
        <v>0.33091100000000001</v>
      </c>
      <c r="P235">
        <v>0.33279399999999998</v>
      </c>
      <c r="Q235">
        <v>0.33601500000000001</v>
      </c>
      <c r="R235">
        <v>0.34359800000000001</v>
      </c>
      <c r="S235">
        <v>0.35675000000000001</v>
      </c>
      <c r="T235">
        <v>0.36945699999999998</v>
      </c>
      <c r="U235">
        <v>0.381967</v>
      </c>
      <c r="V235">
        <v>0.39719500000000002</v>
      </c>
      <c r="W235">
        <v>0.41270499999999999</v>
      </c>
      <c r="X235">
        <v>0.422653</v>
      </c>
      <c r="Y235">
        <v>0.43349599999999999</v>
      </c>
      <c r="Z235">
        <v>0.45223200000000002</v>
      </c>
      <c r="AA235">
        <v>0.47439399999999998</v>
      </c>
      <c r="AB235">
        <v>0.49216599999999999</v>
      </c>
      <c r="AC235">
        <v>0.50576500000000002</v>
      </c>
      <c r="AD235">
        <v>0.51942100000000002</v>
      </c>
      <c r="AE235">
        <v>0.53096900000000002</v>
      </c>
      <c r="AF235">
        <v>0.54555399999999998</v>
      </c>
      <c r="AG235">
        <v>0.558952</v>
      </c>
      <c r="AH235">
        <v>0.56369800000000003</v>
      </c>
      <c r="AI235">
        <v>0.57479499999999994</v>
      </c>
      <c r="AJ235">
        <v>0.59307900000000002</v>
      </c>
      <c r="AK235">
        <v>0.60724400000000001</v>
      </c>
      <c r="AL235" s="40">
        <v>3.6999999999999998E-2</v>
      </c>
    </row>
    <row r="236" spans="2:38" ht="14.75">
      <c r="B236" t="s">
        <v>668</v>
      </c>
      <c r="C236" t="s">
        <v>844</v>
      </c>
      <c r="D236" t="s">
        <v>2154</v>
      </c>
      <c r="E236" t="s">
        <v>877</v>
      </c>
      <c r="G236">
        <v>215.37506099999999</v>
      </c>
      <c r="H236">
        <v>234.17735300000001</v>
      </c>
      <c r="I236">
        <v>274.44689899999997</v>
      </c>
      <c r="J236">
        <v>294.94412199999999</v>
      </c>
      <c r="K236">
        <v>305.42755099999999</v>
      </c>
      <c r="L236">
        <v>309.90060399999999</v>
      </c>
      <c r="M236">
        <v>302.90332000000001</v>
      </c>
      <c r="N236">
        <v>283.95864899999998</v>
      </c>
      <c r="O236">
        <v>272.18521099999998</v>
      </c>
      <c r="P236">
        <v>265.76129200000003</v>
      </c>
      <c r="Q236">
        <v>260.518463</v>
      </c>
      <c r="R236">
        <v>258.63812300000001</v>
      </c>
      <c r="S236">
        <v>260.716858</v>
      </c>
      <c r="T236">
        <v>262.13888500000002</v>
      </c>
      <c r="U236">
        <v>263.12133799999998</v>
      </c>
      <c r="V236">
        <v>265.64205900000002</v>
      </c>
      <c r="W236">
        <v>267.97619600000002</v>
      </c>
      <c r="X236">
        <v>266.44220000000001</v>
      </c>
      <c r="Y236">
        <v>265.31829800000003</v>
      </c>
      <c r="Z236">
        <v>268.72378500000002</v>
      </c>
      <c r="AA236">
        <v>273.68182400000001</v>
      </c>
      <c r="AB236">
        <v>275.66473400000001</v>
      </c>
      <c r="AC236">
        <v>275.03070100000002</v>
      </c>
      <c r="AD236">
        <v>274.23019399999998</v>
      </c>
      <c r="AE236">
        <v>272.161743</v>
      </c>
      <c r="AF236">
        <v>271.493042</v>
      </c>
      <c r="AG236">
        <v>270.05877700000002</v>
      </c>
      <c r="AH236">
        <v>264.41949499999998</v>
      </c>
      <c r="AI236">
        <v>261.77172899999999</v>
      </c>
      <c r="AJ236">
        <v>262.23144500000001</v>
      </c>
      <c r="AK236">
        <v>260.67434700000001</v>
      </c>
      <c r="AL236" s="40">
        <v>6.0000000000000001E-3</v>
      </c>
    </row>
    <row r="237" spans="2:38" ht="14.75">
      <c r="B237" t="s">
        <v>845</v>
      </c>
      <c r="C237" t="s">
        <v>846</v>
      </c>
      <c r="D237" t="s">
        <v>2155</v>
      </c>
      <c r="E237" t="s">
        <v>877</v>
      </c>
      <c r="G237">
        <v>566.38568099999998</v>
      </c>
      <c r="H237">
        <v>625.07305899999994</v>
      </c>
      <c r="I237">
        <v>715.903503</v>
      </c>
      <c r="J237">
        <v>765.72906499999999</v>
      </c>
      <c r="K237">
        <v>801.52783199999999</v>
      </c>
      <c r="L237">
        <v>825.61621100000002</v>
      </c>
      <c r="M237">
        <v>821.47271699999999</v>
      </c>
      <c r="N237">
        <v>791.66406199999994</v>
      </c>
      <c r="O237">
        <v>780.74432400000001</v>
      </c>
      <c r="P237">
        <v>778.49139400000001</v>
      </c>
      <c r="Q237">
        <v>774.49169900000004</v>
      </c>
      <c r="R237">
        <v>779.459656</v>
      </c>
      <c r="S237">
        <v>792.89331100000004</v>
      </c>
      <c r="T237">
        <v>804.805969</v>
      </c>
      <c r="U237">
        <v>816.21227999999996</v>
      </c>
      <c r="V237">
        <v>831.59051499999998</v>
      </c>
      <c r="W237">
        <v>844.238159</v>
      </c>
      <c r="X237">
        <v>848.51654099999996</v>
      </c>
      <c r="Y237">
        <v>856.12835700000005</v>
      </c>
      <c r="Z237">
        <v>872.82488999999998</v>
      </c>
      <c r="AA237">
        <v>891.993652</v>
      </c>
      <c r="AB237">
        <v>905.61621100000002</v>
      </c>
      <c r="AC237">
        <v>914.33941700000003</v>
      </c>
      <c r="AD237">
        <v>921.957764</v>
      </c>
      <c r="AE237">
        <v>927.31878700000004</v>
      </c>
      <c r="AF237">
        <v>939.31243900000004</v>
      </c>
      <c r="AG237">
        <v>945.51776099999995</v>
      </c>
      <c r="AH237">
        <v>941.66033900000002</v>
      </c>
      <c r="AI237">
        <v>948.58288600000003</v>
      </c>
      <c r="AJ237">
        <v>958.29565400000001</v>
      </c>
      <c r="AK237">
        <v>962.71301300000005</v>
      </c>
      <c r="AL237" s="40">
        <v>1.7999999999999999E-2</v>
      </c>
    </row>
    <row r="238" spans="2:38" ht="14.75">
      <c r="B238" t="s">
        <v>217</v>
      </c>
    </row>
    <row r="239" spans="2:38" ht="14.75">
      <c r="B239" t="s">
        <v>847</v>
      </c>
      <c r="C239" t="s">
        <v>848</v>
      </c>
      <c r="D239" t="s">
        <v>2156</v>
      </c>
      <c r="E239" t="s">
        <v>878</v>
      </c>
      <c r="G239">
        <v>1508.5570070000001</v>
      </c>
      <c r="H239">
        <v>1600.7733149999999</v>
      </c>
      <c r="I239">
        <v>1616.5277100000001</v>
      </c>
      <c r="J239">
        <v>1618.108643</v>
      </c>
      <c r="K239">
        <v>1617.9658199999999</v>
      </c>
      <c r="L239">
        <v>1567.8839109999999</v>
      </c>
      <c r="M239">
        <v>1587.153687</v>
      </c>
      <c r="N239">
        <v>1586.3214109999999</v>
      </c>
      <c r="O239">
        <v>1606.0509030000001</v>
      </c>
      <c r="P239">
        <v>1623.5897219999999</v>
      </c>
      <c r="Q239">
        <v>1641.5112300000001</v>
      </c>
      <c r="R239">
        <v>1654.219482</v>
      </c>
      <c r="S239">
        <v>1664.4609379999999</v>
      </c>
      <c r="T239">
        <v>1678.1671140000001</v>
      </c>
      <c r="U239">
        <v>1686.5092770000001</v>
      </c>
      <c r="V239">
        <v>1700.822754</v>
      </c>
      <c r="W239">
        <v>1714.348389</v>
      </c>
      <c r="X239">
        <v>1725.946533</v>
      </c>
      <c r="Y239">
        <v>1730.0469969999999</v>
      </c>
      <c r="Z239">
        <v>1747.594971</v>
      </c>
      <c r="AA239">
        <v>1753.466919</v>
      </c>
      <c r="AB239">
        <v>1765.8125</v>
      </c>
      <c r="AC239">
        <v>1783.167725</v>
      </c>
      <c r="AD239">
        <v>1804.6464840000001</v>
      </c>
      <c r="AE239">
        <v>1808.417236</v>
      </c>
      <c r="AF239">
        <v>1822.5867920000001</v>
      </c>
      <c r="AG239">
        <v>1832.412476</v>
      </c>
      <c r="AH239">
        <v>1846.727539</v>
      </c>
      <c r="AI239">
        <v>1860.8991699999999</v>
      </c>
      <c r="AJ239">
        <v>1876.013062</v>
      </c>
      <c r="AK239">
        <v>1898.7479249999999</v>
      </c>
      <c r="AL239" s="40">
        <v>8.0000000000000002E-3</v>
      </c>
    </row>
    <row r="240" spans="2:38" ht="14.75">
      <c r="B240" t="s">
        <v>849</v>
      </c>
      <c r="C240" t="s">
        <v>850</v>
      </c>
      <c r="D240" t="s">
        <v>2157</v>
      </c>
      <c r="E240" t="s">
        <v>879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40">
        <v>6.0000000000000001E-3</v>
      </c>
    </row>
    <row r="241" spans="2:38" ht="14.75">
      <c r="B241" t="s">
        <v>116</v>
      </c>
    </row>
    <row r="242" spans="2:38" ht="14.75">
      <c r="B242" t="s">
        <v>313</v>
      </c>
      <c r="C242" t="s">
        <v>851</v>
      </c>
      <c r="D242" t="s">
        <v>2158</v>
      </c>
      <c r="E242" t="s">
        <v>497</v>
      </c>
      <c r="G242">
        <v>431.86648600000001</v>
      </c>
      <c r="H242">
        <v>455.31277499999999</v>
      </c>
      <c r="I242">
        <v>455.85299700000002</v>
      </c>
      <c r="J242">
        <v>451.90289300000001</v>
      </c>
      <c r="K242">
        <v>447.02917500000001</v>
      </c>
      <c r="L242">
        <v>428.09738199999998</v>
      </c>
      <c r="M242">
        <v>426.76123000000001</v>
      </c>
      <c r="N242">
        <v>418.56616200000002</v>
      </c>
      <c r="O242">
        <v>414.38458300000002</v>
      </c>
      <c r="P242">
        <v>408.179169</v>
      </c>
      <c r="Q242">
        <v>400.68405200000001</v>
      </c>
      <c r="R242">
        <v>392.03097500000001</v>
      </c>
      <c r="S242">
        <v>382.96151700000001</v>
      </c>
      <c r="T242">
        <v>374.84906000000001</v>
      </c>
      <c r="U242">
        <v>365.70837399999999</v>
      </c>
      <c r="V242">
        <v>358.02682499999997</v>
      </c>
      <c r="W242">
        <v>350.32076999999998</v>
      </c>
      <c r="X242">
        <v>342.37686200000002</v>
      </c>
      <c r="Y242">
        <v>333.15429699999999</v>
      </c>
      <c r="Z242">
        <v>326.692047</v>
      </c>
      <c r="AA242">
        <v>318.20410199999998</v>
      </c>
      <c r="AB242">
        <v>311.07351699999998</v>
      </c>
      <c r="AC242">
        <v>304.94457999999997</v>
      </c>
      <c r="AD242">
        <v>299.59271200000001</v>
      </c>
      <c r="AE242">
        <v>291.43927000000002</v>
      </c>
      <c r="AF242">
        <v>285.13330100000002</v>
      </c>
      <c r="AG242">
        <v>278.28723100000002</v>
      </c>
      <c r="AH242">
        <v>272.259613</v>
      </c>
      <c r="AI242">
        <v>266.32595800000001</v>
      </c>
      <c r="AJ242">
        <v>260.63748199999998</v>
      </c>
      <c r="AK242">
        <v>256.08175699999998</v>
      </c>
      <c r="AL242" s="40">
        <v>-1.7000000000000001E-2</v>
      </c>
    </row>
    <row r="243" spans="2:38" ht="14.75">
      <c r="B243" t="s">
        <v>345</v>
      </c>
      <c r="C243" t="s">
        <v>852</v>
      </c>
      <c r="D243" t="s">
        <v>2159</v>
      </c>
      <c r="E243" t="s">
        <v>497</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117</v>
      </c>
    </row>
    <row r="244" spans="2:38" ht="14.75">
      <c r="B244" t="s">
        <v>347</v>
      </c>
      <c r="C244" t="s">
        <v>853</v>
      </c>
      <c r="D244" t="s">
        <v>2160</v>
      </c>
      <c r="E244" t="s">
        <v>497</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117</v>
      </c>
    </row>
    <row r="245" spans="2:38" ht="14.75">
      <c r="B245" t="s">
        <v>349</v>
      </c>
      <c r="C245" t="s">
        <v>854</v>
      </c>
      <c r="D245" t="s">
        <v>2161</v>
      </c>
      <c r="E245" t="s">
        <v>497</v>
      </c>
      <c r="G245">
        <v>0.462669</v>
      </c>
      <c r="H245">
        <v>0.48778700000000003</v>
      </c>
      <c r="I245">
        <v>1.467193</v>
      </c>
      <c r="J245">
        <v>2.9146839999999998</v>
      </c>
      <c r="K245">
        <v>4.8174729999999997</v>
      </c>
      <c r="L245">
        <v>6.9412919999999998</v>
      </c>
      <c r="M245">
        <v>10.786287</v>
      </c>
      <c r="N245">
        <v>15.933652</v>
      </c>
      <c r="O245">
        <v>22.684350999999999</v>
      </c>
      <c r="P245">
        <v>30.815408999999999</v>
      </c>
      <c r="Q245">
        <v>40.295997999999997</v>
      </c>
      <c r="R245">
        <v>49.499310000000001</v>
      </c>
      <c r="S245">
        <v>58.439315999999998</v>
      </c>
      <c r="T245">
        <v>67.318634000000003</v>
      </c>
      <c r="U245">
        <v>75.793678</v>
      </c>
      <c r="V245">
        <v>84.352965999999995</v>
      </c>
      <c r="W245">
        <v>92.703484000000003</v>
      </c>
      <c r="X245">
        <v>100.770264</v>
      </c>
      <c r="Y245">
        <v>108.183212</v>
      </c>
      <c r="Z245">
        <v>116.248955</v>
      </c>
      <c r="AA245">
        <v>123.361244</v>
      </c>
      <c r="AB245">
        <v>130.73509200000001</v>
      </c>
      <c r="AC245">
        <v>138.33114599999999</v>
      </c>
      <c r="AD245">
        <v>146.13145399999999</v>
      </c>
      <c r="AE245">
        <v>152.33786000000001</v>
      </c>
      <c r="AF245">
        <v>159.238708</v>
      </c>
      <c r="AG245">
        <v>165.60131799999999</v>
      </c>
      <c r="AH245">
        <v>172.21379099999999</v>
      </c>
      <c r="AI245">
        <v>178.67195100000001</v>
      </c>
      <c r="AJ245">
        <v>185.08367899999999</v>
      </c>
      <c r="AK245">
        <v>192.133804</v>
      </c>
      <c r="AL245" s="40">
        <v>0.223</v>
      </c>
    </row>
    <row r="246" spans="2:38" ht="14.75">
      <c r="B246" t="s">
        <v>216</v>
      </c>
    </row>
    <row r="247" spans="2:38" ht="14.75">
      <c r="B247" t="s">
        <v>855</v>
      </c>
      <c r="C247" t="s">
        <v>856</v>
      </c>
      <c r="D247" t="s">
        <v>2162</v>
      </c>
      <c r="E247" t="s">
        <v>878</v>
      </c>
      <c r="G247">
        <v>347.68133499999999</v>
      </c>
      <c r="H247">
        <v>359.32345600000002</v>
      </c>
      <c r="I247">
        <v>357.10058600000002</v>
      </c>
      <c r="J247">
        <v>354.906677</v>
      </c>
      <c r="K247">
        <v>352.695404</v>
      </c>
      <c r="L247">
        <v>348.07818600000002</v>
      </c>
      <c r="M247">
        <v>341.28057899999999</v>
      </c>
      <c r="N247">
        <v>333.10046399999999</v>
      </c>
      <c r="O247">
        <v>325.25259399999999</v>
      </c>
      <c r="P247">
        <v>316.86505099999999</v>
      </c>
      <c r="Q247">
        <v>308.73144500000001</v>
      </c>
      <c r="R247">
        <v>305.11627199999998</v>
      </c>
      <c r="S247">
        <v>301.85186800000002</v>
      </c>
      <c r="T247">
        <v>298.30835000000002</v>
      </c>
      <c r="U247">
        <v>295.38018799999998</v>
      </c>
      <c r="V247">
        <v>292.62634300000002</v>
      </c>
      <c r="W247">
        <v>289.63000499999998</v>
      </c>
      <c r="X247">
        <v>286.272583</v>
      </c>
      <c r="Y247">
        <v>282.6651</v>
      </c>
      <c r="Z247">
        <v>279.71716300000003</v>
      </c>
      <c r="AA247">
        <v>276.01687600000002</v>
      </c>
      <c r="AB247">
        <v>275.42544600000002</v>
      </c>
      <c r="AC247">
        <v>275.00784299999998</v>
      </c>
      <c r="AD247">
        <v>275.36859099999998</v>
      </c>
      <c r="AE247">
        <v>274.91848800000002</v>
      </c>
      <c r="AF247">
        <v>274.56326300000001</v>
      </c>
      <c r="AG247">
        <v>273.54470800000001</v>
      </c>
      <c r="AH247">
        <v>272.61859099999998</v>
      </c>
      <c r="AI247">
        <v>271.43493699999999</v>
      </c>
      <c r="AJ247">
        <v>270.55728099999999</v>
      </c>
      <c r="AK247">
        <v>270.13116500000001</v>
      </c>
      <c r="AL247" s="40">
        <v>-8.0000000000000002E-3</v>
      </c>
    </row>
    <row r="248" spans="2:38" ht="14.75">
      <c r="B248" t="s">
        <v>849</v>
      </c>
      <c r="C248" t="s">
        <v>857</v>
      </c>
      <c r="D248" t="s">
        <v>2163</v>
      </c>
      <c r="E248" t="s">
        <v>879</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40">
        <v>6.0000000000000001E-3</v>
      </c>
    </row>
    <row r="249" spans="2:38" ht="14.75">
      <c r="B249" t="s">
        <v>116</v>
      </c>
    </row>
    <row r="250" spans="2:38" ht="14.75">
      <c r="B250" t="s">
        <v>313</v>
      </c>
      <c r="C250" t="s">
        <v>858</v>
      </c>
      <c r="D250" t="s">
        <v>1471</v>
      </c>
      <c r="E250" t="s">
        <v>497</v>
      </c>
      <c r="G250">
        <v>75.191635000000005</v>
      </c>
      <c r="H250">
        <v>76.9589</v>
      </c>
      <c r="I250">
        <v>76.098526000000007</v>
      </c>
      <c r="J250">
        <v>75.27037</v>
      </c>
      <c r="K250">
        <v>74.415176000000002</v>
      </c>
      <c r="L250">
        <v>73.084762999999995</v>
      </c>
      <c r="M250">
        <v>71.302963000000005</v>
      </c>
      <c r="N250">
        <v>69.233092999999997</v>
      </c>
      <c r="O250">
        <v>67.242203000000003</v>
      </c>
      <c r="P250">
        <v>65.154494999999997</v>
      </c>
      <c r="Q250">
        <v>63.145538000000002</v>
      </c>
      <c r="R250">
        <v>62.077964999999999</v>
      </c>
      <c r="S250">
        <v>61.089278999999998</v>
      </c>
      <c r="T250">
        <v>60.040740999999997</v>
      </c>
      <c r="U250">
        <v>59.132660000000001</v>
      </c>
      <c r="V250">
        <v>58.274765000000002</v>
      </c>
      <c r="W250">
        <v>57.367573</v>
      </c>
      <c r="X250">
        <v>56.396614</v>
      </c>
      <c r="Y250">
        <v>55.386253000000004</v>
      </c>
      <c r="Z250">
        <v>54.511924999999998</v>
      </c>
      <c r="AA250">
        <v>53.470908999999999</v>
      </c>
      <c r="AB250">
        <v>52.990333999999997</v>
      </c>
      <c r="AC250">
        <v>52.540813</v>
      </c>
      <c r="AD250">
        <v>52.235802</v>
      </c>
      <c r="AE250">
        <v>51.775986000000003</v>
      </c>
      <c r="AF250">
        <v>51.338679999999997</v>
      </c>
      <c r="AG250">
        <v>50.768425000000001</v>
      </c>
      <c r="AH250">
        <v>50.210804000000003</v>
      </c>
      <c r="AI250">
        <v>49.611865999999999</v>
      </c>
      <c r="AJ250">
        <v>49.066448000000001</v>
      </c>
      <c r="AK250">
        <v>48.596412999999998</v>
      </c>
      <c r="AL250" s="40">
        <v>-1.4E-2</v>
      </c>
    </row>
    <row r="251" spans="2:38" ht="14.75">
      <c r="B251" t="s">
        <v>345</v>
      </c>
      <c r="C251" t="s">
        <v>859</v>
      </c>
      <c r="D251" t="s">
        <v>1472</v>
      </c>
      <c r="E251" t="s">
        <v>497</v>
      </c>
      <c r="G251">
        <v>1.7463169999999999</v>
      </c>
      <c r="H251">
        <v>1.7177500000000001</v>
      </c>
      <c r="I251">
        <v>1.622441</v>
      </c>
      <c r="J251">
        <v>1.5316080000000001</v>
      </c>
      <c r="K251">
        <v>1.4458219999999999</v>
      </c>
      <c r="L251">
        <v>1.3535349999999999</v>
      </c>
      <c r="M251">
        <v>1.2628820000000001</v>
      </c>
      <c r="N251">
        <v>1.1675450000000001</v>
      </c>
      <c r="O251">
        <v>1.07799</v>
      </c>
      <c r="P251">
        <v>0.99074499999999999</v>
      </c>
      <c r="Q251">
        <v>0.90485899999999997</v>
      </c>
      <c r="R251">
        <v>0.83253600000000005</v>
      </c>
      <c r="S251">
        <v>0.76458099999999996</v>
      </c>
      <c r="T251">
        <v>0.69626699999999997</v>
      </c>
      <c r="U251">
        <v>0.63292599999999999</v>
      </c>
      <c r="V251">
        <v>0.57323100000000005</v>
      </c>
      <c r="W251">
        <v>0.52168000000000003</v>
      </c>
      <c r="X251">
        <v>0.46667500000000001</v>
      </c>
      <c r="Y251">
        <v>0.40619699999999997</v>
      </c>
      <c r="Z251">
        <v>0.34445199999999998</v>
      </c>
      <c r="AA251">
        <v>0.289381</v>
      </c>
      <c r="AB251">
        <v>0.28704800000000003</v>
      </c>
      <c r="AC251">
        <v>0.28491499999999997</v>
      </c>
      <c r="AD251">
        <v>0.283605</v>
      </c>
      <c r="AE251">
        <v>0.28147299999999997</v>
      </c>
      <c r="AF251">
        <v>0.27944799999999997</v>
      </c>
      <c r="AG251">
        <v>0.27677400000000002</v>
      </c>
      <c r="AH251">
        <v>0.27421899999999999</v>
      </c>
      <c r="AI251">
        <v>0.27142100000000002</v>
      </c>
      <c r="AJ251">
        <v>0.268957</v>
      </c>
      <c r="AK251">
        <v>0.26695799999999997</v>
      </c>
      <c r="AL251" s="40">
        <v>-6.0999999999999999E-2</v>
      </c>
    </row>
    <row r="252" spans="2:38" ht="14.75">
      <c r="B252" t="s">
        <v>347</v>
      </c>
      <c r="C252" t="s">
        <v>860</v>
      </c>
      <c r="D252" t="s">
        <v>1473</v>
      </c>
      <c r="E252" t="s">
        <v>497</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117</v>
      </c>
    </row>
    <row r="253" spans="2:38" ht="14.75">
      <c r="B253" t="s">
        <v>349</v>
      </c>
      <c r="C253" t="s">
        <v>861</v>
      </c>
      <c r="D253" t="s">
        <v>1474</v>
      </c>
      <c r="E253" t="s">
        <v>497</v>
      </c>
      <c r="G253">
        <v>0.40545300000000001</v>
      </c>
      <c r="H253">
        <v>0.46474900000000002</v>
      </c>
      <c r="I253">
        <v>0.50729500000000005</v>
      </c>
      <c r="J253">
        <v>0.54806900000000003</v>
      </c>
      <c r="K253">
        <v>0.585534</v>
      </c>
      <c r="L253">
        <v>0.617282</v>
      </c>
      <c r="M253">
        <v>0.63884099999999999</v>
      </c>
      <c r="N253">
        <v>0.65778499999999995</v>
      </c>
      <c r="O253">
        <v>0.67478000000000005</v>
      </c>
      <c r="P253">
        <v>0.68839099999999998</v>
      </c>
      <c r="Q253">
        <v>0.70272500000000004</v>
      </c>
      <c r="R253">
        <v>0.72755800000000004</v>
      </c>
      <c r="S253">
        <v>0.75117999999999996</v>
      </c>
      <c r="T253">
        <v>0.77397400000000005</v>
      </c>
      <c r="U253">
        <v>0.79636099999999999</v>
      </c>
      <c r="V253">
        <v>0.81736399999999998</v>
      </c>
      <c r="W253">
        <v>0.83218199999999998</v>
      </c>
      <c r="X253">
        <v>0.84796899999999997</v>
      </c>
      <c r="Y253">
        <v>0.86652399999999996</v>
      </c>
      <c r="Z253">
        <v>0.88872399999999996</v>
      </c>
      <c r="AA253">
        <v>0.931948</v>
      </c>
      <c r="AB253">
        <v>0.98800500000000002</v>
      </c>
      <c r="AC253">
        <v>1.0480560000000001</v>
      </c>
      <c r="AD253">
        <v>1.114857</v>
      </c>
      <c r="AE253">
        <v>1.182455</v>
      </c>
      <c r="AF253">
        <v>1.254731</v>
      </c>
      <c r="AG253">
        <v>1.3279970000000001</v>
      </c>
      <c r="AH253">
        <v>1.405883</v>
      </c>
      <c r="AI253">
        <v>1.4871030000000001</v>
      </c>
      <c r="AJ253">
        <v>1.5747169999999999</v>
      </c>
      <c r="AK253">
        <v>1.67012</v>
      </c>
      <c r="AL253" s="40">
        <v>4.8000000000000001E-2</v>
      </c>
    </row>
    <row r="254" spans="2:38" ht="14.75">
      <c r="B254" t="s">
        <v>215</v>
      </c>
    </row>
    <row r="255" spans="2:38" ht="14.75">
      <c r="B255" t="s">
        <v>862</v>
      </c>
      <c r="C255" t="s">
        <v>863</v>
      </c>
      <c r="D255" t="s">
        <v>2164</v>
      </c>
      <c r="E255" t="s">
        <v>880</v>
      </c>
      <c r="G255">
        <v>4133.4975590000004</v>
      </c>
      <c r="H255">
        <v>4480.1191410000001</v>
      </c>
      <c r="I255">
        <v>4842.9975590000004</v>
      </c>
      <c r="J255">
        <v>5102.3203119999998</v>
      </c>
      <c r="K255">
        <v>5347.5864259999998</v>
      </c>
      <c r="L255">
        <v>5607.7910160000001</v>
      </c>
      <c r="M255">
        <v>5849.7714839999999</v>
      </c>
      <c r="N255">
        <v>6069.5566410000001</v>
      </c>
      <c r="O255">
        <v>6297.9384769999997</v>
      </c>
      <c r="P255">
        <v>6534.3159180000002</v>
      </c>
      <c r="Q255">
        <v>6777.189453</v>
      </c>
      <c r="R255">
        <v>7022.310547</v>
      </c>
      <c r="S255">
        <v>7284.1108400000003</v>
      </c>
      <c r="T255">
        <v>7539.5625</v>
      </c>
      <c r="U255">
        <v>7817.6918949999999</v>
      </c>
      <c r="V255">
        <v>8120.7763670000004</v>
      </c>
      <c r="W255">
        <v>8411.2099610000005</v>
      </c>
      <c r="X255">
        <v>8685.3125</v>
      </c>
      <c r="Y255">
        <v>8970.6113280000009</v>
      </c>
      <c r="Z255">
        <v>9279.484375</v>
      </c>
      <c r="AA255">
        <v>9597.0019530000009</v>
      </c>
      <c r="AB255">
        <v>9926.3789059999999</v>
      </c>
      <c r="AC255">
        <v>10264.111328000001</v>
      </c>
      <c r="AD255">
        <v>10615.589844</v>
      </c>
      <c r="AE255">
        <v>10958.377930000001</v>
      </c>
      <c r="AF255">
        <v>11328.463867</v>
      </c>
      <c r="AG255">
        <v>11711.177734000001</v>
      </c>
      <c r="AH255">
        <v>12075.369140999999</v>
      </c>
      <c r="AI255">
        <v>12473.224609000001</v>
      </c>
      <c r="AJ255">
        <v>12883.205078000001</v>
      </c>
      <c r="AK255">
        <v>13275.191406</v>
      </c>
      <c r="AL255" s="40">
        <v>0.04</v>
      </c>
    </row>
    <row r="256" spans="2:38" ht="14.75">
      <c r="B256" t="s">
        <v>864</v>
      </c>
      <c r="C256" t="s">
        <v>865</v>
      </c>
      <c r="D256" t="s">
        <v>2165</v>
      </c>
      <c r="E256" t="s">
        <v>880</v>
      </c>
      <c r="G256">
        <v>1553.1899410000001</v>
      </c>
      <c r="H256">
        <v>1718.5379640000001</v>
      </c>
      <c r="I256">
        <v>1906.9501949999999</v>
      </c>
      <c r="J256">
        <v>2082.2116700000001</v>
      </c>
      <c r="K256">
        <v>2230.2214359999998</v>
      </c>
      <c r="L256">
        <v>2362.141357</v>
      </c>
      <c r="M256">
        <v>2468.0270999999998</v>
      </c>
      <c r="N256">
        <v>2554.6623540000001</v>
      </c>
      <c r="O256">
        <v>2636.6213379999999</v>
      </c>
      <c r="P256">
        <v>2709.3046880000002</v>
      </c>
      <c r="Q256">
        <v>2779.0397950000001</v>
      </c>
      <c r="R256">
        <v>2855.7797850000002</v>
      </c>
      <c r="S256">
        <v>2942.678711</v>
      </c>
      <c r="T256">
        <v>3027.2678219999998</v>
      </c>
      <c r="U256">
        <v>3126.9262699999999</v>
      </c>
      <c r="V256">
        <v>3235.2683109999998</v>
      </c>
      <c r="W256">
        <v>3346.806885</v>
      </c>
      <c r="X256">
        <v>3459.9541020000001</v>
      </c>
      <c r="Y256">
        <v>3568.9562989999999</v>
      </c>
      <c r="Z256">
        <v>3693.2529300000001</v>
      </c>
      <c r="AA256">
        <v>3824.2673340000001</v>
      </c>
      <c r="AB256">
        <v>3958.3852539999998</v>
      </c>
      <c r="AC256">
        <v>4098.7045900000003</v>
      </c>
      <c r="AD256">
        <v>4242.7089839999999</v>
      </c>
      <c r="AE256">
        <v>4388.6625979999999</v>
      </c>
      <c r="AF256">
        <v>4552.1650390000004</v>
      </c>
      <c r="AG256">
        <v>4712.7109380000002</v>
      </c>
      <c r="AH256">
        <v>4875.279297</v>
      </c>
      <c r="AI256">
        <v>5043.6132809999999</v>
      </c>
      <c r="AJ256">
        <v>5208.5297849999997</v>
      </c>
      <c r="AK256">
        <v>5371.4960940000001</v>
      </c>
      <c r="AL256" s="40">
        <v>4.2000000000000003E-2</v>
      </c>
    </row>
    <row r="257" spans="2:38" ht="14.75">
      <c r="B257" t="s">
        <v>866</v>
      </c>
      <c r="C257" t="s">
        <v>867</v>
      </c>
      <c r="D257" t="s">
        <v>2166</v>
      </c>
      <c r="E257" t="s">
        <v>880</v>
      </c>
      <c r="G257">
        <v>2580.3076169999999</v>
      </c>
      <c r="H257">
        <v>2761.5812989999999</v>
      </c>
      <c r="I257">
        <v>2936.0473630000001</v>
      </c>
      <c r="J257">
        <v>3020.1083979999999</v>
      </c>
      <c r="K257">
        <v>3117.36499</v>
      </c>
      <c r="L257">
        <v>3245.649414</v>
      </c>
      <c r="M257">
        <v>3381.7441410000001</v>
      </c>
      <c r="N257">
        <v>3514.8942870000001</v>
      </c>
      <c r="O257">
        <v>3661.3173830000001</v>
      </c>
      <c r="P257">
        <v>3825.0112300000001</v>
      </c>
      <c r="Q257">
        <v>3998.149414</v>
      </c>
      <c r="R257">
        <v>4166.5307620000003</v>
      </c>
      <c r="S257">
        <v>4341.4321289999998</v>
      </c>
      <c r="T257">
        <v>4512.2944340000004</v>
      </c>
      <c r="U257">
        <v>4690.765625</v>
      </c>
      <c r="V257">
        <v>4885.5083009999998</v>
      </c>
      <c r="W257">
        <v>5064.4033200000003</v>
      </c>
      <c r="X257">
        <v>5225.3579099999997</v>
      </c>
      <c r="Y257">
        <v>5401.6547849999997</v>
      </c>
      <c r="Z257">
        <v>5586.2319340000004</v>
      </c>
      <c r="AA257">
        <v>5772.7348629999997</v>
      </c>
      <c r="AB257">
        <v>5967.9931640000004</v>
      </c>
      <c r="AC257">
        <v>6165.4072269999997</v>
      </c>
      <c r="AD257">
        <v>6372.8808589999999</v>
      </c>
      <c r="AE257">
        <v>6569.7153319999998</v>
      </c>
      <c r="AF257">
        <v>6776.298828</v>
      </c>
      <c r="AG257">
        <v>6998.466797</v>
      </c>
      <c r="AH257">
        <v>7200.0898440000001</v>
      </c>
      <c r="AI257">
        <v>7429.611328</v>
      </c>
      <c r="AJ257">
        <v>7674.6757809999999</v>
      </c>
      <c r="AK257">
        <v>7903.6948240000002</v>
      </c>
      <c r="AL257" s="40">
        <v>3.7999999999999999E-2</v>
      </c>
    </row>
    <row r="258" spans="2:38" ht="14.75">
      <c r="B258" t="s">
        <v>116</v>
      </c>
    </row>
    <row r="259" spans="2:38" ht="14.75">
      <c r="B259" t="s">
        <v>313</v>
      </c>
      <c r="C259" t="s">
        <v>868</v>
      </c>
      <c r="D259" t="s">
        <v>1476</v>
      </c>
      <c r="E259" t="s">
        <v>497</v>
      </c>
      <c r="G259">
        <v>425.03616299999999</v>
      </c>
      <c r="H259">
        <v>370.24560500000001</v>
      </c>
      <c r="I259">
        <v>252.653122</v>
      </c>
      <c r="J259">
        <v>226.24581900000001</v>
      </c>
      <c r="K259">
        <v>293.446594</v>
      </c>
      <c r="L259">
        <v>287.95434599999999</v>
      </c>
      <c r="M259">
        <v>269.74572799999999</v>
      </c>
      <c r="N259">
        <v>298.33557100000002</v>
      </c>
      <c r="O259">
        <v>297.11917099999999</v>
      </c>
      <c r="P259">
        <v>307.34466600000002</v>
      </c>
      <c r="Q259">
        <v>308.88790899999998</v>
      </c>
      <c r="R259">
        <v>287.654358</v>
      </c>
      <c r="S259">
        <v>306.24054000000001</v>
      </c>
      <c r="T259">
        <v>305.51928700000002</v>
      </c>
      <c r="U259">
        <v>308.330963</v>
      </c>
      <c r="V259">
        <v>291.13928199999998</v>
      </c>
      <c r="W259">
        <v>309.98889200000002</v>
      </c>
      <c r="X259">
        <v>310.407532</v>
      </c>
      <c r="Y259">
        <v>296.98941000000002</v>
      </c>
      <c r="Z259">
        <v>313.76461799999998</v>
      </c>
      <c r="AA259">
        <v>312.93249500000002</v>
      </c>
      <c r="AB259">
        <v>296.40905800000002</v>
      </c>
      <c r="AC259">
        <v>313.66189600000001</v>
      </c>
      <c r="AD259">
        <v>313.04077100000001</v>
      </c>
      <c r="AE259">
        <v>318.13922100000002</v>
      </c>
      <c r="AF259">
        <v>314.39709499999998</v>
      </c>
      <c r="AG259">
        <v>316.72891199999998</v>
      </c>
      <c r="AH259">
        <v>317.82919299999998</v>
      </c>
      <c r="AI259">
        <v>316.59680200000003</v>
      </c>
      <c r="AJ259">
        <v>315.79705799999999</v>
      </c>
      <c r="AK259">
        <v>316.30053700000002</v>
      </c>
      <c r="AL259" s="40">
        <v>-0.01</v>
      </c>
    </row>
    <row r="260" spans="2:38" ht="14.75">
      <c r="B260" t="s">
        <v>345</v>
      </c>
      <c r="C260" t="s">
        <v>869</v>
      </c>
      <c r="D260" t="s">
        <v>1477</v>
      </c>
      <c r="E260" t="s">
        <v>497</v>
      </c>
      <c r="G260">
        <v>413.53491200000002</v>
      </c>
      <c r="H260">
        <v>474.50048800000002</v>
      </c>
      <c r="I260">
        <v>704.24414100000001</v>
      </c>
      <c r="J260">
        <v>747.77252199999998</v>
      </c>
      <c r="K260">
        <v>617.69500700000003</v>
      </c>
      <c r="L260">
        <v>623.54443400000002</v>
      </c>
      <c r="M260">
        <v>651.77941899999996</v>
      </c>
      <c r="N260">
        <v>593.12518299999999</v>
      </c>
      <c r="O260">
        <v>594.11492899999996</v>
      </c>
      <c r="P260">
        <v>572.40936299999998</v>
      </c>
      <c r="Q260">
        <v>577.09655799999996</v>
      </c>
      <c r="R260">
        <v>618.64599599999997</v>
      </c>
      <c r="S260">
        <v>579.948486</v>
      </c>
      <c r="T260">
        <v>579.65319799999997</v>
      </c>
      <c r="U260">
        <v>572.24395800000002</v>
      </c>
      <c r="V260">
        <v>607.745361</v>
      </c>
      <c r="W260">
        <v>570.14923099999999</v>
      </c>
      <c r="X260">
        <v>567.50323500000002</v>
      </c>
      <c r="Y260">
        <v>591.57428000000004</v>
      </c>
      <c r="Z260">
        <v>556.13769500000001</v>
      </c>
      <c r="AA260">
        <v>550.32708700000001</v>
      </c>
      <c r="AB260">
        <v>580.63720699999999</v>
      </c>
      <c r="AC260">
        <v>539.14996299999996</v>
      </c>
      <c r="AD260">
        <v>535.70849599999997</v>
      </c>
      <c r="AE260">
        <v>517.95916699999998</v>
      </c>
      <c r="AF260">
        <v>517.56463599999995</v>
      </c>
      <c r="AG260">
        <v>506.65536500000002</v>
      </c>
      <c r="AH260">
        <v>499.68572999999998</v>
      </c>
      <c r="AI260">
        <v>499.529877</v>
      </c>
      <c r="AJ260">
        <v>494.734039</v>
      </c>
      <c r="AK260">
        <v>487.25003099999998</v>
      </c>
      <c r="AL260" s="40">
        <v>5.0000000000000001E-3</v>
      </c>
    </row>
    <row r="261" spans="2:38" ht="14.75">
      <c r="B261" t="s">
        <v>347</v>
      </c>
      <c r="C261" t="s">
        <v>870</v>
      </c>
      <c r="D261" t="s">
        <v>1478</v>
      </c>
      <c r="E261" t="s">
        <v>497</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117</v>
      </c>
    </row>
    <row r="262" spans="2:38" ht="14.75">
      <c r="B262" t="s">
        <v>349</v>
      </c>
      <c r="C262" t="s">
        <v>871</v>
      </c>
      <c r="D262" t="s">
        <v>1479</v>
      </c>
      <c r="E262" t="s">
        <v>497</v>
      </c>
      <c r="G262">
        <v>17.315902999999999</v>
      </c>
      <c r="H262">
        <v>36.718674</v>
      </c>
      <c r="I262">
        <v>17.100639000000001</v>
      </c>
      <c r="J262">
        <v>18.175018000000001</v>
      </c>
      <c r="K262">
        <v>30.260731</v>
      </c>
      <c r="L262">
        <v>33.053322000000001</v>
      </c>
      <c r="M262">
        <v>34.955939999999998</v>
      </c>
      <c r="N262">
        <v>42.351486000000001</v>
      </c>
      <c r="O262">
        <v>43.570652000000003</v>
      </c>
      <c r="P262">
        <v>47.041564999999999</v>
      </c>
      <c r="Q262">
        <v>43.275649999999999</v>
      </c>
      <c r="R262">
        <v>40.027729000000001</v>
      </c>
      <c r="S262">
        <v>45.376812000000001</v>
      </c>
      <c r="T262">
        <v>46.843704000000002</v>
      </c>
      <c r="U262">
        <v>49.102119000000002</v>
      </c>
      <c r="V262">
        <v>45.52393</v>
      </c>
      <c r="W262">
        <v>49.935234000000001</v>
      </c>
      <c r="X262">
        <v>51.650298999999997</v>
      </c>
      <c r="Y262">
        <v>51.096953999999997</v>
      </c>
      <c r="Z262">
        <v>56.260711999999998</v>
      </c>
      <c r="AA262">
        <v>61.169593999999996</v>
      </c>
      <c r="AB262">
        <v>59.988880000000002</v>
      </c>
      <c r="AC262">
        <v>68.321358000000004</v>
      </c>
      <c r="AD262">
        <v>71.590667999999994</v>
      </c>
      <c r="AE262">
        <v>77.730148</v>
      </c>
      <c r="AF262">
        <v>82.270934999999994</v>
      </c>
      <c r="AG262">
        <v>87.080887000000004</v>
      </c>
      <c r="AH262">
        <v>90.691199999999995</v>
      </c>
      <c r="AI262">
        <v>92.562622000000005</v>
      </c>
      <c r="AJ262">
        <v>96.801299999999998</v>
      </c>
      <c r="AK262">
        <v>101.31399500000001</v>
      </c>
      <c r="AL262" s="40">
        <v>6.0999999999999999E-2</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B2126-529E-4620-8B74-C65CE227D4C6}">
  <dimension ref="A1:C63"/>
  <sheetViews>
    <sheetView workbookViewId="0"/>
  </sheetViews>
  <sheetFormatPr defaultRowHeight="14.75"/>
  <cols>
    <col min="1" max="1" width="44.40625" customWidth="1"/>
    <col min="2" max="2" width="12.54296875" customWidth="1"/>
  </cols>
  <sheetData>
    <row r="1" spans="1:3">
      <c r="A1" t="s">
        <v>2473</v>
      </c>
    </row>
    <row r="3" spans="1:3">
      <c r="A3" t="s">
        <v>2472</v>
      </c>
      <c r="B3">
        <v>2020</v>
      </c>
      <c r="C3">
        <v>2021</v>
      </c>
    </row>
    <row r="4" spans="1:3">
      <c r="A4" t="s">
        <v>2471</v>
      </c>
      <c r="B4">
        <v>937</v>
      </c>
      <c r="C4" s="107">
        <v>1029</v>
      </c>
    </row>
    <row r="5" spans="1:3">
      <c r="A5" t="s">
        <v>2455</v>
      </c>
      <c r="B5">
        <v>328</v>
      </c>
      <c r="C5">
        <v>361</v>
      </c>
    </row>
    <row r="6" spans="1:3">
      <c r="A6" t="s">
        <v>2454</v>
      </c>
      <c r="B6">
        <v>566</v>
      </c>
      <c r="C6">
        <v>620</v>
      </c>
    </row>
    <row r="7" spans="1:3">
      <c r="A7" t="s">
        <v>2457</v>
      </c>
      <c r="B7">
        <v>24</v>
      </c>
      <c r="C7">
        <v>27</v>
      </c>
    </row>
    <row r="8" spans="1:3">
      <c r="A8" t="s">
        <v>436</v>
      </c>
      <c r="B8">
        <v>3</v>
      </c>
      <c r="C8">
        <v>3</v>
      </c>
    </row>
    <row r="9" spans="1:3">
      <c r="A9" t="s">
        <v>433</v>
      </c>
      <c r="B9">
        <v>7</v>
      </c>
      <c r="C9">
        <v>7</v>
      </c>
    </row>
    <row r="10" spans="1:3">
      <c r="A10" t="s">
        <v>2469</v>
      </c>
      <c r="B10">
        <v>10</v>
      </c>
      <c r="C10">
        <v>11</v>
      </c>
    </row>
    <row r="11" spans="1:3">
      <c r="A11" t="s">
        <v>2470</v>
      </c>
      <c r="B11">
        <v>455</v>
      </c>
      <c r="C11">
        <v>488</v>
      </c>
    </row>
    <row r="12" spans="1:3">
      <c r="A12" t="s">
        <v>2455</v>
      </c>
      <c r="B12">
        <v>3</v>
      </c>
      <c r="C12">
        <v>3</v>
      </c>
    </row>
    <row r="13" spans="1:3">
      <c r="A13" t="s">
        <v>2454</v>
      </c>
      <c r="B13">
        <v>30</v>
      </c>
      <c r="C13">
        <v>33</v>
      </c>
    </row>
    <row r="14" spans="1:3">
      <c r="A14" t="s">
        <v>2457</v>
      </c>
      <c r="B14">
        <v>353</v>
      </c>
      <c r="C14">
        <v>380</v>
      </c>
    </row>
    <row r="15" spans="1:3">
      <c r="A15" t="s">
        <v>436</v>
      </c>
      <c r="B15">
        <v>20</v>
      </c>
      <c r="C15">
        <v>21</v>
      </c>
    </row>
    <row r="16" spans="1:3">
      <c r="A16" t="s">
        <v>183</v>
      </c>
      <c r="B16">
        <v>31</v>
      </c>
      <c r="C16">
        <v>32</v>
      </c>
    </row>
    <row r="17" spans="1:3">
      <c r="A17" t="s">
        <v>2469</v>
      </c>
      <c r="B17">
        <v>3</v>
      </c>
      <c r="C17">
        <v>3</v>
      </c>
    </row>
    <row r="18" spans="1:3">
      <c r="A18" t="s">
        <v>2468</v>
      </c>
      <c r="B18">
        <v>8</v>
      </c>
      <c r="C18">
        <v>8</v>
      </c>
    </row>
    <row r="19" spans="1:3">
      <c r="A19" t="s">
        <v>2462</v>
      </c>
      <c r="B19">
        <v>8</v>
      </c>
      <c r="C19">
        <v>7</v>
      </c>
    </row>
    <row r="20" spans="1:3">
      <c r="A20" t="s">
        <v>363</v>
      </c>
      <c r="B20">
        <v>160</v>
      </c>
      <c r="C20">
        <v>203</v>
      </c>
    </row>
    <row r="21" spans="1:3">
      <c r="A21" t="s">
        <v>2467</v>
      </c>
      <c r="B21">
        <v>91</v>
      </c>
      <c r="C21">
        <v>119</v>
      </c>
    </row>
    <row r="22" spans="1:3">
      <c r="A22" t="s">
        <v>2466</v>
      </c>
      <c r="B22">
        <v>12</v>
      </c>
      <c r="C22">
        <v>13</v>
      </c>
    </row>
    <row r="23" spans="1:3">
      <c r="A23" t="s">
        <v>2464</v>
      </c>
      <c r="B23">
        <v>18</v>
      </c>
      <c r="C23">
        <v>21</v>
      </c>
    </row>
    <row r="24" spans="1:3">
      <c r="A24" t="s">
        <v>2462</v>
      </c>
      <c r="B24">
        <v>40</v>
      </c>
      <c r="C24">
        <v>51</v>
      </c>
    </row>
    <row r="25" spans="1:3">
      <c r="A25" t="s">
        <v>2465</v>
      </c>
      <c r="B25">
        <v>37</v>
      </c>
      <c r="C25">
        <v>48</v>
      </c>
    </row>
    <row r="26" spans="1:3">
      <c r="A26" t="s">
        <v>365</v>
      </c>
      <c r="B26">
        <v>1</v>
      </c>
      <c r="C26">
        <v>1</v>
      </c>
    </row>
    <row r="27" spans="1:3">
      <c r="A27" t="s">
        <v>2464</v>
      </c>
      <c r="B27">
        <v>1</v>
      </c>
      <c r="C27">
        <v>1</v>
      </c>
    </row>
    <row r="28" spans="1:3">
      <c r="A28" t="s">
        <v>345</v>
      </c>
      <c r="B28">
        <v>29</v>
      </c>
      <c r="C28">
        <v>46</v>
      </c>
    </row>
    <row r="29" spans="1:3">
      <c r="A29" t="s">
        <v>2463</v>
      </c>
      <c r="B29">
        <v>7</v>
      </c>
      <c r="C29">
        <v>24</v>
      </c>
    </row>
    <row r="30" spans="1:3">
      <c r="A30" t="s">
        <v>2462</v>
      </c>
      <c r="B30">
        <v>22</v>
      </c>
      <c r="C30">
        <v>22</v>
      </c>
    </row>
    <row r="31" spans="1:3">
      <c r="A31" t="s">
        <v>2461</v>
      </c>
      <c r="B31">
        <v>59</v>
      </c>
      <c r="C31">
        <v>65</v>
      </c>
    </row>
    <row r="32" spans="1:3">
      <c r="A32" t="s">
        <v>2455</v>
      </c>
      <c r="B32">
        <v>0</v>
      </c>
      <c r="C32">
        <v>0</v>
      </c>
    </row>
    <row r="33" spans="1:3">
      <c r="A33" t="s">
        <v>2454</v>
      </c>
      <c r="B33">
        <v>0</v>
      </c>
      <c r="C33">
        <v>0</v>
      </c>
    </row>
    <row r="34" spans="1:3">
      <c r="A34" t="s">
        <v>2460</v>
      </c>
      <c r="B34">
        <v>0</v>
      </c>
      <c r="C34">
        <v>0</v>
      </c>
    </row>
    <row r="35" spans="1:3">
      <c r="A35" t="s">
        <v>436</v>
      </c>
      <c r="B35">
        <v>1</v>
      </c>
      <c r="C35">
        <v>1</v>
      </c>
    </row>
    <row r="36" spans="1:3">
      <c r="A36" t="s">
        <v>2459</v>
      </c>
      <c r="B36">
        <v>58</v>
      </c>
      <c r="C36">
        <v>64</v>
      </c>
    </row>
    <row r="37" spans="1:3">
      <c r="A37" t="s">
        <v>2458</v>
      </c>
      <c r="B37">
        <v>0</v>
      </c>
      <c r="C37">
        <v>0</v>
      </c>
    </row>
    <row r="38" spans="1:3">
      <c r="A38" t="s">
        <v>2455</v>
      </c>
      <c r="B38">
        <v>0</v>
      </c>
      <c r="C38">
        <v>0</v>
      </c>
    </row>
    <row r="39" spans="1:3">
      <c r="A39" t="s">
        <v>2454</v>
      </c>
      <c r="B39">
        <v>0</v>
      </c>
      <c r="C39">
        <v>0</v>
      </c>
    </row>
    <row r="40" spans="1:3">
      <c r="A40" t="s">
        <v>2457</v>
      </c>
      <c r="B40">
        <v>0</v>
      </c>
      <c r="C40">
        <v>0</v>
      </c>
    </row>
    <row r="41" spans="1:3">
      <c r="A41" t="s">
        <v>436</v>
      </c>
      <c r="B41">
        <v>0</v>
      </c>
      <c r="C41">
        <v>0</v>
      </c>
    </row>
    <row r="42" spans="1:3">
      <c r="A42" t="s">
        <v>2456</v>
      </c>
      <c r="B42">
        <v>4</v>
      </c>
      <c r="C42">
        <v>5</v>
      </c>
    </row>
    <row r="43" spans="1:3">
      <c r="A43" t="s">
        <v>2455</v>
      </c>
      <c r="B43">
        <v>1</v>
      </c>
      <c r="C43">
        <v>2</v>
      </c>
    </row>
    <row r="44" spans="1:3">
      <c r="A44" t="s">
        <v>2454</v>
      </c>
      <c r="B44">
        <v>0</v>
      </c>
      <c r="C44">
        <v>1</v>
      </c>
    </row>
    <row r="45" spans="1:3">
      <c r="A45" t="s">
        <v>436</v>
      </c>
      <c r="B45">
        <v>0</v>
      </c>
      <c r="C45">
        <v>0</v>
      </c>
    </row>
    <row r="46" spans="1:3">
      <c r="A46" t="s">
        <v>183</v>
      </c>
      <c r="B46">
        <v>2</v>
      </c>
      <c r="C46">
        <v>2</v>
      </c>
    </row>
    <row r="47" spans="1:3">
      <c r="A47" t="s">
        <v>2453</v>
      </c>
      <c r="B47">
        <v>68.099999999999994</v>
      </c>
      <c r="C47">
        <v>75.400000000000006</v>
      </c>
    </row>
    <row r="48" spans="1:3">
      <c r="A48" t="s">
        <v>2452</v>
      </c>
      <c r="B48">
        <v>70</v>
      </c>
      <c r="C48">
        <v>80</v>
      </c>
    </row>
    <row r="49" spans="1:3">
      <c r="A49" t="s">
        <v>2451</v>
      </c>
      <c r="B49">
        <v>68.099999999999994</v>
      </c>
      <c r="C49">
        <v>75.400000000000006</v>
      </c>
    </row>
    <row r="50" spans="1:3">
      <c r="A50" t="s">
        <v>2450</v>
      </c>
      <c r="B50">
        <v>17.7</v>
      </c>
      <c r="C50">
        <v>16.100000000000001</v>
      </c>
    </row>
    <row r="51" spans="1:3">
      <c r="A51" t="s">
        <v>2449</v>
      </c>
    </row>
    <row r="52" spans="1:3">
      <c r="A52" t="s">
        <v>2448</v>
      </c>
    </row>
    <row r="53" spans="1:3">
      <c r="A53" t="s">
        <v>2447</v>
      </c>
    </row>
    <row r="54" spans="1:3">
      <c r="A54" t="s">
        <v>2446</v>
      </c>
    </row>
    <row r="55" spans="1:3">
      <c r="A55" t="s">
        <v>2445</v>
      </c>
    </row>
    <row r="56" spans="1:3">
      <c r="A56" t="s">
        <v>2444</v>
      </c>
    </row>
    <row r="57" spans="1:3">
      <c r="A57" t="s">
        <v>2443</v>
      </c>
    </row>
    <row r="58" spans="1:3">
      <c r="A58" t="s">
        <v>2442</v>
      </c>
    </row>
    <row r="59" spans="1:3">
      <c r="A59" t="s">
        <v>2441</v>
      </c>
    </row>
    <row r="60" spans="1:3">
      <c r="A60" t="s">
        <v>2440</v>
      </c>
    </row>
    <row r="61" spans="1:3">
      <c r="A61" t="s">
        <v>2439</v>
      </c>
    </row>
    <row r="62" spans="1:3">
      <c r="A62" t="s">
        <v>2438</v>
      </c>
    </row>
    <row r="63" spans="1:3">
      <c r="A63" t="s">
        <v>2437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workbookViewId="0"/>
  </sheetViews>
  <sheetFormatPr defaultRowHeight="14.75"/>
  <cols>
    <col min="2" max="2" width="13.1328125" customWidth="1"/>
    <col min="3" max="3" width="60.7265625" customWidth="1"/>
    <col min="4" max="4" width="16.54296875" customWidth="1"/>
    <col min="5" max="5" width="12" customWidth="1"/>
    <col min="10" max="10" width="11.86328125" customWidth="1"/>
  </cols>
  <sheetData>
    <row r="1" spans="1:17">
      <c r="D1" t="s">
        <v>1336</v>
      </c>
      <c r="E1" t="s">
        <v>1337</v>
      </c>
      <c r="F1" t="s">
        <v>1338</v>
      </c>
      <c r="J1" s="182" t="s">
        <v>1339</v>
      </c>
      <c r="K1" s="182"/>
      <c r="L1" s="182"/>
      <c r="M1" s="182"/>
      <c r="N1" s="182"/>
      <c r="O1" s="182"/>
      <c r="P1" s="182"/>
      <c r="Q1" s="182"/>
    </row>
    <row r="2" spans="1:17" ht="44.25">
      <c r="A2" s="70" t="s">
        <v>113</v>
      </c>
      <c r="B2" s="69" t="s">
        <v>1301</v>
      </c>
      <c r="C2" s="94" t="s">
        <v>501</v>
      </c>
      <c r="D2">
        <f>IFERROR(INDEX('AEO 2021 40'!$B$36:$AI$36,MATCH(C2,'AEO 2021 40'!$B$41:$R$41,0)),0)</f>
        <v>41.799618000000002</v>
      </c>
      <c r="E2">
        <f>IFERROR(INDEX('AEO 2021 38'!$C$17:$C$42,MATCH(LDVs!C2,'AEO 2021 38'!$B$17:$B$42,0)),0)</f>
        <v>4530.6123049999997</v>
      </c>
      <c r="F2">
        <f>D2*(E2/SUMIF(A:A,A2,E:E))</f>
        <v>15.76359411721408</v>
      </c>
      <c r="K2" s="36" t="s">
        <v>111</v>
      </c>
      <c r="L2" s="36" t="s">
        <v>112</v>
      </c>
      <c r="M2" s="36" t="s">
        <v>113</v>
      </c>
      <c r="N2" s="36" t="s">
        <v>114</v>
      </c>
      <c r="O2" s="36" t="s">
        <v>115</v>
      </c>
      <c r="P2" s="36" t="s">
        <v>260</v>
      </c>
      <c r="Q2" s="36" t="s">
        <v>261</v>
      </c>
    </row>
    <row r="3" spans="1:17" ht="59">
      <c r="A3" s="70" t="s">
        <v>114</v>
      </c>
      <c r="B3" s="69" t="s">
        <v>1302</v>
      </c>
      <c r="C3" s="94" t="s">
        <v>503</v>
      </c>
      <c r="D3">
        <f>IFERROR(INDEX('AEO 2021 40'!$B$36:$AI$36,MATCH(C3,'AEO 2021 40'!$B$41:$R$41,0)),0)</f>
        <v>50.328570999999997</v>
      </c>
      <c r="E3">
        <f>IFERROR(INDEX('AEO 2021 38'!$C$17:$C$42,MATCH(LDVs!C3,'AEO 2021 38'!$B$17:$B$42,0)),0)</f>
        <v>9.6831E-2</v>
      </c>
      <c r="F3">
        <f t="shared" ref="F3:F34" si="0">D3*(E3/SUMIF(A:A,A3,E:E))</f>
        <v>9.7777851805124924E-2</v>
      </c>
      <c r="J3" t="s">
        <v>1340</v>
      </c>
      <c r="K3">
        <f>SUMIF($A:$A,K2,$F:$F)</f>
        <v>119.62839863258409</v>
      </c>
      <c r="L3">
        <f t="shared" ref="L3:Q3" si="1">SUMIF($A:$A,L2,$F:$F)</f>
        <v>41.493549584637805</v>
      </c>
      <c r="M3">
        <f t="shared" si="1"/>
        <v>42.333739006298103</v>
      </c>
      <c r="N3">
        <f t="shared" si="1"/>
        <v>50.328570999999997</v>
      </c>
      <c r="O3">
        <f t="shared" si="1"/>
        <v>66.889927289783998</v>
      </c>
      <c r="P3">
        <f t="shared" si="1"/>
        <v>42.065345373758539</v>
      </c>
      <c r="Q3">
        <f t="shared" si="1"/>
        <v>52.413367999999991</v>
      </c>
    </row>
    <row r="4" spans="1:17" ht="73.75">
      <c r="A4" s="70" t="s">
        <v>113</v>
      </c>
      <c r="B4" s="69" t="s">
        <v>1303</v>
      </c>
      <c r="C4" s="94" t="s">
        <v>508</v>
      </c>
      <c r="D4">
        <f>IFERROR(INDEX('AEO 2021 40'!$B$36:$AI$36,MATCH(C4,'AEO 2021 40'!$B$41:$R$41,0)),0)</f>
        <v>42.419071000000002</v>
      </c>
      <c r="E4">
        <f>IFERROR(INDEX('AEO 2021 38'!$C$17:$C$42,MATCH(LDVs!C4,'AEO 2021 38'!$B$17:$B$42,0)),0)</f>
        <v>84.711051999999995</v>
      </c>
      <c r="F4">
        <f t="shared" si="0"/>
        <v>0.2991074698802888</v>
      </c>
      <c r="J4" t="s">
        <v>1341</v>
      </c>
      <c r="K4" t="e">
        <f>K3*'AEO 2021 40'!$AO$37/'AEO 2021 40'!$AL$37</f>
        <v>#DIV/0!</v>
      </c>
      <c r="L4" t="e">
        <f>L3*'AEO 2021 40'!$AO$37/'AEO 2021 40'!$AL$37</f>
        <v>#DIV/0!</v>
      </c>
      <c r="M4" t="e">
        <f>M3*'AEO 2021 40'!$AO$37/'AEO 2021 40'!$AL$37</f>
        <v>#DIV/0!</v>
      </c>
      <c r="N4" t="e">
        <f>N3*'AEO 2021 40'!$AO$37/'AEO 2021 40'!$AL$37</f>
        <v>#DIV/0!</v>
      </c>
      <c r="O4" t="e">
        <f>O3*'AEO 2021 40'!$AO$37/'AEO 2021 40'!$AL$37</f>
        <v>#DIV/0!</v>
      </c>
      <c r="P4" t="e">
        <f>P3*'AEO 2021 40'!$AO$37/'AEO 2021 40'!$AL$37</f>
        <v>#DIV/0!</v>
      </c>
      <c r="Q4" t="e">
        <f>Q3*'AEO 2021 40'!$AO$37/'AEO 2021 40'!$AL$37</f>
        <v>#DIV/0!</v>
      </c>
    </row>
    <row r="5" spans="1:17" ht="73.75">
      <c r="A5" s="70" t="s">
        <v>111</v>
      </c>
      <c r="B5" s="69" t="s">
        <v>1304</v>
      </c>
      <c r="C5" s="94" t="s">
        <v>510</v>
      </c>
      <c r="D5">
        <f>IFERROR(INDEX('AEO 2021 40'!$B$36:$AI$36,MATCH(C5,'AEO 2021 40'!$B$41:$R$41,0)),0)</f>
        <v>109.580116</v>
      </c>
      <c r="E5">
        <f>IFERROR(INDEX('AEO 2021 38'!$C$17:$C$42,MATCH(LDVs!C5,'AEO 2021 38'!$B$17:$B$42,0)),0)</f>
        <v>2.1026910000000001</v>
      </c>
      <c r="F5">
        <f t="shared" si="0"/>
        <v>1.5085504811963051</v>
      </c>
    </row>
    <row r="6" spans="1:17" ht="73.75">
      <c r="A6" s="70" t="s">
        <v>111</v>
      </c>
      <c r="B6" s="69" t="s">
        <v>1305</v>
      </c>
      <c r="C6" s="94" t="s">
        <v>512</v>
      </c>
      <c r="D6">
        <f>IFERROR(INDEX('AEO 2021 40'!$B$36:$AI$36,MATCH(C6,'AEO 2021 40'!$B$41:$R$41,0)),0)</f>
        <v>120.13919799999999</v>
      </c>
      <c r="E6">
        <f>IFERROR(INDEX('AEO 2021 38'!$C$17:$C$42,MATCH(LDVs!C6,'AEO 2021 38'!$B$17:$B$42,0)),0)</f>
        <v>46.674297000000003</v>
      </c>
      <c r="F6">
        <f t="shared" si="0"/>
        <v>36.712600626706823</v>
      </c>
    </row>
    <row r="7" spans="1:17" ht="73.75">
      <c r="A7" s="70" t="s">
        <v>111</v>
      </c>
      <c r="B7" s="69" t="s">
        <v>1306</v>
      </c>
      <c r="C7" s="94" t="s">
        <v>514</v>
      </c>
      <c r="D7">
        <f>IFERROR(INDEX('AEO 2021 40'!$B$36:$AI$36,MATCH(C7,'AEO 2021 40'!$B$41:$R$41,0)),0)</f>
        <v>119.537842</v>
      </c>
      <c r="E7">
        <f>IFERROR(INDEX('AEO 2021 38'!$C$17:$C$42,MATCH(LDVs!C7,'AEO 2021 38'!$B$17:$B$42,0)),0)</f>
        <v>66.728783000000007</v>
      </c>
      <c r="F7">
        <f t="shared" si="0"/>
        <v>52.22413454583517</v>
      </c>
    </row>
    <row r="8" spans="1:17" ht="73.75">
      <c r="A8" s="70" t="s">
        <v>115</v>
      </c>
      <c r="B8" s="69" t="s">
        <v>1307</v>
      </c>
      <c r="C8" s="94" t="s">
        <v>516</v>
      </c>
      <c r="D8">
        <f>IFERROR(INDEX('AEO 2021 40'!$B$36:$AI$36,MATCH(C8,'AEO 2021 40'!$B$41:$R$41,0)),0)</f>
        <v>60.151657</v>
      </c>
      <c r="E8">
        <f>IFERROR(INDEX('AEO 2021 38'!$C$17:$C$42,MATCH(LDVs!C8,'AEO 2021 38'!$B$17:$B$42,0)),0)</f>
        <v>21.78293</v>
      </c>
      <c r="F8">
        <f t="shared" si="0"/>
        <v>25.249821835252789</v>
      </c>
    </row>
    <row r="9" spans="1:17" ht="73.75">
      <c r="A9" s="70" t="s">
        <v>115</v>
      </c>
      <c r="B9" s="69" t="s">
        <v>1308</v>
      </c>
      <c r="C9" s="94" t="s">
        <v>518</v>
      </c>
      <c r="D9">
        <f>IFERROR(INDEX('AEO 2021 40'!$B$36:$AI$36,MATCH(C9,'AEO 2021 40'!$B$41:$R$41,0)),0)</f>
        <v>73.406424999999999</v>
      </c>
      <c r="E9">
        <f>IFERROR(INDEX('AEO 2021 38'!$C$17:$C$42,MATCH(LDVs!C9,'AEO 2021 38'!$B$17:$B$42,0)),0)</f>
        <v>5.6897469999999997</v>
      </c>
      <c r="F9">
        <f t="shared" si="0"/>
        <v>8.04862060482467</v>
      </c>
    </row>
    <row r="10" spans="1:17" ht="73.75">
      <c r="A10" s="70" t="s">
        <v>114</v>
      </c>
      <c r="B10" s="69" t="s">
        <v>1309</v>
      </c>
      <c r="C10" s="94" t="s">
        <v>520</v>
      </c>
      <c r="D10">
        <f>IFERROR(INDEX('AEO 2021 40'!$B$36:$AI$36,MATCH(C10,'AEO 2021 40'!$B$41:$R$41,0)),0)</f>
        <v>0</v>
      </c>
      <c r="E10">
        <f>IFERROR(INDEX('AEO 2021 38'!$C$17:$C$42,MATCH(LDVs!C10,'AEO 2021 38'!$B$17:$B$42,0)),0)</f>
        <v>0</v>
      </c>
      <c r="F10">
        <f t="shared" si="0"/>
        <v>0</v>
      </c>
    </row>
    <row r="11" spans="1:17" ht="88.5">
      <c r="A11" s="70" t="s">
        <v>113</v>
      </c>
      <c r="B11" s="69" t="s">
        <v>1310</v>
      </c>
      <c r="C11" s="94" t="s">
        <v>522</v>
      </c>
      <c r="D11">
        <f>IFERROR(INDEX('AEO 2021 40'!$B$36:$AI$36,MATCH(C11,'AEO 2021 40'!$B$41:$R$41,0)),0)</f>
        <v>59.290179999999999</v>
      </c>
      <c r="E11">
        <f>IFERROR(INDEX('AEO 2021 38'!$C$17:$C$42,MATCH(LDVs!C11,'AEO 2021 38'!$B$17:$B$42,0)),0)</f>
        <v>124.64211299999999</v>
      </c>
      <c r="F11">
        <f t="shared" si="0"/>
        <v>0.61513948208813329</v>
      </c>
    </row>
    <row r="12" spans="1:17" ht="73.75">
      <c r="A12" s="70" t="s">
        <v>112</v>
      </c>
      <c r="B12" s="69" t="s">
        <v>1311</v>
      </c>
      <c r="C12" s="94" t="s">
        <v>524</v>
      </c>
      <c r="D12">
        <f>IFERROR(INDEX('AEO 2021 40'!$B$36:$AI$36,MATCH(C12,'AEO 2021 40'!$B$41:$R$41,0)),0)</f>
        <v>43.681716999999999</v>
      </c>
      <c r="E12">
        <f>IFERROR(INDEX('AEO 2021 38'!$C$17:$C$42,MATCH(LDVs!C12,'AEO 2021 38'!$B$17:$B$42,0)),0)</f>
        <v>0.44435400000000003</v>
      </c>
      <c r="F12">
        <f t="shared" si="0"/>
        <v>2.3383663863520905</v>
      </c>
    </row>
    <row r="13" spans="1:17" ht="73.75">
      <c r="A13" s="70" t="s">
        <v>112</v>
      </c>
      <c r="B13" s="69" t="s">
        <v>1312</v>
      </c>
      <c r="C13" s="94" t="s">
        <v>526</v>
      </c>
      <c r="D13">
        <f>IFERROR(INDEX('AEO 2021 40'!$B$36:$AI$36,MATCH(C13,'AEO 2021 40'!$B$41:$R$41,0)),0)</f>
        <v>41.084128999999997</v>
      </c>
      <c r="E13">
        <f>IFERROR(INDEX('AEO 2021 38'!$C$17:$C$42,MATCH(LDVs!C13,'AEO 2021 38'!$B$17:$B$42,0)),0)</f>
        <v>2.2801879999999999</v>
      </c>
      <c r="F13">
        <f t="shared" si="0"/>
        <v>11.285700079625775</v>
      </c>
    </row>
    <row r="14" spans="1:17" ht="59">
      <c r="A14" s="70" t="s">
        <v>260</v>
      </c>
      <c r="B14" s="69" t="s">
        <v>1313</v>
      </c>
      <c r="C14" s="94" t="s">
        <v>528</v>
      </c>
      <c r="D14">
        <f>IFERROR(INDEX('AEO 2021 40'!$B$36:$AI$36,MATCH(C14,'AEO 2021 40'!$B$41:$R$41,0)),0)</f>
        <v>42.180911999999999</v>
      </c>
      <c r="E14">
        <f>IFERROR(INDEX('AEO 2021 38'!$C$17:$C$42,MATCH(LDVs!C14,'AEO 2021 38'!$B$17:$B$42,0)),0)</f>
        <v>0.41968899999999998</v>
      </c>
      <c r="F14">
        <f t="shared" si="0"/>
        <v>3.593783228511588</v>
      </c>
    </row>
    <row r="15" spans="1:17" ht="73.75">
      <c r="A15" s="70" t="s">
        <v>260</v>
      </c>
      <c r="B15" s="69" t="s">
        <v>1314</v>
      </c>
      <c r="C15" s="94" t="s">
        <v>530</v>
      </c>
      <c r="D15">
        <f>IFERROR(INDEX('AEO 2021 40'!$B$36:$AI$36,MATCH(C15,'AEO 2021 40'!$B$41:$R$41,0)),0)</f>
        <v>42.023262000000003</v>
      </c>
      <c r="E15">
        <f>IFERROR(INDEX('AEO 2021 38'!$C$17:$C$42,MATCH(LDVs!C15,'AEO 2021 38'!$B$17:$B$42,0)),0)</f>
        <v>0.56557400000000002</v>
      </c>
      <c r="F15">
        <f t="shared" si="0"/>
        <v>4.8248911802709271</v>
      </c>
    </row>
    <row r="16" spans="1:17" ht="59">
      <c r="A16" s="70" t="s">
        <v>261</v>
      </c>
      <c r="B16" s="69" t="s">
        <v>1315</v>
      </c>
      <c r="C16" s="94" t="s">
        <v>532</v>
      </c>
      <c r="D16">
        <f>IFERROR(INDEX('AEO 2021 40'!$B$36:$AI$36,MATCH(C16,'AEO 2021 40'!$B$41:$R$41,0)),0)</f>
        <v>0</v>
      </c>
      <c r="E16">
        <f>IFERROR(INDEX('AEO 2021 38'!$C$17:$C$42,MATCH(LDVs!C16,'AEO 2021 38'!$B$17:$B$42,0)),0)</f>
        <v>0</v>
      </c>
      <c r="F16">
        <f t="shared" si="0"/>
        <v>0</v>
      </c>
    </row>
    <row r="17" spans="1:6" ht="59">
      <c r="A17" s="70" t="s">
        <v>261</v>
      </c>
      <c r="B17" s="69" t="s">
        <v>1316</v>
      </c>
      <c r="C17" s="94" t="s">
        <v>534</v>
      </c>
      <c r="D17">
        <f>IFERROR(INDEX('AEO 2021 40'!$B$36:$AI$36,MATCH(C17,'AEO 2021 40'!$B$41:$R$41,0)),0)</f>
        <v>52.413367999999998</v>
      </c>
      <c r="E17">
        <f>IFERROR(INDEX('AEO 2021 38'!$C$17:$C$42,MATCH(LDVs!C17,'AEO 2021 38'!$B$17:$B$42,0)),0)</f>
        <v>0.18206900000000001</v>
      </c>
      <c r="F17">
        <f t="shared" si="0"/>
        <v>50.959610272141312</v>
      </c>
    </row>
    <row r="18" spans="1:6" ht="44.25">
      <c r="A18" s="39"/>
      <c r="B18" s="69" t="s">
        <v>1317</v>
      </c>
      <c r="C18" t="s">
        <v>2216</v>
      </c>
      <c r="D18">
        <f>IFERROR(INDEX('AEO 2021 40'!$B$36:$AI$36,MATCH(C18,'AEO 2021 40'!$B$41:$AI$41,0)),0)</f>
        <v>43.264011000000004</v>
      </c>
      <c r="E18">
        <f>IFERROR(INDEX('AEO 2021 38'!$C$17:$C$42,MATCH(LDVs!C18,'AEO 2021 38'!$B$17:$B$42,0)),0)</f>
        <v>0</v>
      </c>
      <c r="F18" t="e">
        <f t="shared" si="0"/>
        <v>#DIV/0!</v>
      </c>
    </row>
    <row r="19" spans="1:6" ht="59">
      <c r="A19" s="70" t="s">
        <v>113</v>
      </c>
      <c r="B19" s="69" t="s">
        <v>1318</v>
      </c>
      <c r="C19" s="94" t="s">
        <v>501</v>
      </c>
      <c r="D19">
        <f>IFERROR(INDEX('AEO 2021 40'!$B$36:$AI$36,MATCH(C19,'AEO 2021 40'!$S$41:$AI$41,0)),0)</f>
        <v>41.799618000000002</v>
      </c>
      <c r="E19">
        <f>IFERROR(INDEX('AEO 2021 38'!$C$43:$C$85,MATCH(LDVs!C19,'AEO 2021 38'!$B$43:$B$85,0)),0)</f>
        <v>6408.5224609999996</v>
      </c>
      <c r="F19">
        <f>D19*(E19/SUMIF(A:A,A19,E:E))</f>
        <v>22.297504214776087</v>
      </c>
    </row>
    <row r="20" spans="1:6" ht="59">
      <c r="A20" s="70" t="s">
        <v>114</v>
      </c>
      <c r="B20" s="69" t="s">
        <v>1319</v>
      </c>
      <c r="C20" s="94" t="s">
        <v>503</v>
      </c>
      <c r="D20">
        <f>IFERROR(INDEX('AEO 2021 40'!$B$36:$AI$36,MATCH(C20,'AEO 2021 40'!$S$41:$AI$41,0)),0)</f>
        <v>50.328570999999997</v>
      </c>
      <c r="E20">
        <f>IFERROR(INDEX('AEO 2021 38'!$C$43:$C$85,MATCH(LDVs!C20,'AEO 2021 38'!$B$43:$B$85,0)),0)</f>
        <v>49.744373000000003</v>
      </c>
      <c r="F20">
        <f t="shared" si="0"/>
        <v>50.23079314819487</v>
      </c>
    </row>
    <row r="21" spans="1:6" ht="88.5">
      <c r="A21" s="70" t="s">
        <v>113</v>
      </c>
      <c r="B21" s="69" t="s">
        <v>1320</v>
      </c>
      <c r="C21" s="94" t="s">
        <v>508</v>
      </c>
      <c r="D21">
        <f>IFERROR(INDEX('AEO 2021 40'!$B$36:$AI$36,MATCH(C21,'AEO 2021 40'!$S$41:$AI$41,0)),0)</f>
        <v>42.419071000000002</v>
      </c>
      <c r="E21">
        <f>IFERROR(INDEX('AEO 2021 38'!$C$43:$C$85,MATCH(LDVs!C21,'AEO 2021 38'!$B$43:$B$85,0)),0)</f>
        <v>648.88983199999996</v>
      </c>
      <c r="F21">
        <f t="shared" si="0"/>
        <v>2.2911744252752948</v>
      </c>
    </row>
    <row r="22" spans="1:6" ht="88.5">
      <c r="A22" s="70" t="s">
        <v>111</v>
      </c>
      <c r="B22" s="69" t="s">
        <v>1321</v>
      </c>
      <c r="C22" s="94" t="s">
        <v>510</v>
      </c>
      <c r="D22">
        <f>IFERROR(INDEX('AEO 2021 40'!$B$36:$AI$36,MATCH(C22,'AEO 2021 40'!$S$41:$AI$41,0)),0)</f>
        <v>109.580116</v>
      </c>
      <c r="E22">
        <f>IFERROR(INDEX('AEO 2021 38'!$C$43:$C$85,MATCH(LDVs!C22,'AEO 2021 38'!$B$43:$B$85,0)),0)</f>
        <v>0</v>
      </c>
      <c r="F22">
        <f t="shared" si="0"/>
        <v>0</v>
      </c>
    </row>
    <row r="23" spans="1:6" ht="88.5">
      <c r="A23" s="70" t="s">
        <v>111</v>
      </c>
      <c r="B23" s="69" t="s">
        <v>1322</v>
      </c>
      <c r="C23" s="94" t="s">
        <v>512</v>
      </c>
      <c r="D23">
        <f>IFERROR(INDEX('AEO 2021 40'!$B$36:$AI$36,MATCH(C23,'AEO 2021 40'!$S$41:$AI$41,0)),0)</f>
        <v>120.13919799999999</v>
      </c>
      <c r="E23">
        <f>IFERROR(INDEX('AEO 2021 38'!$C$43:$C$85,MATCH(LDVs!C23,'AEO 2021 38'!$B$43:$B$85,0)),0)</f>
        <v>11.144147</v>
      </c>
      <c r="F23">
        <f t="shared" si="0"/>
        <v>8.7656514277293347</v>
      </c>
    </row>
    <row r="24" spans="1:6" ht="88.5">
      <c r="A24" s="70" t="s">
        <v>111</v>
      </c>
      <c r="B24" s="69" t="s">
        <v>1323</v>
      </c>
      <c r="C24" s="94" t="s">
        <v>514</v>
      </c>
      <c r="D24">
        <f>IFERROR(INDEX('AEO 2021 40'!$B$36:$AI$36,MATCH(C24,'AEO 2021 40'!$S$41:$AI$41,0)),0)</f>
        <v>119.537842</v>
      </c>
      <c r="E24">
        <f>IFERROR(INDEX('AEO 2021 38'!$C$43:$C$85,MATCH(LDVs!C24,'AEO 2021 38'!$B$43:$B$85,0)),0)</f>
        <v>26.088175</v>
      </c>
      <c r="F24">
        <f t="shared" si="0"/>
        <v>20.417461551116457</v>
      </c>
    </row>
    <row r="25" spans="1:6" ht="88.5">
      <c r="A25" s="70" t="s">
        <v>115</v>
      </c>
      <c r="B25" s="69" t="s">
        <v>1324</v>
      </c>
      <c r="C25" s="94" t="s">
        <v>516</v>
      </c>
      <c r="D25">
        <f>IFERROR(INDEX('AEO 2021 40'!$B$36:$AI$36,MATCH(C25,'AEO 2021 40'!$S$41:$AI$41,0)),0)</f>
        <v>60.151657</v>
      </c>
      <c r="E25">
        <f>IFERROR(INDEX('AEO 2021 38'!$C$43:$C$85,MATCH(LDVs!C25,'AEO 2021 38'!$B$43:$B$85,0)),0)</f>
        <v>3.729257</v>
      </c>
      <c r="F25">
        <f t="shared" si="0"/>
        <v>4.3227919672821473</v>
      </c>
    </row>
    <row r="26" spans="1:6" ht="88.5">
      <c r="A26" s="70" t="s">
        <v>115</v>
      </c>
      <c r="B26" s="69" t="s">
        <v>1325</v>
      </c>
      <c r="C26" s="94" t="s">
        <v>518</v>
      </c>
      <c r="D26">
        <f>IFERROR(INDEX('AEO 2021 40'!$B$36:$AI$36,MATCH(C26,'AEO 2021 40'!$S$41:$AI$41,0)),0)</f>
        <v>73.406424999999999</v>
      </c>
      <c r="E26">
        <f>IFERROR(INDEX('AEO 2021 38'!$C$43:$C$85,MATCH(LDVs!C26,'AEO 2021 38'!$B$43:$B$85,0)),0)</f>
        <v>20.690683</v>
      </c>
      <c r="F26">
        <f t="shared" si="0"/>
        <v>29.268692882424389</v>
      </c>
    </row>
    <row r="27" spans="1:6" ht="88.5">
      <c r="A27" s="70" t="s">
        <v>114</v>
      </c>
      <c r="B27" s="69" t="s">
        <v>1326</v>
      </c>
      <c r="C27" s="94" t="s">
        <v>520</v>
      </c>
      <c r="D27">
        <f>IFERROR(INDEX('AEO 2021 40'!$B$36:$AI$36,MATCH(C27,'AEO 2021 40'!$S$41:$AI$41,0)),0)</f>
        <v>0</v>
      </c>
      <c r="E27">
        <f>IFERROR(INDEX('AEO 2021 38'!$C$43:$C$85,MATCH(LDVs!C27,'AEO 2021 38'!$B$43:$B$85,0)),0)</f>
        <v>0</v>
      </c>
      <c r="F27">
        <f t="shared" si="0"/>
        <v>0</v>
      </c>
    </row>
    <row r="28" spans="1:6" ht="103.25">
      <c r="A28" s="70" t="s">
        <v>113</v>
      </c>
      <c r="B28" s="69" t="s">
        <v>1327</v>
      </c>
      <c r="C28" s="94" t="s">
        <v>522</v>
      </c>
      <c r="D28">
        <f>IFERROR(INDEX('AEO 2021 40'!$B$36:$AI$36,MATCH(C28,'AEO 2021 40'!$S$41:$AI$41,0)),0)</f>
        <v>59.290179999999999</v>
      </c>
      <c r="E28">
        <f>IFERROR(INDEX('AEO 2021 38'!$C$43:$C$85,MATCH(LDVs!C28,'AEO 2021 38'!$B$43:$B$85,0)),0)</f>
        <v>216.24440000000001</v>
      </c>
      <c r="F28">
        <f t="shared" si="0"/>
        <v>1.0672192970642205</v>
      </c>
    </row>
    <row r="29" spans="1:6" ht="88.5">
      <c r="A29" s="70" t="s">
        <v>112</v>
      </c>
      <c r="B29" s="69" t="s">
        <v>1328</v>
      </c>
      <c r="C29" s="94" t="s">
        <v>524</v>
      </c>
      <c r="D29">
        <f>IFERROR(INDEX('AEO 2021 40'!$B$36:$AI$36,MATCH(C29,'AEO 2021 40'!$S$41:$AI$41,0)),0)</f>
        <v>43.681716999999999</v>
      </c>
      <c r="E29">
        <f>IFERROR(INDEX('AEO 2021 38'!$C$43:$C$85,MATCH(LDVs!C29,'AEO 2021 38'!$B$43:$B$85,0)),0)</f>
        <v>0.86397100000000004</v>
      </c>
      <c r="F29">
        <f t="shared" si="0"/>
        <v>4.5465569009911055</v>
      </c>
    </row>
    <row r="30" spans="1:6" ht="88.5">
      <c r="A30" s="70" t="s">
        <v>112</v>
      </c>
      <c r="B30" s="69" t="s">
        <v>1329</v>
      </c>
      <c r="C30" s="94" t="s">
        <v>526</v>
      </c>
      <c r="D30">
        <f>IFERROR(INDEX('AEO 2021 40'!$B$36:$AI$36,MATCH(C30,'AEO 2021 40'!$S$41:$AI$41,0)),0)</f>
        <v>41.084128999999997</v>
      </c>
      <c r="E30">
        <f>IFERROR(INDEX('AEO 2021 38'!$C$43:$C$85,MATCH(LDVs!C30,'AEO 2021 38'!$B$43:$B$85,0)),0)</f>
        <v>4.7122159999999997</v>
      </c>
      <c r="F30">
        <f t="shared" si="0"/>
        <v>23.322926217668829</v>
      </c>
    </row>
    <row r="31" spans="1:6" ht="73.75">
      <c r="A31" s="70" t="s">
        <v>260</v>
      </c>
      <c r="B31" s="69" t="s">
        <v>1330</v>
      </c>
      <c r="C31" s="94" t="s">
        <v>528</v>
      </c>
      <c r="D31">
        <f>IFERROR(INDEX('AEO 2021 40'!$B$36:$AI$36,MATCH(C31,'AEO 2021 40'!$S$41:$AI$41,0)),0)</f>
        <v>42.180911999999999</v>
      </c>
      <c r="E31">
        <f>IFERROR(INDEX('AEO 2021 38'!$C$43:$C$85,MATCH(LDVs!C31,'AEO 2021 38'!$B$43:$B$85,0)),0)</f>
        <v>0.895258</v>
      </c>
      <c r="F31">
        <f t="shared" si="0"/>
        <v>7.6660650757842763</v>
      </c>
    </row>
    <row r="32" spans="1:6" ht="88.5">
      <c r="A32" s="70" t="s">
        <v>260</v>
      </c>
      <c r="B32" s="69" t="s">
        <v>1331</v>
      </c>
      <c r="C32" s="94" t="s">
        <v>530</v>
      </c>
      <c r="D32">
        <f>IFERROR(INDEX('AEO 2021 40'!$B$36:$AI$36,MATCH(C32,'AEO 2021 40'!$S$41:$AI$41,0)),0)</f>
        <v>42.023262000000003</v>
      </c>
      <c r="E32">
        <f>IFERROR(INDEX('AEO 2021 38'!$C$43:$C$85,MATCH(LDVs!C32,'AEO 2021 38'!$B$43:$B$85,0)),0)</f>
        <v>3.0454479999999999</v>
      </c>
      <c r="F32">
        <f t="shared" si="0"/>
        <v>25.98060588919175</v>
      </c>
    </row>
    <row r="33" spans="1:6" ht="73.75">
      <c r="A33" s="70" t="s">
        <v>261</v>
      </c>
      <c r="B33" s="69" t="s">
        <v>1332</v>
      </c>
      <c r="C33" s="94" t="s">
        <v>532</v>
      </c>
      <c r="D33">
        <f>IFERROR(INDEX('AEO 2021 40'!$B$36:$AI$36,MATCH(C33,'AEO 2021 40'!$S$41:$AI$41,0)),0)</f>
        <v>0</v>
      </c>
      <c r="E33">
        <f>IFERROR(INDEX('AEO 2021 38'!$C$43:$C$85,MATCH(LDVs!C33,'AEO 2021 38'!$B$43:$B$85,0)),0)</f>
        <v>0</v>
      </c>
      <c r="F33">
        <f t="shared" si="0"/>
        <v>0</v>
      </c>
    </row>
    <row r="34" spans="1:6" ht="73.75">
      <c r="A34" s="70" t="s">
        <v>261</v>
      </c>
      <c r="B34" s="69" t="s">
        <v>1333</v>
      </c>
      <c r="C34" s="94" t="s">
        <v>534</v>
      </c>
      <c r="D34">
        <f>IFERROR(INDEX('AEO 2021 40'!$B$36:$AI$36,MATCH(C34,'AEO 2021 40'!$S$41:$AI$41,0)),0)</f>
        <v>52.413367999999998</v>
      </c>
      <c r="E34">
        <f>IFERROR(INDEX('AEO 2021 38'!$C$43:$C$85,MATCH(LDVs!C34,'AEO 2021 38'!$B$43:$B$85,0)),0)</f>
        <v>5.1939999999999998E-3</v>
      </c>
      <c r="F34">
        <f t="shared" si="0"/>
        <v>1.45375772785868</v>
      </c>
    </row>
    <row r="35" spans="1:6" ht="59">
      <c r="A35" s="70"/>
      <c r="B35" s="69" t="s">
        <v>1334</v>
      </c>
      <c r="C35" s="94" t="s">
        <v>2350</v>
      </c>
      <c r="D35">
        <f>IFERROR(INDEX('AEO 2021 40'!$B$36:$AI$36,MATCH(C35,'AEO 2021 40'!$S$41:$AI$41,0)),0)</f>
        <v>43.264011000000004</v>
      </c>
      <c r="E35">
        <f>IFERROR(INDEX('AEO 2021 38'!$C$43:$C$85,MATCH(LDVs!C35,'AEO 2021 38'!$B$43:$B$85,0)),0)</f>
        <v>936.30859399999997</v>
      </c>
      <c r="F35" t="e">
        <f>D35*(E35/SUMIF(A:A,A35,E:E))</f>
        <v>#DIV/0!</v>
      </c>
    </row>
  </sheetData>
  <mergeCells count="1">
    <mergeCell ref="J1:Q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7"/>
  <sheetViews>
    <sheetView workbookViewId="0"/>
  </sheetViews>
  <sheetFormatPr defaultRowHeight="14.75"/>
  <sheetData>
    <row r="1" spans="1:11">
      <c r="A1" t="s">
        <v>258</v>
      </c>
      <c r="B1" t="s">
        <v>111</v>
      </c>
      <c r="C1" t="s">
        <v>112</v>
      </c>
      <c r="D1" t="s">
        <v>113</v>
      </c>
      <c r="E1" t="s">
        <v>114</v>
      </c>
      <c r="F1" t="s">
        <v>115</v>
      </c>
      <c r="G1" t="s">
        <v>260</v>
      </c>
      <c r="H1" t="s">
        <v>261</v>
      </c>
    </row>
    <row r="2" spans="1:11">
      <c r="A2" t="s">
        <v>222</v>
      </c>
      <c r="B2">
        <v>878899.00000000012</v>
      </c>
      <c r="C2">
        <v>97967</v>
      </c>
      <c r="D2">
        <v>254657419</v>
      </c>
      <c r="E2">
        <v>1084721</v>
      </c>
      <c r="F2">
        <v>608975</v>
      </c>
      <c r="G2">
        <v>82014.999999999985</v>
      </c>
      <c r="H2">
        <v>7638</v>
      </c>
    </row>
    <row r="3" spans="1:11">
      <c r="A3" t="s">
        <v>136</v>
      </c>
      <c r="B3">
        <v>300</v>
      </c>
      <c r="C3">
        <v>142618.8307345309</v>
      </c>
      <c r="D3">
        <v>100403.17008274974</v>
      </c>
      <c r="E3">
        <v>760039.90490723506</v>
      </c>
      <c r="F3">
        <v>0</v>
      </c>
      <c r="G3">
        <v>7242.0778798241154</v>
      </c>
      <c r="H3">
        <v>85.609939732677148</v>
      </c>
      <c r="K3" s="106"/>
    </row>
    <row r="4" spans="1:11">
      <c r="A4" t="s">
        <v>133</v>
      </c>
      <c r="B4">
        <v>0</v>
      </c>
      <c r="C4">
        <v>0</v>
      </c>
      <c r="D4">
        <v>0</v>
      </c>
      <c r="E4">
        <v>2120.6909179999998</v>
      </c>
      <c r="F4">
        <v>0</v>
      </c>
      <c r="G4">
        <v>0</v>
      </c>
      <c r="H4">
        <v>0</v>
      </c>
      <c r="K4" s="106"/>
    </row>
    <row r="5" spans="1:11">
      <c r="A5" t="s">
        <v>223</v>
      </c>
      <c r="B5">
        <v>1897.4974391190394</v>
      </c>
      <c r="C5">
        <v>0</v>
      </c>
      <c r="D5">
        <v>0</v>
      </c>
      <c r="E5">
        <v>625.20256088096039</v>
      </c>
      <c r="F5">
        <v>0</v>
      </c>
      <c r="G5">
        <v>0</v>
      </c>
      <c r="H5">
        <v>0</v>
      </c>
    </row>
    <row r="6" spans="1:11">
      <c r="A6" t="s">
        <v>224</v>
      </c>
      <c r="B6">
        <v>0</v>
      </c>
      <c r="C6">
        <v>0</v>
      </c>
      <c r="D6">
        <v>10280629.278619969</v>
      </c>
      <c r="E6">
        <v>2424370.5267950557</v>
      </c>
      <c r="F6">
        <v>0</v>
      </c>
      <c r="G6">
        <v>0</v>
      </c>
      <c r="H6">
        <v>0</v>
      </c>
    </row>
    <row r="7" spans="1:11">
      <c r="A7" t="s">
        <v>225</v>
      </c>
      <c r="B7">
        <v>0</v>
      </c>
      <c r="C7">
        <v>0</v>
      </c>
      <c r="D7">
        <v>8596314</v>
      </c>
      <c r="E7">
        <v>0</v>
      </c>
      <c r="F7">
        <v>0</v>
      </c>
      <c r="G7">
        <v>0</v>
      </c>
      <c r="H7">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heetViews>
  <sheetFormatPr defaultRowHeight="14.75"/>
  <sheetData>
    <row r="1" spans="1:8" s="69" customFormat="1" ht="44.25">
      <c r="A1" s="69" t="s">
        <v>258</v>
      </c>
      <c r="B1" s="69" t="s">
        <v>111</v>
      </c>
      <c r="C1" s="69" t="s">
        <v>112</v>
      </c>
      <c r="D1" s="69" t="s">
        <v>113</v>
      </c>
      <c r="E1" s="69" t="s">
        <v>114</v>
      </c>
      <c r="F1" s="69" t="s">
        <v>115</v>
      </c>
      <c r="G1" s="69" t="s">
        <v>260</v>
      </c>
      <c r="H1" s="69" t="s">
        <v>261</v>
      </c>
    </row>
    <row r="2" spans="1:8">
      <c r="A2" t="s">
        <v>222</v>
      </c>
      <c r="B2">
        <v>1500.7950000000001</v>
      </c>
      <c r="C2">
        <v>15152.819</v>
      </c>
      <c r="D2">
        <v>12396598.304</v>
      </c>
      <c r="E2">
        <v>10118227.405999999</v>
      </c>
      <c r="F2">
        <v>2848.8989999999999</v>
      </c>
      <c r="G2">
        <v>5509.268</v>
      </c>
      <c r="H2">
        <v>286</v>
      </c>
    </row>
    <row r="3" spans="1:8">
      <c r="A3" t="s">
        <v>136</v>
      </c>
      <c r="B3">
        <v>113</v>
      </c>
      <c r="C3">
        <v>44406</v>
      </c>
      <c r="D3">
        <v>47628</v>
      </c>
      <c r="E3">
        <v>4927361</v>
      </c>
      <c r="F3">
        <v>501.00000000000006</v>
      </c>
      <c r="G3">
        <v>3747</v>
      </c>
      <c r="H3">
        <v>297</v>
      </c>
    </row>
    <row r="4" spans="1:8">
      <c r="A4" t="s">
        <v>133</v>
      </c>
      <c r="B4">
        <v>0</v>
      </c>
      <c r="C4">
        <v>0</v>
      </c>
      <c r="D4">
        <v>0</v>
      </c>
      <c r="E4">
        <v>1152.675293</v>
      </c>
      <c r="F4">
        <v>0</v>
      </c>
      <c r="G4">
        <v>0</v>
      </c>
      <c r="H4">
        <v>0</v>
      </c>
    </row>
    <row r="5" spans="1:8">
      <c r="A5" t="s">
        <v>223</v>
      </c>
      <c r="B5">
        <v>0</v>
      </c>
      <c r="C5">
        <v>0</v>
      </c>
      <c r="D5">
        <v>0</v>
      </c>
      <c r="E5">
        <v>24937.136094674559</v>
      </c>
      <c r="F5">
        <v>0</v>
      </c>
      <c r="G5">
        <v>0</v>
      </c>
      <c r="H5">
        <v>0</v>
      </c>
    </row>
    <row r="6" spans="1:8">
      <c r="A6" t="s">
        <v>224</v>
      </c>
      <c r="B6">
        <v>0</v>
      </c>
      <c r="C6">
        <v>0</v>
      </c>
      <c r="D6">
        <v>0</v>
      </c>
      <c r="E6">
        <v>10518</v>
      </c>
      <c r="F6">
        <v>0</v>
      </c>
      <c r="G6">
        <v>0</v>
      </c>
      <c r="H6">
        <v>0</v>
      </c>
    </row>
    <row r="7" spans="1:8">
      <c r="A7" t="s">
        <v>225</v>
      </c>
      <c r="B7">
        <v>0</v>
      </c>
      <c r="C7">
        <v>0</v>
      </c>
      <c r="D7">
        <v>0</v>
      </c>
      <c r="E7">
        <v>0</v>
      </c>
      <c r="F7">
        <v>0</v>
      </c>
      <c r="G7">
        <v>0</v>
      </c>
      <c r="H7">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heetViews>
  <sheetFormatPr defaultRowHeight="14.75"/>
  <sheetData>
    <row r="1" spans="1:34">
      <c r="A1" t="s">
        <v>1349</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222</v>
      </c>
      <c r="B2" s="106">
        <v>10203.955098895827</v>
      </c>
      <c r="C2" s="106">
        <v>10203.955098895827</v>
      </c>
      <c r="D2" s="106">
        <v>10203.955098895827</v>
      </c>
      <c r="E2" s="106">
        <v>10203.955098895827</v>
      </c>
      <c r="F2" s="106">
        <v>10203.955098895827</v>
      </c>
      <c r="G2" s="106">
        <v>10203.955098895827</v>
      </c>
      <c r="H2" s="106">
        <v>10203.955098895827</v>
      </c>
      <c r="I2" s="106">
        <v>10203.955098895827</v>
      </c>
      <c r="J2" s="106">
        <v>10203.955098895827</v>
      </c>
      <c r="K2" s="106">
        <v>10203.955098895827</v>
      </c>
      <c r="L2" s="106">
        <v>10203.955098895827</v>
      </c>
      <c r="M2" s="106">
        <v>10203.955098895827</v>
      </c>
      <c r="N2" s="106">
        <v>10203.955098895827</v>
      </c>
      <c r="O2" s="106">
        <v>10203.955098895827</v>
      </c>
      <c r="P2" s="106">
        <v>10203.955098895827</v>
      </c>
      <c r="Q2" s="106">
        <v>10203.955098895827</v>
      </c>
      <c r="R2" s="106">
        <v>10203.955098895827</v>
      </c>
      <c r="S2" s="106">
        <v>10203.955098895827</v>
      </c>
      <c r="T2" s="106">
        <v>10203.955098895827</v>
      </c>
      <c r="U2" s="106">
        <v>10203.955098895827</v>
      </c>
      <c r="V2" s="106">
        <v>10203.955098895827</v>
      </c>
      <c r="W2" s="106">
        <v>10203.955098895827</v>
      </c>
      <c r="X2" s="106">
        <v>10203.955098895827</v>
      </c>
      <c r="Y2" s="106">
        <v>10203.955098895827</v>
      </c>
      <c r="Z2" s="106">
        <v>10203.955098895827</v>
      </c>
      <c r="AA2" s="106">
        <v>10203.955098895827</v>
      </c>
      <c r="AB2" s="106">
        <v>10203.955098895827</v>
      </c>
      <c r="AC2" s="106">
        <v>10203.955098895827</v>
      </c>
      <c r="AD2" s="106">
        <v>10203.955098895827</v>
      </c>
      <c r="AE2" s="106">
        <v>10203.955098895827</v>
      </c>
      <c r="AF2" s="106">
        <v>10203.955098895827</v>
      </c>
      <c r="AG2">
        <v>10203.955098895827</v>
      </c>
      <c r="AH2">
        <v>10203.955098895827</v>
      </c>
    </row>
    <row r="3" spans="1:34">
      <c r="A3" t="s">
        <v>136</v>
      </c>
      <c r="B3" s="106">
        <v>17700.648243858392</v>
      </c>
      <c r="C3" s="106">
        <v>17700.648243858392</v>
      </c>
      <c r="D3" s="106">
        <v>17700.648243858392</v>
      </c>
      <c r="E3" s="106">
        <v>17700.648243858392</v>
      </c>
      <c r="F3" s="106">
        <v>17700.648243858392</v>
      </c>
      <c r="G3" s="106">
        <v>17700.648243858392</v>
      </c>
      <c r="H3" s="106">
        <v>17700.648243858392</v>
      </c>
      <c r="I3" s="106">
        <v>17700.648243858392</v>
      </c>
      <c r="J3" s="106">
        <v>17700.648243858392</v>
      </c>
      <c r="K3" s="106">
        <v>17700.648243858392</v>
      </c>
      <c r="L3" s="106">
        <v>17700.648243858392</v>
      </c>
      <c r="M3" s="106">
        <v>17700.648243858392</v>
      </c>
      <c r="N3" s="106">
        <v>17700.648243858392</v>
      </c>
      <c r="O3" s="106">
        <v>17700.648243858392</v>
      </c>
      <c r="P3" s="106">
        <v>17700.648243858392</v>
      </c>
      <c r="Q3" s="106">
        <v>17700.648243858392</v>
      </c>
      <c r="R3" s="106">
        <v>17700.648243858392</v>
      </c>
      <c r="S3" s="106">
        <v>17700.648243858392</v>
      </c>
      <c r="T3" s="106">
        <v>17700.648243858392</v>
      </c>
      <c r="U3" s="106">
        <v>17700.648243858392</v>
      </c>
      <c r="V3" s="106">
        <v>17700.648243858392</v>
      </c>
      <c r="W3" s="106">
        <v>17700.648243858392</v>
      </c>
      <c r="X3" s="106">
        <v>17700.648243858392</v>
      </c>
      <c r="Y3" s="106">
        <v>17700.648243858392</v>
      </c>
      <c r="Z3" s="106">
        <v>17700.648243858392</v>
      </c>
      <c r="AA3" s="106">
        <v>17700.648243858392</v>
      </c>
      <c r="AB3" s="106">
        <v>17700.648243858392</v>
      </c>
      <c r="AC3" s="106">
        <v>17700.648243858392</v>
      </c>
      <c r="AD3" s="106">
        <v>17700.648243858392</v>
      </c>
      <c r="AE3" s="106">
        <v>17700.648243858392</v>
      </c>
      <c r="AF3" s="106">
        <v>17700.648243858392</v>
      </c>
      <c r="AG3">
        <v>5139.5248510072579</v>
      </c>
      <c r="AH3">
        <v>5139.5248510072579</v>
      </c>
    </row>
    <row r="4" spans="1:34">
      <c r="A4" t="s">
        <v>133</v>
      </c>
      <c r="B4" s="106">
        <v>1843079.640837525</v>
      </c>
      <c r="C4" s="106">
        <v>1843079.640837525</v>
      </c>
      <c r="D4" s="106">
        <v>1843079.640837525</v>
      </c>
      <c r="E4" s="106">
        <v>1843079.640837525</v>
      </c>
      <c r="F4" s="106">
        <v>1843079.640837525</v>
      </c>
      <c r="G4" s="106">
        <v>1843079.640837525</v>
      </c>
      <c r="H4" s="106">
        <v>1843079.640837525</v>
      </c>
      <c r="I4" s="106">
        <v>1843079.640837525</v>
      </c>
      <c r="J4" s="106">
        <v>1843079.640837525</v>
      </c>
      <c r="K4" s="106">
        <v>1843079.640837525</v>
      </c>
      <c r="L4" s="106">
        <v>1843079.640837525</v>
      </c>
      <c r="M4" s="106">
        <v>1843079.640837525</v>
      </c>
      <c r="N4" s="106">
        <v>1843079.640837525</v>
      </c>
      <c r="O4" s="106">
        <v>1843079.640837525</v>
      </c>
      <c r="P4" s="106">
        <v>1843079.640837525</v>
      </c>
      <c r="Q4" s="106">
        <v>1843079.640837525</v>
      </c>
      <c r="R4" s="106">
        <v>1843079.640837525</v>
      </c>
      <c r="S4" s="106">
        <v>1843079.640837525</v>
      </c>
      <c r="T4" s="106">
        <v>1843079.640837525</v>
      </c>
      <c r="U4" s="106">
        <v>1843079.640837525</v>
      </c>
      <c r="V4" s="106">
        <v>1843079.640837525</v>
      </c>
      <c r="W4" s="106">
        <v>1843079.640837525</v>
      </c>
      <c r="X4" s="106">
        <v>1843079.640837525</v>
      </c>
      <c r="Y4" s="106">
        <v>1843079.640837525</v>
      </c>
      <c r="Z4" s="106">
        <v>1843079.640837525</v>
      </c>
      <c r="AA4" s="106">
        <v>1843079.640837525</v>
      </c>
      <c r="AB4" s="106">
        <v>1843079.640837525</v>
      </c>
      <c r="AC4" s="106">
        <v>1843079.640837525</v>
      </c>
      <c r="AD4" s="106">
        <v>1843079.640837525</v>
      </c>
      <c r="AE4" s="106">
        <v>1843079.640837525</v>
      </c>
      <c r="AF4" s="106">
        <v>1843079.640837525</v>
      </c>
      <c r="AG4">
        <v>1843079.640837525</v>
      </c>
      <c r="AH4">
        <v>1843079.640837525</v>
      </c>
    </row>
    <row r="5" spans="1:34">
      <c r="A5" t="s">
        <v>223</v>
      </c>
      <c r="B5" s="106">
        <v>20502.429327485759</v>
      </c>
      <c r="C5" s="106">
        <v>20502.429327485759</v>
      </c>
      <c r="D5" s="106">
        <v>20502.429327485759</v>
      </c>
      <c r="E5" s="106">
        <v>20502.429327485759</v>
      </c>
      <c r="F5" s="106">
        <v>20502.429327485759</v>
      </c>
      <c r="G5" s="106">
        <v>20502.429327485759</v>
      </c>
      <c r="H5" s="106">
        <v>20502.429327485759</v>
      </c>
      <c r="I5" s="106">
        <v>20502.429327485759</v>
      </c>
      <c r="J5" s="106">
        <v>20502.429327485759</v>
      </c>
      <c r="K5" s="106">
        <v>20502.429327485759</v>
      </c>
      <c r="L5" s="106">
        <v>20502.429327485759</v>
      </c>
      <c r="M5" s="106">
        <v>20502.429327485759</v>
      </c>
      <c r="N5" s="106">
        <v>20502.429327485759</v>
      </c>
      <c r="O5" s="106">
        <v>20502.429327485759</v>
      </c>
      <c r="P5" s="106">
        <v>20502.429327485759</v>
      </c>
      <c r="Q5" s="106">
        <v>20502.429327485759</v>
      </c>
      <c r="R5" s="106">
        <v>20502.429327485759</v>
      </c>
      <c r="S5" s="106">
        <v>20502.429327485759</v>
      </c>
      <c r="T5" s="106">
        <v>20502.429327485759</v>
      </c>
      <c r="U5" s="106">
        <v>20502.429327485759</v>
      </c>
      <c r="V5" s="106">
        <v>20502.429327485759</v>
      </c>
      <c r="W5" s="106">
        <v>20502.429327485759</v>
      </c>
      <c r="X5" s="106">
        <v>20502.429327485759</v>
      </c>
      <c r="Y5" s="106">
        <v>20502.429327485759</v>
      </c>
      <c r="Z5" s="106">
        <v>20502.429327485759</v>
      </c>
      <c r="AA5" s="106">
        <v>20502.429327485759</v>
      </c>
      <c r="AB5" s="106">
        <v>20502.429327485759</v>
      </c>
      <c r="AC5" s="106">
        <v>20502.429327485759</v>
      </c>
      <c r="AD5" s="106">
        <v>20502.429327485759</v>
      </c>
      <c r="AE5" s="106">
        <v>20502.429327485759</v>
      </c>
      <c r="AF5" s="106">
        <v>20502.429327485759</v>
      </c>
      <c r="AG5">
        <v>20502.429327485759</v>
      </c>
      <c r="AH5">
        <v>20502.429327485759</v>
      </c>
    </row>
    <row r="6" spans="1:34">
      <c r="A6" t="s">
        <v>224</v>
      </c>
      <c r="B6" s="106">
        <v>194.17552144824873</v>
      </c>
      <c r="C6" s="106">
        <v>194.17552144824873</v>
      </c>
      <c r="D6" s="106">
        <v>194.17552144824873</v>
      </c>
      <c r="E6" s="106">
        <v>194.17552144824873</v>
      </c>
      <c r="F6" s="106">
        <v>194.17552144824873</v>
      </c>
      <c r="G6" s="106">
        <v>194.17552144824873</v>
      </c>
      <c r="H6" s="106">
        <v>194.17552144824873</v>
      </c>
      <c r="I6" s="106">
        <v>194.17552144824873</v>
      </c>
      <c r="J6" s="106">
        <v>194.17552144824873</v>
      </c>
      <c r="K6" s="106">
        <v>194.17552144824873</v>
      </c>
      <c r="L6" s="106">
        <v>194.17552144824873</v>
      </c>
      <c r="M6" s="106">
        <v>194.17552144824873</v>
      </c>
      <c r="N6" s="106">
        <v>194.17552144824873</v>
      </c>
      <c r="O6" s="106">
        <v>194.17552144824873</v>
      </c>
      <c r="P6" s="106">
        <v>194.17552144824873</v>
      </c>
      <c r="Q6" s="106">
        <v>194.17552144824873</v>
      </c>
      <c r="R6" s="106">
        <v>194.17552144824873</v>
      </c>
      <c r="S6" s="106">
        <v>194.17552144824873</v>
      </c>
      <c r="T6" s="106">
        <v>194.17552144824873</v>
      </c>
      <c r="U6" s="106">
        <v>194.17552144824873</v>
      </c>
      <c r="V6" s="106">
        <v>194.17552144824873</v>
      </c>
      <c r="W6" s="106">
        <v>194.17552144824873</v>
      </c>
      <c r="X6" s="106">
        <v>194.17552144824873</v>
      </c>
      <c r="Y6" s="106">
        <v>194.17552144824873</v>
      </c>
      <c r="Z6" s="106">
        <v>194.17552144824873</v>
      </c>
      <c r="AA6" s="106">
        <v>194.17552144824873</v>
      </c>
      <c r="AB6" s="106">
        <v>194.17552144824873</v>
      </c>
      <c r="AC6" s="106">
        <v>194.17552144824873</v>
      </c>
      <c r="AD6" s="106">
        <v>194.17552144824873</v>
      </c>
      <c r="AE6" s="106">
        <v>194.17552144824873</v>
      </c>
      <c r="AF6" s="106">
        <v>194.17552144824873</v>
      </c>
      <c r="AG6">
        <v>194.17552144824873</v>
      </c>
      <c r="AH6">
        <v>194.17552144824873</v>
      </c>
    </row>
    <row r="7" spans="1:34">
      <c r="A7" t="s">
        <v>225</v>
      </c>
      <c r="B7" s="106">
        <v>2141.5724265875638</v>
      </c>
      <c r="C7" s="106">
        <v>2141.5724265875638</v>
      </c>
      <c r="D7" s="106">
        <v>2141.5724265875638</v>
      </c>
      <c r="E7" s="106">
        <v>2141.5724265875638</v>
      </c>
      <c r="F7" s="106">
        <v>2141.5724265875638</v>
      </c>
      <c r="G7" s="106">
        <v>2141.5724265875638</v>
      </c>
      <c r="H7" s="106">
        <v>2141.5724265875638</v>
      </c>
      <c r="I7" s="106">
        <v>2141.5724265875638</v>
      </c>
      <c r="J7" s="106">
        <v>2141.5724265875638</v>
      </c>
      <c r="K7" s="106">
        <v>2141.5724265875638</v>
      </c>
      <c r="L7" s="106">
        <v>2141.5724265875638</v>
      </c>
      <c r="M7" s="106">
        <v>2141.5724265875638</v>
      </c>
      <c r="N7" s="106">
        <v>2141.5724265875638</v>
      </c>
      <c r="O7" s="106">
        <v>2141.5724265875638</v>
      </c>
      <c r="P7" s="106">
        <v>2141.5724265875638</v>
      </c>
      <c r="Q7" s="106">
        <v>2141.5724265875638</v>
      </c>
      <c r="R7" s="106">
        <v>2141.5724265875638</v>
      </c>
      <c r="S7" s="106">
        <v>2141.5724265875638</v>
      </c>
      <c r="T7" s="106">
        <v>2141.5724265875638</v>
      </c>
      <c r="U7" s="106">
        <v>2141.5724265875638</v>
      </c>
      <c r="V7" s="106">
        <v>2141.5724265875638</v>
      </c>
      <c r="W7" s="106">
        <v>2141.5724265875638</v>
      </c>
      <c r="X7" s="106">
        <v>2141.5724265875638</v>
      </c>
      <c r="Y7" s="106">
        <v>2141.5724265875638</v>
      </c>
      <c r="Z7" s="106">
        <v>2141.5724265875638</v>
      </c>
      <c r="AA7" s="106">
        <v>2141.5724265875638</v>
      </c>
      <c r="AB7" s="106">
        <v>2141.5724265875638</v>
      </c>
      <c r="AC7" s="106">
        <v>2141.5724265875638</v>
      </c>
      <c r="AD7" s="106">
        <v>2141.5724265875638</v>
      </c>
      <c r="AE7" s="106">
        <v>2141.5724265875638</v>
      </c>
      <c r="AF7" s="106">
        <v>2141.5724265875638</v>
      </c>
      <c r="AG7">
        <v>1929.9434721024677</v>
      </c>
      <c r="AH7">
        <v>1929.9434721024677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heetViews>
  <sheetFormatPr defaultRowHeight="14.75"/>
  <sheetData>
    <row r="1" spans="1:33">
      <c r="A1" t="s">
        <v>1349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222</v>
      </c>
      <c r="B2">
        <f>C2</f>
        <v>8230.9590170881784</v>
      </c>
      <c r="C2">
        <v>8230.9590170881784</v>
      </c>
      <c r="D2">
        <v>8230.9590170881784</v>
      </c>
      <c r="E2">
        <v>8230.9590170881784</v>
      </c>
      <c r="F2">
        <v>8230.9590170881784</v>
      </c>
      <c r="G2">
        <v>8230.9590170881784</v>
      </c>
      <c r="H2">
        <v>8230.9590170881784</v>
      </c>
      <c r="I2">
        <v>8230.9590170881784</v>
      </c>
      <c r="J2">
        <v>8230.9590170881784</v>
      </c>
      <c r="K2">
        <v>8230.9590170881784</v>
      </c>
      <c r="L2">
        <v>8230.9590170881784</v>
      </c>
      <c r="M2">
        <v>8230.9590170881784</v>
      </c>
      <c r="N2">
        <v>8230.9590170881784</v>
      </c>
      <c r="O2">
        <v>8230.9590170881784</v>
      </c>
      <c r="P2">
        <v>8230.9590170881784</v>
      </c>
      <c r="Q2">
        <v>8230.9590170881784</v>
      </c>
      <c r="R2">
        <v>8230.9590170881784</v>
      </c>
      <c r="S2">
        <v>8230.9590170881784</v>
      </c>
      <c r="T2">
        <v>8230.9590170881784</v>
      </c>
      <c r="U2">
        <v>8230.9590170881784</v>
      </c>
      <c r="V2">
        <v>8230.9590170881784</v>
      </c>
      <c r="W2">
        <v>8230.9590170881784</v>
      </c>
      <c r="X2">
        <v>8230.9590170881784</v>
      </c>
      <c r="Y2">
        <v>8230.9590170881784</v>
      </c>
      <c r="Z2">
        <v>8230.9590170881784</v>
      </c>
      <c r="AA2">
        <v>8230.9590170881784</v>
      </c>
      <c r="AB2">
        <v>8230.9590170881784</v>
      </c>
      <c r="AC2">
        <v>8230.9590170881784</v>
      </c>
      <c r="AD2">
        <v>8230.9590170881784</v>
      </c>
      <c r="AE2">
        <v>8230.9590170881784</v>
      </c>
      <c r="AF2">
        <v>8230.9590170881784</v>
      </c>
      <c r="AG2">
        <v>8230.9590170881784</v>
      </c>
    </row>
    <row r="3" spans="1:33">
      <c r="A3" t="s">
        <v>136</v>
      </c>
      <c r="B3">
        <f t="shared" ref="B3:B7" si="0">C3</f>
        <v>32420.748746082096</v>
      </c>
      <c r="C3">
        <v>32420.748746082096</v>
      </c>
      <c r="D3">
        <v>32420.748746082096</v>
      </c>
      <c r="E3">
        <v>32420.748746082096</v>
      </c>
      <c r="F3">
        <v>32420.748746082096</v>
      </c>
      <c r="G3">
        <v>32420.748746082096</v>
      </c>
      <c r="H3">
        <v>32420.748746082096</v>
      </c>
      <c r="I3">
        <v>32420.748746082096</v>
      </c>
      <c r="J3">
        <v>32420.748746082096</v>
      </c>
      <c r="K3">
        <v>32420.748746082096</v>
      </c>
      <c r="L3">
        <v>32420.748746082096</v>
      </c>
      <c r="M3">
        <v>32420.748746082096</v>
      </c>
      <c r="N3">
        <v>32420.748746082096</v>
      </c>
      <c r="O3">
        <v>32420.748746082096</v>
      </c>
      <c r="P3">
        <v>32420.748746082096</v>
      </c>
      <c r="Q3">
        <v>32420.748746082096</v>
      </c>
      <c r="R3">
        <v>32420.748746082096</v>
      </c>
      <c r="S3">
        <v>32420.748746082096</v>
      </c>
      <c r="T3">
        <v>32420.748746082096</v>
      </c>
      <c r="U3">
        <v>32420.748746082096</v>
      </c>
      <c r="V3">
        <v>32420.748746082096</v>
      </c>
      <c r="W3">
        <v>32420.748746082096</v>
      </c>
      <c r="X3">
        <v>32420.748746082096</v>
      </c>
      <c r="Y3">
        <v>32420.748746082096</v>
      </c>
      <c r="Z3">
        <v>32420.748746082096</v>
      </c>
      <c r="AA3">
        <v>32420.748746082096</v>
      </c>
      <c r="AB3">
        <v>32420.748746082096</v>
      </c>
      <c r="AC3">
        <v>32420.748746082096</v>
      </c>
      <c r="AD3">
        <v>32420.748746082096</v>
      </c>
      <c r="AE3">
        <v>32420.748746082096</v>
      </c>
      <c r="AF3">
        <v>32420.748746082096</v>
      </c>
      <c r="AG3">
        <v>32420.748746082096</v>
      </c>
    </row>
    <row r="4" spans="1:33">
      <c r="A4" t="s">
        <v>133</v>
      </c>
      <c r="B4">
        <f t="shared" si="0"/>
        <v>908712.0150620949</v>
      </c>
      <c r="C4">
        <v>908712.0150620949</v>
      </c>
      <c r="D4">
        <v>908712.0150620949</v>
      </c>
      <c r="E4">
        <v>908712.0150620949</v>
      </c>
      <c r="F4">
        <v>908712.0150620949</v>
      </c>
      <c r="G4">
        <v>908712.0150620949</v>
      </c>
      <c r="H4">
        <v>908712.0150620949</v>
      </c>
      <c r="I4">
        <v>908712.0150620949</v>
      </c>
      <c r="J4">
        <v>908712.0150620949</v>
      </c>
      <c r="K4">
        <v>908712.0150620949</v>
      </c>
      <c r="L4">
        <v>908712.0150620949</v>
      </c>
      <c r="M4">
        <v>908712.0150620949</v>
      </c>
      <c r="N4">
        <v>908712.0150620949</v>
      </c>
      <c r="O4">
        <v>908712.0150620949</v>
      </c>
      <c r="P4">
        <v>908712.0150620949</v>
      </c>
      <c r="Q4">
        <v>908712.0150620949</v>
      </c>
      <c r="R4">
        <v>908712.0150620949</v>
      </c>
      <c r="S4">
        <v>908712.0150620949</v>
      </c>
      <c r="T4">
        <v>908712.0150620949</v>
      </c>
      <c r="U4">
        <v>908712.0150620949</v>
      </c>
      <c r="V4">
        <v>908712.0150620949</v>
      </c>
      <c r="W4">
        <v>908712.0150620949</v>
      </c>
      <c r="X4">
        <v>908712.0150620949</v>
      </c>
      <c r="Y4">
        <v>908712.0150620949</v>
      </c>
      <c r="Z4">
        <v>908712.0150620949</v>
      </c>
      <c r="AA4">
        <v>908712.0150620949</v>
      </c>
      <c r="AB4">
        <v>908712.0150620949</v>
      </c>
      <c r="AC4">
        <v>908712.0150620949</v>
      </c>
      <c r="AD4">
        <v>908712.0150620949</v>
      </c>
      <c r="AE4">
        <v>908712.0150620949</v>
      </c>
      <c r="AF4">
        <v>908712.0150620949</v>
      </c>
      <c r="AG4">
        <v>908712.0150620949</v>
      </c>
    </row>
    <row r="5" spans="1:33">
      <c r="A5" t="s">
        <v>223</v>
      </c>
      <c r="B5">
        <f t="shared" si="0"/>
        <v>17376.43692579633</v>
      </c>
      <c r="C5">
        <v>17376.43692579633</v>
      </c>
      <c r="D5">
        <v>17376.43692579633</v>
      </c>
      <c r="E5">
        <v>17376.43692579633</v>
      </c>
      <c r="F5">
        <v>17376.43692579633</v>
      </c>
      <c r="G5">
        <v>17376.43692579633</v>
      </c>
      <c r="H5">
        <v>17376.43692579633</v>
      </c>
      <c r="I5">
        <v>17376.43692579633</v>
      </c>
      <c r="J5">
        <v>17376.43692579633</v>
      </c>
      <c r="K5">
        <v>17376.43692579633</v>
      </c>
      <c r="L5">
        <v>17376.43692579633</v>
      </c>
      <c r="M5">
        <v>17376.43692579633</v>
      </c>
      <c r="N5">
        <v>17376.43692579633</v>
      </c>
      <c r="O5">
        <v>17376.43692579633</v>
      </c>
      <c r="P5">
        <v>17376.43692579633</v>
      </c>
      <c r="Q5">
        <v>17376.43692579633</v>
      </c>
      <c r="R5">
        <v>17376.43692579633</v>
      </c>
      <c r="S5">
        <v>17376.43692579633</v>
      </c>
      <c r="T5">
        <v>17376.43692579633</v>
      </c>
      <c r="U5">
        <v>17376.43692579633</v>
      </c>
      <c r="V5">
        <v>17376.43692579633</v>
      </c>
      <c r="W5">
        <v>17376.43692579633</v>
      </c>
      <c r="X5">
        <v>17376.43692579633</v>
      </c>
      <c r="Y5">
        <v>17376.43692579633</v>
      </c>
      <c r="Z5">
        <v>17376.43692579633</v>
      </c>
      <c r="AA5">
        <v>17376.43692579633</v>
      </c>
      <c r="AB5">
        <v>17376.43692579633</v>
      </c>
      <c r="AC5">
        <v>17376.43692579633</v>
      </c>
      <c r="AD5">
        <v>17376.43692579633</v>
      </c>
      <c r="AE5">
        <v>17376.43692579633</v>
      </c>
      <c r="AF5">
        <v>17376.43692579633</v>
      </c>
      <c r="AG5">
        <v>17376.43692579633</v>
      </c>
    </row>
    <row r="6" spans="1:33">
      <c r="A6" t="s">
        <v>224</v>
      </c>
      <c r="B6">
        <f t="shared" si="0"/>
        <v>18254.465910295254</v>
      </c>
      <c r="C6">
        <v>18254.465910295254</v>
      </c>
      <c r="D6">
        <v>18254.465910295254</v>
      </c>
      <c r="E6">
        <v>18254.465910295254</v>
      </c>
      <c r="F6">
        <v>18254.465910295254</v>
      </c>
      <c r="G6">
        <v>18254.465910295254</v>
      </c>
      <c r="H6">
        <v>18254.465910295254</v>
      </c>
      <c r="I6">
        <v>18254.465910295254</v>
      </c>
      <c r="J6">
        <v>18254.465910295254</v>
      </c>
      <c r="K6">
        <v>18254.465910295254</v>
      </c>
      <c r="L6">
        <v>18254.465910295254</v>
      </c>
      <c r="M6">
        <v>18254.465910295254</v>
      </c>
      <c r="N6">
        <v>18254.465910295254</v>
      </c>
      <c r="O6">
        <v>18254.465910295254</v>
      </c>
      <c r="P6">
        <v>18254.465910295254</v>
      </c>
      <c r="Q6">
        <v>18254.465910295254</v>
      </c>
      <c r="R6">
        <v>18254.465910295254</v>
      </c>
      <c r="S6">
        <v>18254.465910295254</v>
      </c>
      <c r="T6">
        <v>18254.465910295254</v>
      </c>
      <c r="U6">
        <v>18254.465910295254</v>
      </c>
      <c r="V6">
        <v>18254.465910295254</v>
      </c>
      <c r="W6">
        <v>18254.465910295254</v>
      </c>
      <c r="X6">
        <v>18254.465910295254</v>
      </c>
      <c r="Y6">
        <v>18254.465910295254</v>
      </c>
      <c r="Z6">
        <v>18254.465910295254</v>
      </c>
      <c r="AA6">
        <v>18254.465910295254</v>
      </c>
      <c r="AB6">
        <v>18254.465910295254</v>
      </c>
      <c r="AC6">
        <v>18254.465910295254</v>
      </c>
      <c r="AD6">
        <v>18254.465910295254</v>
      </c>
      <c r="AE6">
        <v>18254.465910295254</v>
      </c>
      <c r="AF6">
        <v>18254.465910295254</v>
      </c>
      <c r="AG6">
        <v>18254.465910295254</v>
      </c>
    </row>
    <row r="7" spans="1:33">
      <c r="A7" t="s">
        <v>225</v>
      </c>
      <c r="B7">
        <f t="shared" si="0"/>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workbookViewId="0">
      <selection sqref="A1:AK1"/>
    </sheetView>
  </sheetViews>
  <sheetFormatPr defaultRowHeight="13"/>
  <cols>
    <col min="1" max="1" width="41.7265625" style="50" customWidth="1"/>
    <col min="2" max="32" width="8.86328125" style="50" hidden="1" customWidth="1"/>
    <col min="33" max="35" width="8.86328125" style="50" bestFit="1" customWidth="1"/>
    <col min="36" max="37" width="8.86328125" style="50" customWidth="1"/>
    <col min="38" max="245" width="9.1328125" style="50"/>
    <col min="246" max="246" width="37.7265625" style="50" customWidth="1"/>
    <col min="247" max="273" width="12.1328125" style="50" customWidth="1"/>
    <col min="274" max="274" width="12.7265625" style="50" customWidth="1"/>
    <col min="275" max="276" width="9.1328125" style="50"/>
    <col min="277" max="278" width="13.40625" style="50" customWidth="1"/>
    <col min="279" max="279" width="13.86328125" style="50" customWidth="1"/>
    <col min="280" max="501" width="9.1328125" style="50"/>
    <col min="502" max="502" width="37.7265625" style="50" customWidth="1"/>
    <col min="503" max="529" width="12.1328125" style="50" customWidth="1"/>
    <col min="530" max="530" width="12.7265625" style="50" customWidth="1"/>
    <col min="531" max="532" width="9.1328125" style="50"/>
    <col min="533" max="534" width="13.40625" style="50" customWidth="1"/>
    <col min="535" max="535" width="13.86328125" style="50" customWidth="1"/>
    <col min="536" max="757" width="9.1328125" style="50"/>
    <col min="758" max="758" width="37.7265625" style="50" customWidth="1"/>
    <col min="759" max="785" width="12.1328125" style="50" customWidth="1"/>
    <col min="786" max="786" width="12.7265625" style="50" customWidth="1"/>
    <col min="787" max="788" width="9.1328125" style="50"/>
    <col min="789" max="790" width="13.40625" style="50" customWidth="1"/>
    <col min="791" max="791" width="13.86328125" style="50" customWidth="1"/>
    <col min="792" max="1013" width="9.1328125" style="50"/>
    <col min="1014" max="1014" width="37.7265625" style="50" customWidth="1"/>
    <col min="1015" max="1041" width="12.1328125" style="50" customWidth="1"/>
    <col min="1042" max="1042" width="12.7265625" style="50" customWidth="1"/>
    <col min="1043" max="1044" width="9.1328125" style="50"/>
    <col min="1045" max="1046" width="13.40625" style="50" customWidth="1"/>
    <col min="1047" max="1047" width="13.86328125" style="50" customWidth="1"/>
    <col min="1048" max="1269" width="9.1328125" style="50"/>
    <col min="1270" max="1270" width="37.7265625" style="50" customWidth="1"/>
    <col min="1271" max="1297" width="12.1328125" style="50" customWidth="1"/>
    <col min="1298" max="1298" width="12.7265625" style="50" customWidth="1"/>
    <col min="1299" max="1300" width="9.1328125" style="50"/>
    <col min="1301" max="1302" width="13.40625" style="50" customWidth="1"/>
    <col min="1303" max="1303" width="13.86328125" style="50" customWidth="1"/>
    <col min="1304" max="1525" width="9.1328125" style="50"/>
    <col min="1526" max="1526" width="37.7265625" style="50" customWidth="1"/>
    <col min="1527" max="1553" width="12.1328125" style="50" customWidth="1"/>
    <col min="1554" max="1554" width="12.7265625" style="50" customWidth="1"/>
    <col min="1555" max="1556" width="9.1328125" style="50"/>
    <col min="1557" max="1558" width="13.40625" style="50" customWidth="1"/>
    <col min="1559" max="1559" width="13.86328125" style="50" customWidth="1"/>
    <col min="1560" max="1781" width="9.1328125" style="50"/>
    <col min="1782" max="1782" width="37.7265625" style="50" customWidth="1"/>
    <col min="1783" max="1809" width="12.1328125" style="50" customWidth="1"/>
    <col min="1810" max="1810" width="12.7265625" style="50" customWidth="1"/>
    <col min="1811" max="1812" width="9.1328125" style="50"/>
    <col min="1813" max="1814" width="13.40625" style="50" customWidth="1"/>
    <col min="1815" max="1815" width="13.86328125" style="50" customWidth="1"/>
    <col min="1816" max="2037" width="9.1328125" style="50"/>
    <col min="2038" max="2038" width="37.7265625" style="50" customWidth="1"/>
    <col min="2039" max="2065" width="12.1328125" style="50" customWidth="1"/>
    <col min="2066" max="2066" width="12.7265625" style="50" customWidth="1"/>
    <col min="2067" max="2068" width="9.1328125" style="50"/>
    <col min="2069" max="2070" width="13.40625" style="50" customWidth="1"/>
    <col min="2071" max="2071" width="13.86328125" style="50" customWidth="1"/>
    <col min="2072" max="2293" width="9.1328125" style="50"/>
    <col min="2294" max="2294" width="37.7265625" style="50" customWidth="1"/>
    <col min="2295" max="2321" width="12.1328125" style="50" customWidth="1"/>
    <col min="2322" max="2322" width="12.7265625" style="50" customWidth="1"/>
    <col min="2323" max="2324" width="9.1328125" style="50"/>
    <col min="2325" max="2326" width="13.40625" style="50" customWidth="1"/>
    <col min="2327" max="2327" width="13.86328125" style="50" customWidth="1"/>
    <col min="2328" max="2549" width="9.1328125" style="50"/>
    <col min="2550" max="2550" width="37.7265625" style="50" customWidth="1"/>
    <col min="2551" max="2577" width="12.1328125" style="50" customWidth="1"/>
    <col min="2578" max="2578" width="12.7265625" style="50" customWidth="1"/>
    <col min="2579" max="2580" width="9.1328125" style="50"/>
    <col min="2581" max="2582" width="13.40625" style="50" customWidth="1"/>
    <col min="2583" max="2583" width="13.86328125" style="50" customWidth="1"/>
    <col min="2584" max="2805" width="9.1328125" style="50"/>
    <col min="2806" max="2806" width="37.7265625" style="50" customWidth="1"/>
    <col min="2807" max="2833" width="12.1328125" style="50" customWidth="1"/>
    <col min="2834" max="2834" width="12.7265625" style="50" customWidth="1"/>
    <col min="2835" max="2836" width="9.1328125" style="50"/>
    <col min="2837" max="2838" width="13.40625" style="50" customWidth="1"/>
    <col min="2839" max="2839" width="13.86328125" style="50" customWidth="1"/>
    <col min="2840" max="3061" width="9.1328125" style="50"/>
    <col min="3062" max="3062" width="37.7265625" style="50" customWidth="1"/>
    <col min="3063" max="3089" width="12.1328125" style="50" customWidth="1"/>
    <col min="3090" max="3090" width="12.7265625" style="50" customWidth="1"/>
    <col min="3091" max="3092" width="9.1328125" style="50"/>
    <col min="3093" max="3094" width="13.40625" style="50" customWidth="1"/>
    <col min="3095" max="3095" width="13.86328125" style="50" customWidth="1"/>
    <col min="3096" max="3317" width="9.1328125" style="50"/>
    <col min="3318" max="3318" width="37.7265625" style="50" customWidth="1"/>
    <col min="3319" max="3345" width="12.1328125" style="50" customWidth="1"/>
    <col min="3346" max="3346" width="12.7265625" style="50" customWidth="1"/>
    <col min="3347" max="3348" width="9.1328125" style="50"/>
    <col min="3349" max="3350" width="13.40625" style="50" customWidth="1"/>
    <col min="3351" max="3351" width="13.86328125" style="50" customWidth="1"/>
    <col min="3352" max="3573" width="9.1328125" style="50"/>
    <col min="3574" max="3574" width="37.7265625" style="50" customWidth="1"/>
    <col min="3575" max="3601" width="12.1328125" style="50" customWidth="1"/>
    <col min="3602" max="3602" width="12.7265625" style="50" customWidth="1"/>
    <col min="3603" max="3604" width="9.1328125" style="50"/>
    <col min="3605" max="3606" width="13.40625" style="50" customWidth="1"/>
    <col min="3607" max="3607" width="13.86328125" style="50" customWidth="1"/>
    <col min="3608" max="3829" width="9.1328125" style="50"/>
    <col min="3830" max="3830" width="37.7265625" style="50" customWidth="1"/>
    <col min="3831" max="3857" width="12.1328125" style="50" customWidth="1"/>
    <col min="3858" max="3858" width="12.7265625" style="50" customWidth="1"/>
    <col min="3859" max="3860" width="9.1328125" style="50"/>
    <col min="3861" max="3862" width="13.40625" style="50" customWidth="1"/>
    <col min="3863" max="3863" width="13.86328125" style="50" customWidth="1"/>
    <col min="3864" max="4085" width="9.1328125" style="50"/>
    <col min="4086" max="4086" width="37.7265625" style="50" customWidth="1"/>
    <col min="4087" max="4113" width="12.1328125" style="50" customWidth="1"/>
    <col min="4114" max="4114" width="12.7265625" style="50" customWidth="1"/>
    <col min="4115" max="4116" width="9.1328125" style="50"/>
    <col min="4117" max="4118" width="13.40625" style="50" customWidth="1"/>
    <col min="4119" max="4119" width="13.86328125" style="50" customWidth="1"/>
    <col min="4120" max="4341" width="9.1328125" style="50"/>
    <col min="4342" max="4342" width="37.7265625" style="50" customWidth="1"/>
    <col min="4343" max="4369" width="12.1328125" style="50" customWidth="1"/>
    <col min="4370" max="4370" width="12.7265625" style="50" customWidth="1"/>
    <col min="4371" max="4372" width="9.1328125" style="50"/>
    <col min="4373" max="4374" width="13.40625" style="50" customWidth="1"/>
    <col min="4375" max="4375" width="13.86328125" style="50" customWidth="1"/>
    <col min="4376" max="4597" width="9.1328125" style="50"/>
    <col min="4598" max="4598" width="37.7265625" style="50" customWidth="1"/>
    <col min="4599" max="4625" width="12.1328125" style="50" customWidth="1"/>
    <col min="4626" max="4626" width="12.7265625" style="50" customWidth="1"/>
    <col min="4627" max="4628" width="9.1328125" style="50"/>
    <col min="4629" max="4630" width="13.40625" style="50" customWidth="1"/>
    <col min="4631" max="4631" width="13.86328125" style="50" customWidth="1"/>
    <col min="4632" max="4853" width="9.1328125" style="50"/>
    <col min="4854" max="4854" width="37.7265625" style="50" customWidth="1"/>
    <col min="4855" max="4881" width="12.1328125" style="50" customWidth="1"/>
    <col min="4882" max="4882" width="12.7265625" style="50" customWidth="1"/>
    <col min="4883" max="4884" width="9.1328125" style="50"/>
    <col min="4885" max="4886" width="13.40625" style="50" customWidth="1"/>
    <col min="4887" max="4887" width="13.86328125" style="50" customWidth="1"/>
    <col min="4888" max="5109" width="9.1328125" style="50"/>
    <col min="5110" max="5110" width="37.7265625" style="50" customWidth="1"/>
    <col min="5111" max="5137" width="12.1328125" style="50" customWidth="1"/>
    <col min="5138" max="5138" width="12.7265625" style="50" customWidth="1"/>
    <col min="5139" max="5140" width="9.1328125" style="50"/>
    <col min="5141" max="5142" width="13.40625" style="50" customWidth="1"/>
    <col min="5143" max="5143" width="13.86328125" style="50" customWidth="1"/>
    <col min="5144" max="5365" width="9.1328125" style="50"/>
    <col min="5366" max="5366" width="37.7265625" style="50" customWidth="1"/>
    <col min="5367" max="5393" width="12.1328125" style="50" customWidth="1"/>
    <col min="5394" max="5394" width="12.7265625" style="50" customWidth="1"/>
    <col min="5395" max="5396" width="9.1328125" style="50"/>
    <col min="5397" max="5398" width="13.40625" style="50" customWidth="1"/>
    <col min="5399" max="5399" width="13.86328125" style="50" customWidth="1"/>
    <col min="5400" max="5621" width="9.1328125" style="50"/>
    <col min="5622" max="5622" width="37.7265625" style="50" customWidth="1"/>
    <col min="5623" max="5649" width="12.1328125" style="50" customWidth="1"/>
    <col min="5650" max="5650" width="12.7265625" style="50" customWidth="1"/>
    <col min="5651" max="5652" width="9.1328125" style="50"/>
    <col min="5653" max="5654" width="13.40625" style="50" customWidth="1"/>
    <col min="5655" max="5655" width="13.86328125" style="50" customWidth="1"/>
    <col min="5656" max="5877" width="9.1328125" style="50"/>
    <col min="5878" max="5878" width="37.7265625" style="50" customWidth="1"/>
    <col min="5879" max="5905" width="12.1328125" style="50" customWidth="1"/>
    <col min="5906" max="5906" width="12.7265625" style="50" customWidth="1"/>
    <col min="5907" max="5908" width="9.1328125" style="50"/>
    <col min="5909" max="5910" width="13.40625" style="50" customWidth="1"/>
    <col min="5911" max="5911" width="13.86328125" style="50" customWidth="1"/>
    <col min="5912" max="6133" width="9.1328125" style="50"/>
    <col min="6134" max="6134" width="37.7265625" style="50" customWidth="1"/>
    <col min="6135" max="6161" width="12.1328125" style="50" customWidth="1"/>
    <col min="6162" max="6162" width="12.7265625" style="50" customWidth="1"/>
    <col min="6163" max="6164" width="9.1328125" style="50"/>
    <col min="6165" max="6166" width="13.40625" style="50" customWidth="1"/>
    <col min="6167" max="6167" width="13.86328125" style="50" customWidth="1"/>
    <col min="6168" max="6389" width="9.1328125" style="50"/>
    <col min="6390" max="6390" width="37.7265625" style="50" customWidth="1"/>
    <col min="6391" max="6417" width="12.1328125" style="50" customWidth="1"/>
    <col min="6418" max="6418" width="12.7265625" style="50" customWidth="1"/>
    <col min="6419" max="6420" width="9.1328125" style="50"/>
    <col min="6421" max="6422" width="13.40625" style="50" customWidth="1"/>
    <col min="6423" max="6423" width="13.86328125" style="50" customWidth="1"/>
    <col min="6424" max="6645" width="9.1328125" style="50"/>
    <col min="6646" max="6646" width="37.7265625" style="50" customWidth="1"/>
    <col min="6647" max="6673" width="12.1328125" style="50" customWidth="1"/>
    <col min="6674" max="6674" width="12.7265625" style="50" customWidth="1"/>
    <col min="6675" max="6676" width="9.1328125" style="50"/>
    <col min="6677" max="6678" width="13.40625" style="50" customWidth="1"/>
    <col min="6679" max="6679" width="13.86328125" style="50" customWidth="1"/>
    <col min="6680" max="6901" width="9.1328125" style="50"/>
    <col min="6902" max="6902" width="37.7265625" style="50" customWidth="1"/>
    <col min="6903" max="6929" width="12.1328125" style="50" customWidth="1"/>
    <col min="6930" max="6930" width="12.7265625" style="50" customWidth="1"/>
    <col min="6931" max="6932" width="9.1328125" style="50"/>
    <col min="6933" max="6934" width="13.40625" style="50" customWidth="1"/>
    <col min="6935" max="6935" width="13.86328125" style="50" customWidth="1"/>
    <col min="6936" max="7157" width="9.1328125" style="50"/>
    <col min="7158" max="7158" width="37.7265625" style="50" customWidth="1"/>
    <col min="7159" max="7185" width="12.1328125" style="50" customWidth="1"/>
    <col min="7186" max="7186" width="12.7265625" style="50" customWidth="1"/>
    <col min="7187" max="7188" width="9.1328125" style="50"/>
    <col min="7189" max="7190" width="13.40625" style="50" customWidth="1"/>
    <col min="7191" max="7191" width="13.86328125" style="50" customWidth="1"/>
    <col min="7192" max="7413" width="9.1328125" style="50"/>
    <col min="7414" max="7414" width="37.7265625" style="50" customWidth="1"/>
    <col min="7415" max="7441" width="12.1328125" style="50" customWidth="1"/>
    <col min="7442" max="7442" width="12.7265625" style="50" customWidth="1"/>
    <col min="7443" max="7444" width="9.1328125" style="50"/>
    <col min="7445" max="7446" width="13.40625" style="50" customWidth="1"/>
    <col min="7447" max="7447" width="13.86328125" style="50" customWidth="1"/>
    <col min="7448" max="7669" width="9.1328125" style="50"/>
    <col min="7670" max="7670" width="37.7265625" style="50" customWidth="1"/>
    <col min="7671" max="7697" width="12.1328125" style="50" customWidth="1"/>
    <col min="7698" max="7698" width="12.7265625" style="50" customWidth="1"/>
    <col min="7699" max="7700" width="9.1328125" style="50"/>
    <col min="7701" max="7702" width="13.40625" style="50" customWidth="1"/>
    <col min="7703" max="7703" width="13.86328125" style="50" customWidth="1"/>
    <col min="7704" max="7925" width="9.1328125" style="50"/>
    <col min="7926" max="7926" width="37.7265625" style="50" customWidth="1"/>
    <col min="7927" max="7953" width="12.1328125" style="50" customWidth="1"/>
    <col min="7954" max="7954" width="12.7265625" style="50" customWidth="1"/>
    <col min="7955" max="7956" width="9.1328125" style="50"/>
    <col min="7957" max="7958" width="13.40625" style="50" customWidth="1"/>
    <col min="7959" max="7959" width="13.86328125" style="50" customWidth="1"/>
    <col min="7960" max="8181" width="9.1328125" style="50"/>
    <col min="8182" max="8182" width="37.7265625" style="50" customWidth="1"/>
    <col min="8183" max="8209" width="12.1328125" style="50" customWidth="1"/>
    <col min="8210" max="8210" width="12.7265625" style="50" customWidth="1"/>
    <col min="8211" max="8212" width="9.1328125" style="50"/>
    <col min="8213" max="8214" width="13.40625" style="50" customWidth="1"/>
    <col min="8215" max="8215" width="13.86328125" style="50" customWidth="1"/>
    <col min="8216" max="8437" width="9.1328125" style="50"/>
    <col min="8438" max="8438" width="37.7265625" style="50" customWidth="1"/>
    <col min="8439" max="8465" width="12.1328125" style="50" customWidth="1"/>
    <col min="8466" max="8466" width="12.7265625" style="50" customWidth="1"/>
    <col min="8467" max="8468" width="9.1328125" style="50"/>
    <col min="8469" max="8470" width="13.40625" style="50" customWidth="1"/>
    <col min="8471" max="8471" width="13.86328125" style="50" customWidth="1"/>
    <col min="8472" max="8693" width="9.1328125" style="50"/>
    <col min="8694" max="8694" width="37.7265625" style="50" customWidth="1"/>
    <col min="8695" max="8721" width="12.1328125" style="50" customWidth="1"/>
    <col min="8722" max="8722" width="12.7265625" style="50" customWidth="1"/>
    <col min="8723" max="8724" width="9.1328125" style="50"/>
    <col min="8725" max="8726" width="13.40625" style="50" customWidth="1"/>
    <col min="8727" max="8727" width="13.86328125" style="50" customWidth="1"/>
    <col min="8728" max="8949" width="9.1328125" style="50"/>
    <col min="8950" max="8950" width="37.7265625" style="50" customWidth="1"/>
    <col min="8951" max="8977" width="12.1328125" style="50" customWidth="1"/>
    <col min="8978" max="8978" width="12.7265625" style="50" customWidth="1"/>
    <col min="8979" max="8980" width="9.1328125" style="50"/>
    <col min="8981" max="8982" width="13.40625" style="50" customWidth="1"/>
    <col min="8983" max="8983" width="13.86328125" style="50" customWidth="1"/>
    <col min="8984" max="9205" width="9.1328125" style="50"/>
    <col min="9206" max="9206" width="37.7265625" style="50" customWidth="1"/>
    <col min="9207" max="9233" width="12.1328125" style="50" customWidth="1"/>
    <col min="9234" max="9234" width="12.7265625" style="50" customWidth="1"/>
    <col min="9235" max="9236" width="9.1328125" style="50"/>
    <col min="9237" max="9238" width="13.40625" style="50" customWidth="1"/>
    <col min="9239" max="9239" width="13.86328125" style="50" customWidth="1"/>
    <col min="9240" max="9461" width="9.1328125" style="50"/>
    <col min="9462" max="9462" width="37.7265625" style="50" customWidth="1"/>
    <col min="9463" max="9489" width="12.1328125" style="50" customWidth="1"/>
    <col min="9490" max="9490" width="12.7265625" style="50" customWidth="1"/>
    <col min="9491" max="9492" width="9.1328125" style="50"/>
    <col min="9493" max="9494" width="13.40625" style="50" customWidth="1"/>
    <col min="9495" max="9495" width="13.86328125" style="50" customWidth="1"/>
    <col min="9496" max="9717" width="9.1328125" style="50"/>
    <col min="9718" max="9718" width="37.7265625" style="50" customWidth="1"/>
    <col min="9719" max="9745" width="12.1328125" style="50" customWidth="1"/>
    <col min="9746" max="9746" width="12.7265625" style="50" customWidth="1"/>
    <col min="9747" max="9748" width="9.1328125" style="50"/>
    <col min="9749" max="9750" width="13.40625" style="50" customWidth="1"/>
    <col min="9751" max="9751" width="13.86328125" style="50" customWidth="1"/>
    <col min="9752" max="9973" width="9.1328125" style="50"/>
    <col min="9974" max="9974" width="37.7265625" style="50" customWidth="1"/>
    <col min="9975" max="10001" width="12.1328125" style="50" customWidth="1"/>
    <col min="10002" max="10002" width="12.7265625" style="50" customWidth="1"/>
    <col min="10003" max="10004" width="9.1328125" style="50"/>
    <col min="10005" max="10006" width="13.40625" style="50" customWidth="1"/>
    <col min="10007" max="10007" width="13.86328125" style="50" customWidth="1"/>
    <col min="10008" max="10229" width="9.1328125" style="50"/>
    <col min="10230" max="10230" width="37.7265625" style="50" customWidth="1"/>
    <col min="10231" max="10257" width="12.1328125" style="50" customWidth="1"/>
    <col min="10258" max="10258" width="12.7265625" style="50" customWidth="1"/>
    <col min="10259" max="10260" width="9.1328125" style="50"/>
    <col min="10261" max="10262" width="13.40625" style="50" customWidth="1"/>
    <col min="10263" max="10263" width="13.86328125" style="50" customWidth="1"/>
    <col min="10264" max="10485" width="9.1328125" style="50"/>
    <col min="10486" max="10486" width="37.7265625" style="50" customWidth="1"/>
    <col min="10487" max="10513" width="12.1328125" style="50" customWidth="1"/>
    <col min="10514" max="10514" width="12.7265625" style="50" customWidth="1"/>
    <col min="10515" max="10516" width="9.1328125" style="50"/>
    <col min="10517" max="10518" width="13.40625" style="50" customWidth="1"/>
    <col min="10519" max="10519" width="13.86328125" style="50" customWidth="1"/>
    <col min="10520" max="10741" width="9.1328125" style="50"/>
    <col min="10742" max="10742" width="37.7265625" style="50" customWidth="1"/>
    <col min="10743" max="10769" width="12.1328125" style="50" customWidth="1"/>
    <col min="10770" max="10770" width="12.7265625" style="50" customWidth="1"/>
    <col min="10771" max="10772" width="9.1328125" style="50"/>
    <col min="10773" max="10774" width="13.40625" style="50" customWidth="1"/>
    <col min="10775" max="10775" width="13.86328125" style="50" customWidth="1"/>
    <col min="10776" max="10997" width="9.1328125" style="50"/>
    <col min="10998" max="10998" width="37.7265625" style="50" customWidth="1"/>
    <col min="10999" max="11025" width="12.1328125" style="50" customWidth="1"/>
    <col min="11026" max="11026" width="12.7265625" style="50" customWidth="1"/>
    <col min="11027" max="11028" width="9.1328125" style="50"/>
    <col min="11029" max="11030" width="13.40625" style="50" customWidth="1"/>
    <col min="11031" max="11031" width="13.86328125" style="50" customWidth="1"/>
    <col min="11032" max="11253" width="9.1328125" style="50"/>
    <col min="11254" max="11254" width="37.7265625" style="50" customWidth="1"/>
    <col min="11255" max="11281" width="12.1328125" style="50" customWidth="1"/>
    <col min="11282" max="11282" width="12.7265625" style="50" customWidth="1"/>
    <col min="11283" max="11284" width="9.1328125" style="50"/>
    <col min="11285" max="11286" width="13.40625" style="50" customWidth="1"/>
    <col min="11287" max="11287" width="13.86328125" style="50" customWidth="1"/>
    <col min="11288" max="11509" width="9.1328125" style="50"/>
    <col min="11510" max="11510" width="37.7265625" style="50" customWidth="1"/>
    <col min="11511" max="11537" width="12.1328125" style="50" customWidth="1"/>
    <col min="11538" max="11538" width="12.7265625" style="50" customWidth="1"/>
    <col min="11539" max="11540" width="9.1328125" style="50"/>
    <col min="11541" max="11542" width="13.40625" style="50" customWidth="1"/>
    <col min="11543" max="11543" width="13.86328125" style="50" customWidth="1"/>
    <col min="11544" max="11765" width="9.1328125" style="50"/>
    <col min="11766" max="11766" width="37.7265625" style="50" customWidth="1"/>
    <col min="11767" max="11793" width="12.1328125" style="50" customWidth="1"/>
    <col min="11794" max="11794" width="12.7265625" style="50" customWidth="1"/>
    <col min="11795" max="11796" width="9.1328125" style="50"/>
    <col min="11797" max="11798" width="13.40625" style="50" customWidth="1"/>
    <col min="11799" max="11799" width="13.86328125" style="50" customWidth="1"/>
    <col min="11800" max="12021" width="9.1328125" style="50"/>
    <col min="12022" max="12022" width="37.7265625" style="50" customWidth="1"/>
    <col min="12023" max="12049" width="12.1328125" style="50" customWidth="1"/>
    <col min="12050" max="12050" width="12.7265625" style="50" customWidth="1"/>
    <col min="12051" max="12052" width="9.1328125" style="50"/>
    <col min="12053" max="12054" width="13.40625" style="50" customWidth="1"/>
    <col min="12055" max="12055" width="13.86328125" style="50" customWidth="1"/>
    <col min="12056" max="12277" width="9.1328125" style="50"/>
    <col min="12278" max="12278" width="37.7265625" style="50" customWidth="1"/>
    <col min="12279" max="12305" width="12.1328125" style="50" customWidth="1"/>
    <col min="12306" max="12306" width="12.7265625" style="50" customWidth="1"/>
    <col min="12307" max="12308" width="9.1328125" style="50"/>
    <col min="12309" max="12310" width="13.40625" style="50" customWidth="1"/>
    <col min="12311" max="12311" width="13.86328125" style="50" customWidth="1"/>
    <col min="12312" max="12533" width="9.1328125" style="50"/>
    <col min="12534" max="12534" width="37.7265625" style="50" customWidth="1"/>
    <col min="12535" max="12561" width="12.1328125" style="50" customWidth="1"/>
    <col min="12562" max="12562" width="12.7265625" style="50" customWidth="1"/>
    <col min="12563" max="12564" width="9.1328125" style="50"/>
    <col min="12565" max="12566" width="13.40625" style="50" customWidth="1"/>
    <col min="12567" max="12567" width="13.86328125" style="50" customWidth="1"/>
    <col min="12568" max="12789" width="9.1328125" style="50"/>
    <col min="12790" max="12790" width="37.7265625" style="50" customWidth="1"/>
    <col min="12791" max="12817" width="12.1328125" style="50" customWidth="1"/>
    <col min="12818" max="12818" width="12.7265625" style="50" customWidth="1"/>
    <col min="12819" max="12820" width="9.1328125" style="50"/>
    <col min="12821" max="12822" width="13.40625" style="50" customWidth="1"/>
    <col min="12823" max="12823" width="13.86328125" style="50" customWidth="1"/>
    <col min="12824" max="13045" width="9.1328125" style="50"/>
    <col min="13046" max="13046" width="37.7265625" style="50" customWidth="1"/>
    <col min="13047" max="13073" width="12.1328125" style="50" customWidth="1"/>
    <col min="13074" max="13074" width="12.7265625" style="50" customWidth="1"/>
    <col min="13075" max="13076" width="9.1328125" style="50"/>
    <col min="13077" max="13078" width="13.40625" style="50" customWidth="1"/>
    <col min="13079" max="13079" width="13.86328125" style="50" customWidth="1"/>
    <col min="13080" max="13301" width="9.1328125" style="50"/>
    <col min="13302" max="13302" width="37.7265625" style="50" customWidth="1"/>
    <col min="13303" max="13329" width="12.1328125" style="50" customWidth="1"/>
    <col min="13330" max="13330" width="12.7265625" style="50" customWidth="1"/>
    <col min="13331" max="13332" width="9.1328125" style="50"/>
    <col min="13333" max="13334" width="13.40625" style="50" customWidth="1"/>
    <col min="13335" max="13335" width="13.86328125" style="50" customWidth="1"/>
    <col min="13336" max="13557" width="9.1328125" style="50"/>
    <col min="13558" max="13558" width="37.7265625" style="50" customWidth="1"/>
    <col min="13559" max="13585" width="12.1328125" style="50" customWidth="1"/>
    <col min="13586" max="13586" width="12.7265625" style="50" customWidth="1"/>
    <col min="13587" max="13588" width="9.1328125" style="50"/>
    <col min="13589" max="13590" width="13.40625" style="50" customWidth="1"/>
    <col min="13591" max="13591" width="13.86328125" style="50" customWidth="1"/>
    <col min="13592" max="13813" width="9.1328125" style="50"/>
    <col min="13814" max="13814" width="37.7265625" style="50" customWidth="1"/>
    <col min="13815" max="13841" width="12.1328125" style="50" customWidth="1"/>
    <col min="13842" max="13842" width="12.7265625" style="50" customWidth="1"/>
    <col min="13843" max="13844" width="9.1328125" style="50"/>
    <col min="13845" max="13846" width="13.40625" style="50" customWidth="1"/>
    <col min="13847" max="13847" width="13.86328125" style="50" customWidth="1"/>
    <col min="13848" max="14069" width="9.1328125" style="50"/>
    <col min="14070" max="14070" width="37.7265625" style="50" customWidth="1"/>
    <col min="14071" max="14097" width="12.1328125" style="50" customWidth="1"/>
    <col min="14098" max="14098" width="12.7265625" style="50" customWidth="1"/>
    <col min="14099" max="14100" width="9.1328125" style="50"/>
    <col min="14101" max="14102" width="13.40625" style="50" customWidth="1"/>
    <col min="14103" max="14103" width="13.86328125" style="50" customWidth="1"/>
    <col min="14104" max="14325" width="9.1328125" style="50"/>
    <col min="14326" max="14326" width="37.7265625" style="50" customWidth="1"/>
    <col min="14327" max="14353" width="12.1328125" style="50" customWidth="1"/>
    <col min="14354" max="14354" width="12.7265625" style="50" customWidth="1"/>
    <col min="14355" max="14356" width="9.1328125" style="50"/>
    <col min="14357" max="14358" width="13.40625" style="50" customWidth="1"/>
    <col min="14359" max="14359" width="13.86328125" style="50" customWidth="1"/>
    <col min="14360" max="14581" width="9.1328125" style="50"/>
    <col min="14582" max="14582" width="37.7265625" style="50" customWidth="1"/>
    <col min="14583" max="14609" width="12.1328125" style="50" customWidth="1"/>
    <col min="14610" max="14610" width="12.7265625" style="50" customWidth="1"/>
    <col min="14611" max="14612" width="9.1328125" style="50"/>
    <col min="14613" max="14614" width="13.40625" style="50" customWidth="1"/>
    <col min="14615" max="14615" width="13.86328125" style="50" customWidth="1"/>
    <col min="14616" max="14837" width="9.1328125" style="50"/>
    <col min="14838" max="14838" width="37.7265625" style="50" customWidth="1"/>
    <col min="14839" max="14865" width="12.1328125" style="50" customWidth="1"/>
    <col min="14866" max="14866" width="12.7265625" style="50" customWidth="1"/>
    <col min="14867" max="14868" width="9.1328125" style="50"/>
    <col min="14869" max="14870" width="13.40625" style="50" customWidth="1"/>
    <col min="14871" max="14871" width="13.86328125" style="50" customWidth="1"/>
    <col min="14872" max="15093" width="9.1328125" style="50"/>
    <col min="15094" max="15094" width="37.7265625" style="50" customWidth="1"/>
    <col min="15095" max="15121" width="12.1328125" style="50" customWidth="1"/>
    <col min="15122" max="15122" width="12.7265625" style="50" customWidth="1"/>
    <col min="15123" max="15124" width="9.1328125" style="50"/>
    <col min="15125" max="15126" width="13.40625" style="50" customWidth="1"/>
    <col min="15127" max="15127" width="13.86328125" style="50" customWidth="1"/>
    <col min="15128" max="15349" width="9.1328125" style="50"/>
    <col min="15350" max="15350" width="37.7265625" style="50" customWidth="1"/>
    <col min="15351" max="15377" width="12.1328125" style="50" customWidth="1"/>
    <col min="15378" max="15378" width="12.7265625" style="50" customWidth="1"/>
    <col min="15379" max="15380" width="9.1328125" style="50"/>
    <col min="15381" max="15382" width="13.40625" style="50" customWidth="1"/>
    <col min="15383" max="15383" width="13.86328125" style="50" customWidth="1"/>
    <col min="15384" max="15605" width="9.1328125" style="50"/>
    <col min="15606" max="15606" width="37.7265625" style="50" customWidth="1"/>
    <col min="15607" max="15633" width="12.1328125" style="50" customWidth="1"/>
    <col min="15634" max="15634" width="12.7265625" style="50" customWidth="1"/>
    <col min="15635" max="15636" width="9.1328125" style="50"/>
    <col min="15637" max="15638" width="13.40625" style="50" customWidth="1"/>
    <col min="15639" max="15639" width="13.86328125" style="50" customWidth="1"/>
    <col min="15640" max="15861" width="9.1328125" style="50"/>
    <col min="15862" max="15862" width="37.7265625" style="50" customWidth="1"/>
    <col min="15863" max="15889" width="12.1328125" style="50" customWidth="1"/>
    <col min="15890" max="15890" width="12.7265625" style="50" customWidth="1"/>
    <col min="15891" max="15892" width="9.1328125" style="50"/>
    <col min="15893" max="15894" width="13.40625" style="50" customWidth="1"/>
    <col min="15895" max="15895" width="13.86328125" style="50" customWidth="1"/>
    <col min="15896" max="16117" width="9.1328125" style="50"/>
    <col min="16118" max="16118" width="37.7265625" style="50" customWidth="1"/>
    <col min="16119" max="16145" width="12.1328125" style="50" customWidth="1"/>
    <col min="16146" max="16146" width="12.7265625" style="50" customWidth="1"/>
    <col min="16147" max="16148" width="9.1328125" style="50"/>
    <col min="16149" max="16150" width="13.40625" style="50" customWidth="1"/>
    <col min="16151" max="16151" width="13.86328125" style="50" customWidth="1"/>
    <col min="16152" max="16384" width="9.1328125" style="50"/>
  </cols>
  <sheetData>
    <row r="1" spans="1:38" s="43" customFormat="1" ht="16.5" customHeight="1" thickBot="1">
      <c r="A1" s="196" t="s">
        <v>189</v>
      </c>
      <c r="B1" s="196"/>
      <c r="C1" s="196"/>
      <c r="D1" s="196"/>
      <c r="E1" s="196"/>
      <c r="F1" s="196"/>
      <c r="G1" s="196"/>
      <c r="H1" s="196"/>
      <c r="I1" s="196"/>
      <c r="J1" s="196"/>
      <c r="K1" s="196"/>
      <c r="L1" s="196"/>
      <c r="M1" s="196"/>
      <c r="N1" s="196"/>
      <c r="O1" s="196"/>
      <c r="P1" s="196"/>
      <c r="Q1" s="196"/>
      <c r="R1" s="196"/>
      <c r="S1" s="196"/>
      <c r="T1" s="196"/>
      <c r="U1" s="196"/>
      <c r="V1" s="196"/>
      <c r="W1" s="196"/>
      <c r="X1" s="196"/>
      <c r="Y1" s="196"/>
      <c r="Z1" s="196"/>
      <c r="AA1" s="196"/>
      <c r="AB1" s="196"/>
      <c r="AC1" s="196"/>
      <c r="AD1" s="196"/>
      <c r="AE1" s="196"/>
      <c r="AF1" s="196"/>
      <c r="AG1" s="196"/>
      <c r="AH1" s="196"/>
      <c r="AI1" s="196"/>
      <c r="AJ1" s="196"/>
      <c r="AK1" s="196"/>
    </row>
    <row r="2" spans="1:38" s="55" customFormat="1" ht="16.5" customHeight="1">
      <c r="A2" s="44"/>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4">
        <v>2002</v>
      </c>
      <c r="U2" s="44">
        <v>2003</v>
      </c>
      <c r="V2" s="46">
        <v>2004</v>
      </c>
      <c r="W2" s="44">
        <v>2005</v>
      </c>
      <c r="X2" s="44">
        <v>2006</v>
      </c>
      <c r="Y2" s="44">
        <v>2007</v>
      </c>
      <c r="Z2" s="44">
        <v>2008</v>
      </c>
      <c r="AA2" s="44">
        <v>2009</v>
      </c>
      <c r="AB2" s="44">
        <v>2010</v>
      </c>
      <c r="AC2" s="45">
        <v>2011</v>
      </c>
      <c r="AD2" s="45">
        <v>2012</v>
      </c>
      <c r="AE2" s="44">
        <v>2013</v>
      </c>
      <c r="AF2" s="45">
        <v>2014</v>
      </c>
      <c r="AG2" s="45">
        <v>2015</v>
      </c>
      <c r="AH2" s="45">
        <v>2016</v>
      </c>
      <c r="AI2" s="45">
        <v>2017</v>
      </c>
      <c r="AJ2" s="45">
        <v>2018</v>
      </c>
      <c r="AK2" s="45">
        <v>2019</v>
      </c>
    </row>
    <row r="3" spans="1:38" s="57" customFormat="1" ht="16.5" customHeight="1">
      <c r="A3" s="10" t="s">
        <v>188</v>
      </c>
      <c r="B3" s="47"/>
      <c r="C3" s="47"/>
      <c r="D3" s="47"/>
      <c r="E3" s="48"/>
      <c r="F3" s="48"/>
      <c r="G3" s="52"/>
      <c r="H3" s="52"/>
      <c r="I3" s="52"/>
      <c r="J3" s="52"/>
      <c r="K3" s="52"/>
      <c r="L3" s="52"/>
      <c r="M3" s="52"/>
      <c r="N3" s="52"/>
      <c r="O3" s="52"/>
      <c r="P3" s="52"/>
      <c r="Q3" s="52"/>
      <c r="R3" s="52"/>
      <c r="S3" s="47"/>
      <c r="T3" s="52"/>
      <c r="U3" s="52"/>
      <c r="V3" s="52"/>
      <c r="W3" s="52"/>
      <c r="X3" s="52"/>
      <c r="Y3" s="52"/>
      <c r="Z3" s="52"/>
      <c r="AA3" s="47"/>
      <c r="AB3" s="47"/>
      <c r="AC3" s="47"/>
      <c r="AD3" s="47"/>
      <c r="AE3" s="56"/>
      <c r="AF3" s="56"/>
      <c r="AG3" s="56"/>
      <c r="AH3" s="56"/>
      <c r="AI3" s="56"/>
      <c r="AJ3" s="56"/>
      <c r="AK3" s="56"/>
    </row>
    <row r="4" spans="1:38" s="57" customFormat="1" ht="16.5" customHeight="1">
      <c r="A4" s="8" t="s">
        <v>1245</v>
      </c>
      <c r="B4" s="51">
        <v>31099</v>
      </c>
      <c r="C4" s="51">
        <v>53226</v>
      </c>
      <c r="D4" s="51">
        <v>108442</v>
      </c>
      <c r="E4" s="49">
        <v>119591.474</v>
      </c>
      <c r="F4" s="49">
        <v>190765.929</v>
      </c>
      <c r="G4" s="49">
        <v>275863.54700000002</v>
      </c>
      <c r="H4" s="49">
        <v>337215.22553599998</v>
      </c>
      <c r="I4" s="49">
        <v>329787.96750099998</v>
      </c>
      <c r="J4" s="49">
        <v>345019.61278099997</v>
      </c>
      <c r="K4" s="49">
        <v>351096.458323</v>
      </c>
      <c r="L4" s="49">
        <v>376873.402328</v>
      </c>
      <c r="M4" s="49">
        <v>391593.82941200002</v>
      </c>
      <c r="N4" s="49">
        <v>419281.55251800001</v>
      </c>
      <c r="O4" s="49">
        <v>439262.67014</v>
      </c>
      <c r="P4" s="49">
        <v>449103.79910300003</v>
      </c>
      <c r="Q4" s="49">
        <v>473081.98319599999</v>
      </c>
      <c r="R4" s="49">
        <v>500431.77514500002</v>
      </c>
      <c r="S4" s="49">
        <v>473591.64681000001</v>
      </c>
      <c r="T4" s="49">
        <v>472190.76637199998</v>
      </c>
      <c r="U4" s="49">
        <v>497648.14399399998</v>
      </c>
      <c r="V4" s="49">
        <v>547931.15319800004</v>
      </c>
      <c r="W4" s="49">
        <v>572868.82004599995</v>
      </c>
      <c r="X4" s="49">
        <v>576823.04937200004</v>
      </c>
      <c r="Y4" s="49">
        <v>594614.09036200005</v>
      </c>
      <c r="Z4" s="49">
        <v>570089.94696500001</v>
      </c>
      <c r="AA4" s="49">
        <v>540693.68270899996</v>
      </c>
      <c r="AB4" s="49">
        <v>554710.522322</v>
      </c>
      <c r="AC4" s="49">
        <v>565613.64535799995</v>
      </c>
      <c r="AD4" s="49">
        <v>570438.230553</v>
      </c>
      <c r="AE4" s="49">
        <v>579461.44977599999</v>
      </c>
      <c r="AF4" s="49">
        <v>597005.00355200004</v>
      </c>
      <c r="AG4" s="49">
        <v>632154.82412700006</v>
      </c>
      <c r="AH4" s="49">
        <v>661477.92748199997</v>
      </c>
      <c r="AI4" s="49">
        <v>685472.464806</v>
      </c>
      <c r="AJ4" s="49">
        <v>722415.33364099998</v>
      </c>
      <c r="AK4" s="49">
        <v>754303.24246600003</v>
      </c>
    </row>
    <row r="5" spans="1:38" s="57" customFormat="1" ht="16.5" customHeight="1">
      <c r="A5" s="8" t="s">
        <v>1246</v>
      </c>
      <c r="B5" s="58">
        <v>2300</v>
      </c>
      <c r="C5" s="51" t="s">
        <v>181</v>
      </c>
      <c r="D5" s="58">
        <v>9100</v>
      </c>
      <c r="E5" s="51" t="s">
        <v>181</v>
      </c>
      <c r="F5" s="58">
        <v>14700</v>
      </c>
      <c r="G5" s="51" t="s">
        <v>181</v>
      </c>
      <c r="H5" s="58">
        <v>13000</v>
      </c>
      <c r="I5" s="51" t="s">
        <v>181</v>
      </c>
      <c r="J5" s="51" t="s">
        <v>181</v>
      </c>
      <c r="K5" s="51" t="s">
        <v>181</v>
      </c>
      <c r="L5" s="51" t="s">
        <v>181</v>
      </c>
      <c r="M5" s="58">
        <v>10800</v>
      </c>
      <c r="N5" s="58">
        <v>12000</v>
      </c>
      <c r="O5" s="58">
        <v>12500</v>
      </c>
      <c r="P5" s="58">
        <v>13100</v>
      </c>
      <c r="Q5" s="58">
        <v>14100</v>
      </c>
      <c r="R5" s="58">
        <v>15200</v>
      </c>
      <c r="S5" s="58">
        <v>15900</v>
      </c>
      <c r="T5" s="49" t="s">
        <v>186</v>
      </c>
      <c r="U5" s="49" t="s">
        <v>186</v>
      </c>
      <c r="V5" s="49" t="s">
        <v>186</v>
      </c>
      <c r="W5" s="49" t="s">
        <v>186</v>
      </c>
      <c r="X5" s="49" t="s">
        <v>186</v>
      </c>
      <c r="Y5" s="49" t="s">
        <v>186</v>
      </c>
      <c r="Z5" s="49" t="s">
        <v>186</v>
      </c>
      <c r="AA5" s="49" t="s">
        <v>186</v>
      </c>
      <c r="AB5" s="49" t="s">
        <v>186</v>
      </c>
      <c r="AC5" s="49" t="s">
        <v>186</v>
      </c>
      <c r="AD5" s="49" t="s">
        <v>186</v>
      </c>
      <c r="AE5" s="49" t="s">
        <v>186</v>
      </c>
      <c r="AF5" s="49" t="s">
        <v>186</v>
      </c>
      <c r="AG5" s="49" t="s">
        <v>186</v>
      </c>
      <c r="AH5" s="49" t="s">
        <v>186</v>
      </c>
      <c r="AI5" s="49" t="s">
        <v>186</v>
      </c>
      <c r="AJ5" s="49" t="s">
        <v>186</v>
      </c>
      <c r="AK5" s="49" t="s">
        <v>186</v>
      </c>
    </row>
    <row r="6" spans="1:38" s="57" customFormat="1" ht="16.5" customHeight="1">
      <c r="A6" s="41" t="s">
        <v>187</v>
      </c>
      <c r="B6" s="59">
        <v>1272078.3999999999</v>
      </c>
      <c r="C6" s="59">
        <v>1555237.28</v>
      </c>
      <c r="D6" s="59">
        <v>2042002.2799999998</v>
      </c>
      <c r="E6" s="59">
        <v>2404954.4</v>
      </c>
      <c r="F6" s="59">
        <v>2653510.21</v>
      </c>
      <c r="G6" s="59">
        <v>2991120.8</v>
      </c>
      <c r="H6" s="59">
        <v>3539602.56</v>
      </c>
      <c r="I6" s="59">
        <v>3578582.4400000004</v>
      </c>
      <c r="J6" s="59">
        <v>3676688.44</v>
      </c>
      <c r="K6" s="59">
        <v>3747067.87</v>
      </c>
      <c r="L6" s="59">
        <v>3939875</v>
      </c>
      <c r="M6" s="59">
        <v>3848458</v>
      </c>
      <c r="N6" s="59">
        <v>3951008.7272999999</v>
      </c>
      <c r="O6" s="59">
        <v>4071136.5328719998</v>
      </c>
      <c r="P6" s="59">
        <v>4182066.2400156059</v>
      </c>
      <c r="Q6" s="59">
        <v>4285299.4390774053</v>
      </c>
      <c r="R6" s="59">
        <v>4370488.7148582162</v>
      </c>
      <c r="S6" s="59">
        <v>4623397.8260386921</v>
      </c>
      <c r="T6" s="59">
        <v>4646520.9849062953</v>
      </c>
      <c r="U6" s="59">
        <v>4701825.0032426612</v>
      </c>
      <c r="V6" s="59">
        <v>4824654.4447763506</v>
      </c>
      <c r="W6" s="52">
        <v>4867608.4897589097</v>
      </c>
      <c r="X6" s="52">
        <v>4908058.8374757655</v>
      </c>
      <c r="Y6" s="52">
        <v>4959766.7012</v>
      </c>
      <c r="Z6" s="52">
        <v>4900171</v>
      </c>
      <c r="AA6" s="52">
        <v>5000591.8959189998</v>
      </c>
      <c r="AB6" s="52">
        <v>5009805.5620214241</v>
      </c>
      <c r="AC6" s="52">
        <v>4997049.3066988336</v>
      </c>
      <c r="AD6" s="52">
        <v>5046332.4132198002</v>
      </c>
      <c r="AE6" s="52">
        <v>5083123.4649372874</v>
      </c>
      <c r="AF6" s="52">
        <v>5158160.8548277542</v>
      </c>
      <c r="AG6" s="52">
        <v>5282710.2500658771</v>
      </c>
      <c r="AH6" s="52">
        <v>5411827.6229987517</v>
      </c>
      <c r="AI6" s="52">
        <v>5482189.7570441701</v>
      </c>
      <c r="AJ6" s="52">
        <v>5545845.3035232006</v>
      </c>
      <c r="AK6" s="52">
        <v>5579125.9722718718</v>
      </c>
    </row>
    <row r="7" spans="1:38" s="57" customFormat="1" ht="16.5" customHeight="1">
      <c r="A7" s="9" t="s">
        <v>1247</v>
      </c>
      <c r="B7" s="49">
        <v>1144673.3999999999</v>
      </c>
      <c r="C7" s="49">
        <v>1394803.28</v>
      </c>
      <c r="D7" s="49">
        <v>1750897</v>
      </c>
      <c r="E7" s="49">
        <v>1954165.5</v>
      </c>
      <c r="F7" s="49">
        <v>2011988.76</v>
      </c>
      <c r="G7" s="49">
        <v>2094620.64</v>
      </c>
      <c r="H7" s="49">
        <v>2281390.92</v>
      </c>
      <c r="I7" s="49">
        <v>2200259.7000000002</v>
      </c>
      <c r="J7" s="49">
        <v>2208226.09</v>
      </c>
      <c r="K7" s="49">
        <v>2213281.4900000002</v>
      </c>
      <c r="L7" s="49">
        <v>2756223</v>
      </c>
      <c r="M7" s="49">
        <v>2286887</v>
      </c>
      <c r="N7" s="49">
        <v>2337068</v>
      </c>
      <c r="O7" s="49">
        <v>2389065</v>
      </c>
      <c r="P7" s="49">
        <v>2463828.420042248</v>
      </c>
      <c r="Q7" s="49">
        <v>2495140.3026243281</v>
      </c>
      <c r="R7" s="49">
        <v>2544457.3524414399</v>
      </c>
      <c r="S7" s="49">
        <v>2556481.2400000002</v>
      </c>
      <c r="T7" s="49">
        <v>2620388.92</v>
      </c>
      <c r="U7" s="49">
        <v>2641885.0920744999</v>
      </c>
      <c r="V7" s="49">
        <v>2685826.6531088967</v>
      </c>
      <c r="W7" s="49">
        <v>2699304.6428176584</v>
      </c>
      <c r="X7" s="49">
        <v>2671044.2305259043</v>
      </c>
      <c r="Y7" s="49">
        <v>3324977</v>
      </c>
      <c r="Z7" s="49">
        <v>3199116</v>
      </c>
      <c r="AA7" s="49">
        <v>3413875</v>
      </c>
      <c r="AB7" s="49">
        <v>3429995.6410861243</v>
      </c>
      <c r="AC7" s="49">
        <v>3464405.2296386864</v>
      </c>
      <c r="AD7" s="49">
        <v>3490438.2857423411</v>
      </c>
      <c r="AE7" s="49">
        <v>3507723.0973114655</v>
      </c>
      <c r="AF7" s="49">
        <v>3502000.6903627221</v>
      </c>
      <c r="AG7" s="49">
        <v>3628378.8815517384</v>
      </c>
      <c r="AH7" s="49">
        <v>3699794.4380078609</v>
      </c>
      <c r="AI7" s="49">
        <v>3709919.1961312541</v>
      </c>
      <c r="AJ7" s="49">
        <v>3729610.234329388</v>
      </c>
      <c r="AK7" s="49">
        <v>3765896.0121443863</v>
      </c>
    </row>
    <row r="8" spans="1:38" s="57" customFormat="1" ht="16.5" customHeight="1">
      <c r="A8" s="9" t="s">
        <v>1248</v>
      </c>
      <c r="B8" s="51" t="s">
        <v>181</v>
      </c>
      <c r="C8" s="60" t="s">
        <v>181</v>
      </c>
      <c r="D8" s="51">
        <v>3276.9</v>
      </c>
      <c r="E8" s="51">
        <v>6191.9</v>
      </c>
      <c r="F8" s="51">
        <v>12256.8</v>
      </c>
      <c r="G8" s="51">
        <v>11811.8</v>
      </c>
      <c r="H8" s="51">
        <v>12424.1</v>
      </c>
      <c r="I8" s="51">
        <v>11656.06</v>
      </c>
      <c r="J8" s="51">
        <v>11946.25</v>
      </c>
      <c r="K8" s="51">
        <v>12184.38</v>
      </c>
      <c r="L8" s="49">
        <v>11264</v>
      </c>
      <c r="M8" s="49">
        <v>10777</v>
      </c>
      <c r="N8" s="49">
        <v>10912</v>
      </c>
      <c r="O8" s="49">
        <v>11089</v>
      </c>
      <c r="P8" s="49">
        <v>11311.197996230532</v>
      </c>
      <c r="Q8" s="49">
        <v>11642.295010415633</v>
      </c>
      <c r="R8" s="49">
        <v>11515.796151175477</v>
      </c>
      <c r="S8" s="49">
        <v>11759.58</v>
      </c>
      <c r="T8" s="49">
        <v>12131.04</v>
      </c>
      <c r="U8" s="49">
        <v>12162.999800241942</v>
      </c>
      <c r="V8" s="49">
        <v>12855.361903711795</v>
      </c>
      <c r="W8" s="49">
        <v>13276.957048550581</v>
      </c>
      <c r="X8" s="49">
        <v>15302.837710775921</v>
      </c>
      <c r="Y8" s="49">
        <v>27173</v>
      </c>
      <c r="Z8" s="49">
        <v>26430</v>
      </c>
      <c r="AA8" s="49">
        <v>24162</v>
      </c>
      <c r="AB8" s="49">
        <v>21482.715623236356</v>
      </c>
      <c r="AC8" s="49">
        <v>21516.752486125952</v>
      </c>
      <c r="AD8" s="49">
        <v>24815.916143547372</v>
      </c>
      <c r="AE8" s="49">
        <v>23633.293571165999</v>
      </c>
      <c r="AF8" s="49">
        <v>23173.173385423503</v>
      </c>
      <c r="AG8" s="49">
        <v>22751.532128664399</v>
      </c>
      <c r="AH8" s="49">
        <v>23725.111955421387</v>
      </c>
      <c r="AI8" s="49">
        <v>23381.622003386132</v>
      </c>
      <c r="AJ8" s="49">
        <v>23296.76856786057</v>
      </c>
      <c r="AK8" s="49">
        <v>22846.373475193806</v>
      </c>
    </row>
    <row r="9" spans="1:38" s="57" customFormat="1" ht="16.5" customHeight="1">
      <c r="A9" s="9" t="s">
        <v>1249</v>
      </c>
      <c r="B9" s="51" t="s">
        <v>181</v>
      </c>
      <c r="C9" s="51" t="s">
        <v>181</v>
      </c>
      <c r="D9" s="51">
        <v>225613.38</v>
      </c>
      <c r="E9" s="51">
        <v>363267</v>
      </c>
      <c r="F9" s="51">
        <v>520773.65</v>
      </c>
      <c r="G9" s="51">
        <v>688091.36</v>
      </c>
      <c r="H9" s="51">
        <v>999753.54</v>
      </c>
      <c r="I9" s="51">
        <v>1116957.68</v>
      </c>
      <c r="J9" s="51">
        <v>1201667.1000000001</v>
      </c>
      <c r="K9" s="51">
        <v>1252860</v>
      </c>
      <c r="L9" s="49">
        <v>885897</v>
      </c>
      <c r="M9" s="49">
        <v>1256146</v>
      </c>
      <c r="N9" s="49">
        <v>1298299</v>
      </c>
      <c r="O9" s="49">
        <v>1352675</v>
      </c>
      <c r="P9" s="49">
        <v>1380557.2397938734</v>
      </c>
      <c r="Q9" s="49">
        <v>1432782.3794077854</v>
      </c>
      <c r="R9" s="49">
        <v>1467663.7991499156</v>
      </c>
      <c r="S9" s="49">
        <v>1678852.5595885422</v>
      </c>
      <c r="T9" s="49">
        <v>1674791.8930520001</v>
      </c>
      <c r="U9" s="49">
        <v>1706102.912463947</v>
      </c>
      <c r="V9" s="49">
        <v>1780771.1384466074</v>
      </c>
      <c r="W9" s="49">
        <v>1804848.0064037023</v>
      </c>
      <c r="X9" s="49">
        <v>1876689.847532914</v>
      </c>
      <c r="Y9" s="49">
        <v>1017007</v>
      </c>
      <c r="Z9" s="49">
        <v>1049667</v>
      </c>
      <c r="AA9" s="49">
        <v>991383</v>
      </c>
      <c r="AB9" s="49">
        <v>1001455.7277059199</v>
      </c>
      <c r="AC9" s="49">
        <v>972382.44726826402</v>
      </c>
      <c r="AD9" s="49">
        <v>970669.41516661318</v>
      </c>
      <c r="AE9" s="49">
        <v>977476.62107445241</v>
      </c>
      <c r="AF9" s="49">
        <v>1037129.0861966583</v>
      </c>
      <c r="AG9" s="49">
        <v>1028773.6840018815</v>
      </c>
      <c r="AH9" s="49">
        <v>1075233.5052042801</v>
      </c>
      <c r="AI9" s="49">
        <v>1106303.4454204475</v>
      </c>
      <c r="AJ9" s="49">
        <v>1119644.0825954296</v>
      </c>
      <c r="AK9" s="49">
        <v>1128488.8887035879</v>
      </c>
    </row>
    <row r="10" spans="1:38" s="57" customFormat="1" ht="16.5" customHeight="1">
      <c r="A10" s="8" t="s">
        <v>1250</v>
      </c>
      <c r="B10" s="51">
        <v>98551</v>
      </c>
      <c r="C10" s="51">
        <v>128769</v>
      </c>
      <c r="D10" s="51">
        <v>27081</v>
      </c>
      <c r="E10" s="51">
        <v>34606</v>
      </c>
      <c r="F10" s="51">
        <v>39813</v>
      </c>
      <c r="G10" s="51">
        <v>45441</v>
      </c>
      <c r="H10" s="51">
        <v>51901</v>
      </c>
      <c r="I10" s="51">
        <v>52898</v>
      </c>
      <c r="J10" s="51">
        <v>53874</v>
      </c>
      <c r="K10" s="51">
        <v>56772</v>
      </c>
      <c r="L10" s="49">
        <v>61284</v>
      </c>
      <c r="M10" s="49">
        <v>62705</v>
      </c>
      <c r="N10" s="49">
        <v>64072</v>
      </c>
      <c r="O10" s="49">
        <v>66893</v>
      </c>
      <c r="P10" s="49">
        <v>68021</v>
      </c>
      <c r="Q10" s="49">
        <v>70311</v>
      </c>
      <c r="R10" s="49">
        <v>70500</v>
      </c>
      <c r="S10" s="49">
        <v>85488.639999999999</v>
      </c>
      <c r="T10" s="49">
        <v>75866</v>
      </c>
      <c r="U10" s="49">
        <v>77756.625026012029</v>
      </c>
      <c r="V10" s="49">
        <v>78441.001270563196</v>
      </c>
      <c r="W10" s="49">
        <v>78495.659525951312</v>
      </c>
      <c r="X10" s="49">
        <v>80344.221164056842</v>
      </c>
      <c r="Y10" s="49">
        <v>119979</v>
      </c>
      <c r="Z10" s="49">
        <v>126855</v>
      </c>
      <c r="AA10" s="49">
        <v>120207</v>
      </c>
      <c r="AB10" s="49">
        <v>110738.2452064016</v>
      </c>
      <c r="AC10" s="49">
        <v>103803.03027298137</v>
      </c>
      <c r="AD10" s="49">
        <v>105605.2225970268</v>
      </c>
      <c r="AE10" s="49">
        <v>106581.57890487878</v>
      </c>
      <c r="AF10" s="49">
        <v>109301.40619692924</v>
      </c>
      <c r="AG10" s="49">
        <v>109597.31844960712</v>
      </c>
      <c r="AH10" s="49">
        <v>113337.94163267993</v>
      </c>
      <c r="AI10" s="49">
        <v>116102.39910916959</v>
      </c>
      <c r="AJ10" s="49">
        <v>120698.99421461202</v>
      </c>
      <c r="AK10" s="49">
        <v>124745.70718075465</v>
      </c>
    </row>
    <row r="11" spans="1:38" s="57" customFormat="1" ht="16.5" customHeight="1">
      <c r="A11" s="8" t="s">
        <v>185</v>
      </c>
      <c r="B11" s="51">
        <v>28854</v>
      </c>
      <c r="C11" s="51">
        <v>31665</v>
      </c>
      <c r="D11" s="51">
        <v>35134</v>
      </c>
      <c r="E11" s="51">
        <v>46724</v>
      </c>
      <c r="F11" s="51">
        <v>68678</v>
      </c>
      <c r="G11" s="51">
        <v>78063</v>
      </c>
      <c r="H11" s="51">
        <v>94341</v>
      </c>
      <c r="I11" s="51">
        <v>96645</v>
      </c>
      <c r="J11" s="51">
        <v>99510</v>
      </c>
      <c r="K11" s="51">
        <v>103116</v>
      </c>
      <c r="L11" s="49">
        <v>108932</v>
      </c>
      <c r="M11" s="49">
        <v>115451</v>
      </c>
      <c r="N11" s="49">
        <v>118899</v>
      </c>
      <c r="O11" s="49">
        <v>124584</v>
      </c>
      <c r="P11" s="49">
        <v>128359</v>
      </c>
      <c r="Q11" s="49">
        <v>132386</v>
      </c>
      <c r="R11" s="49">
        <v>135020</v>
      </c>
      <c r="S11" s="49">
        <v>161169.12</v>
      </c>
      <c r="T11" s="49">
        <v>138737</v>
      </c>
      <c r="U11" s="49">
        <v>140159.96248174272</v>
      </c>
      <c r="V11" s="49">
        <v>142369.77185656936</v>
      </c>
      <c r="W11" s="49">
        <v>144027.63604132412</v>
      </c>
      <c r="X11" s="49">
        <v>142169.22730548185</v>
      </c>
      <c r="Y11" s="49">
        <v>184199</v>
      </c>
      <c r="Z11" s="49">
        <v>183826</v>
      </c>
      <c r="AA11" s="49">
        <v>168100</v>
      </c>
      <c r="AB11" s="49">
        <v>175788.97173715092</v>
      </c>
      <c r="AC11" s="49">
        <v>163791.29311902044</v>
      </c>
      <c r="AD11" s="49">
        <v>163601.73110557569</v>
      </c>
      <c r="AE11" s="49">
        <v>168435.63414130086</v>
      </c>
      <c r="AF11" s="49">
        <v>169830.17838475661</v>
      </c>
      <c r="AG11" s="49">
        <v>170246.27799988686</v>
      </c>
      <c r="AH11" s="49">
        <v>174556.97827435564</v>
      </c>
      <c r="AI11" s="49">
        <v>181490.18169777928</v>
      </c>
      <c r="AJ11" s="49">
        <v>184165.1211510069</v>
      </c>
      <c r="AK11" s="49">
        <v>175304.70135307586</v>
      </c>
    </row>
    <row r="12" spans="1:38" s="57" customFormat="1" ht="16.5" customHeight="1">
      <c r="A12" s="8" t="s">
        <v>1251</v>
      </c>
      <c r="B12" s="51" t="s">
        <v>181</v>
      </c>
      <c r="C12" s="51" t="s">
        <v>181</v>
      </c>
      <c r="D12" s="51" t="s">
        <v>181</v>
      </c>
      <c r="E12" s="51" t="s">
        <v>181</v>
      </c>
      <c r="F12" s="51" t="s">
        <v>181</v>
      </c>
      <c r="G12" s="51">
        <v>73093</v>
      </c>
      <c r="H12" s="51">
        <v>99792</v>
      </c>
      <c r="I12" s="51">
        <v>100166</v>
      </c>
      <c r="J12" s="51">
        <v>101465</v>
      </c>
      <c r="K12" s="51">
        <v>108854</v>
      </c>
      <c r="L12" s="51">
        <v>116275</v>
      </c>
      <c r="M12" s="51">
        <v>116492</v>
      </c>
      <c r="N12" s="51">
        <v>121758.7273</v>
      </c>
      <c r="O12" s="51">
        <v>126830.53287200001</v>
      </c>
      <c r="P12" s="51">
        <v>129989.38218325401</v>
      </c>
      <c r="Q12" s="51">
        <v>143037.46203487608</v>
      </c>
      <c r="R12" s="51">
        <v>141331.7671156849</v>
      </c>
      <c r="S12" s="51">
        <v>129646.68645014966</v>
      </c>
      <c r="T12" s="51">
        <v>124606.13185429553</v>
      </c>
      <c r="U12" s="51">
        <v>123757.41139621758</v>
      </c>
      <c r="V12" s="51">
        <v>124390.5181900022</v>
      </c>
      <c r="W12" s="51">
        <v>127655.58792172259</v>
      </c>
      <c r="X12" s="51">
        <v>122508.47323663282</v>
      </c>
      <c r="Y12" s="51">
        <v>286431.70120000001</v>
      </c>
      <c r="Z12" s="51">
        <v>292075.290018</v>
      </c>
      <c r="AA12" s="51">
        <v>282864.89591900003</v>
      </c>
      <c r="AB12" s="51">
        <v>270344.2606625912</v>
      </c>
      <c r="AC12" s="49">
        <v>271150.55391375569</v>
      </c>
      <c r="AD12" s="49">
        <v>291201.84246469656</v>
      </c>
      <c r="AE12" s="49">
        <v>299273.23993402399</v>
      </c>
      <c r="AF12" s="49">
        <v>316726.32030126388</v>
      </c>
      <c r="AG12" s="49">
        <v>322962.55593409849</v>
      </c>
      <c r="AH12" s="49">
        <v>325179.64792415383</v>
      </c>
      <c r="AI12" s="49">
        <v>344992.9126821332</v>
      </c>
      <c r="AJ12" s="49">
        <v>368430.10266490339</v>
      </c>
      <c r="AK12" s="49">
        <v>361844.28941487317</v>
      </c>
    </row>
    <row r="13" spans="1:38" s="57" customFormat="1" ht="16.5" customHeight="1">
      <c r="A13" s="42" t="s">
        <v>1252</v>
      </c>
      <c r="B13" s="47" t="s">
        <v>181</v>
      </c>
      <c r="C13" s="47" t="s">
        <v>181</v>
      </c>
      <c r="D13" s="47" t="s">
        <v>181</v>
      </c>
      <c r="E13" s="47" t="s">
        <v>181</v>
      </c>
      <c r="F13" s="59">
        <v>39854</v>
      </c>
      <c r="G13" s="59">
        <v>39581</v>
      </c>
      <c r="H13" s="59">
        <v>41143</v>
      </c>
      <c r="I13" s="59">
        <v>40703</v>
      </c>
      <c r="J13" s="59">
        <v>40241</v>
      </c>
      <c r="K13" s="59">
        <v>39384</v>
      </c>
      <c r="L13" s="59">
        <v>39585</v>
      </c>
      <c r="M13" s="59">
        <v>39808</v>
      </c>
      <c r="N13" s="59">
        <v>38984.124200000006</v>
      </c>
      <c r="O13" s="59">
        <v>40180.218951999996</v>
      </c>
      <c r="P13" s="59">
        <v>41605.038687999993</v>
      </c>
      <c r="Q13" s="59">
        <v>43278.862481000004</v>
      </c>
      <c r="R13" s="59">
        <v>45100.241891000005</v>
      </c>
      <c r="S13" s="59">
        <v>46507.533026999998</v>
      </c>
      <c r="T13" s="59">
        <v>46096.088878999995</v>
      </c>
      <c r="U13" s="59">
        <v>45676.831126000005</v>
      </c>
      <c r="V13" s="59">
        <v>46545.783080000001</v>
      </c>
      <c r="W13" s="59">
        <v>47124.653055000002</v>
      </c>
      <c r="X13" s="59">
        <v>49504.172899999998</v>
      </c>
      <c r="Y13" s="59">
        <v>51873.259700000002</v>
      </c>
      <c r="Z13" s="59">
        <v>53712.078122999999</v>
      </c>
      <c r="AA13" s="59">
        <v>53898.382540000013</v>
      </c>
      <c r="AB13" s="59">
        <v>52627.181348999991</v>
      </c>
      <c r="AC13" s="59">
        <v>54328.134432999992</v>
      </c>
      <c r="AD13" s="59">
        <v>55169.258447999993</v>
      </c>
      <c r="AE13" s="59">
        <v>56467.102654000009</v>
      </c>
      <c r="AF13" s="59">
        <v>57012.092909000006</v>
      </c>
      <c r="AG13" s="59">
        <v>55697.697335999997</v>
      </c>
      <c r="AH13" s="59">
        <v>56321.611936000008</v>
      </c>
      <c r="AI13" s="59">
        <v>54825.884253999997</v>
      </c>
      <c r="AJ13" s="59">
        <v>53830.315945999995</v>
      </c>
      <c r="AK13" s="52">
        <v>54097.055531000005</v>
      </c>
    </row>
    <row r="14" spans="1:38" ht="16.5" customHeight="1">
      <c r="A14" s="8" t="s">
        <v>1253</v>
      </c>
      <c r="B14" s="51" t="s">
        <v>181</v>
      </c>
      <c r="C14" s="51" t="s">
        <v>181</v>
      </c>
      <c r="D14" s="51" t="s">
        <v>181</v>
      </c>
      <c r="E14" s="51" t="s">
        <v>181</v>
      </c>
      <c r="F14" s="51">
        <v>21790</v>
      </c>
      <c r="G14" s="51">
        <v>21161</v>
      </c>
      <c r="H14" s="51">
        <v>20981</v>
      </c>
      <c r="I14" s="51">
        <v>21090</v>
      </c>
      <c r="J14" s="51">
        <v>20336</v>
      </c>
      <c r="K14" s="51">
        <v>20247</v>
      </c>
      <c r="L14" s="51">
        <v>18832</v>
      </c>
      <c r="M14" s="51">
        <v>18818</v>
      </c>
      <c r="N14" s="51">
        <v>16802.168100000003</v>
      </c>
      <c r="O14" s="51">
        <v>17509.219211999996</v>
      </c>
      <c r="P14" s="51">
        <v>17873.721648999999</v>
      </c>
      <c r="Q14" s="51">
        <v>18683.797939</v>
      </c>
      <c r="R14" s="51">
        <v>18807.334752999999</v>
      </c>
      <c r="S14" s="51">
        <v>19582.868181999998</v>
      </c>
      <c r="T14" s="51">
        <v>19678.689117000002</v>
      </c>
      <c r="U14" s="51">
        <v>19178.851354999999</v>
      </c>
      <c r="V14" s="51">
        <v>18920.853862999997</v>
      </c>
      <c r="W14" s="51">
        <v>19424.922553999997</v>
      </c>
      <c r="X14" s="51">
        <v>20390.185932999997</v>
      </c>
      <c r="Y14" s="51">
        <v>20388.053</v>
      </c>
      <c r="Z14" s="51">
        <v>21198.098654000001</v>
      </c>
      <c r="AA14" s="51">
        <v>21099.988628999999</v>
      </c>
      <c r="AB14" s="51">
        <v>20569.726839999999</v>
      </c>
      <c r="AC14" s="51">
        <v>19905.426138999999</v>
      </c>
      <c r="AD14" s="51">
        <v>20129.730629000001</v>
      </c>
      <c r="AE14" s="51">
        <v>18926.876337000002</v>
      </c>
      <c r="AF14" s="51">
        <v>18964.660620999999</v>
      </c>
      <c r="AG14" s="51">
        <v>18506.425159999999</v>
      </c>
      <c r="AH14" s="51">
        <v>18149.823675</v>
      </c>
      <c r="AI14" s="51">
        <v>17075.697165000001</v>
      </c>
      <c r="AJ14" s="51">
        <v>16584.114250999999</v>
      </c>
      <c r="AK14" s="49">
        <v>16387.317525999999</v>
      </c>
      <c r="AL14" s="61"/>
    </row>
    <row r="15" spans="1:38" ht="16.5" customHeight="1">
      <c r="A15" s="8" t="s">
        <v>1254</v>
      </c>
      <c r="B15" s="51" t="s">
        <v>181</v>
      </c>
      <c r="C15" s="51" t="s">
        <v>181</v>
      </c>
      <c r="D15" s="51" t="s">
        <v>181</v>
      </c>
      <c r="E15" s="51" t="s">
        <v>181</v>
      </c>
      <c r="F15" s="51" t="s">
        <v>181</v>
      </c>
      <c r="G15" s="51" t="s">
        <v>181</v>
      </c>
      <c r="H15" s="51" t="s">
        <v>181</v>
      </c>
      <c r="I15" s="51" t="s">
        <v>181</v>
      </c>
      <c r="J15" s="51" t="s">
        <v>181</v>
      </c>
      <c r="K15" s="51" t="s">
        <v>181</v>
      </c>
      <c r="L15" s="51" t="s">
        <v>181</v>
      </c>
      <c r="M15" s="51" t="s">
        <v>181</v>
      </c>
      <c r="N15" s="51" t="s">
        <v>181</v>
      </c>
      <c r="O15" s="51" t="s">
        <v>181</v>
      </c>
      <c r="P15" s="51" t="s">
        <v>181</v>
      </c>
      <c r="Q15" s="51" t="s">
        <v>181</v>
      </c>
      <c r="R15" s="51" t="s">
        <v>181</v>
      </c>
      <c r="S15" s="51" t="s">
        <v>181</v>
      </c>
      <c r="T15" s="51" t="s">
        <v>181</v>
      </c>
      <c r="U15" s="51" t="s">
        <v>181</v>
      </c>
      <c r="V15" s="51" t="s">
        <v>181</v>
      </c>
      <c r="W15" s="51" t="s">
        <v>181</v>
      </c>
      <c r="X15" s="51" t="s">
        <v>181</v>
      </c>
      <c r="Y15" s="51" t="s">
        <v>181</v>
      </c>
      <c r="Z15" s="51" t="s">
        <v>181</v>
      </c>
      <c r="AA15" s="51" t="s">
        <v>181</v>
      </c>
      <c r="AB15" s="51" t="s">
        <v>181</v>
      </c>
      <c r="AC15" s="51">
        <v>653.14929600000005</v>
      </c>
      <c r="AD15" s="51">
        <v>1012.461811</v>
      </c>
      <c r="AE15" s="51">
        <v>2330.5266470000001</v>
      </c>
      <c r="AF15" s="51">
        <v>2464.2874219999999</v>
      </c>
      <c r="AG15" s="51">
        <v>1586.7355230000001</v>
      </c>
      <c r="AH15" s="51">
        <v>2261.1835350000001</v>
      </c>
      <c r="AI15" s="51">
        <v>2147.8257210000002</v>
      </c>
      <c r="AJ15" s="51">
        <v>2040.4712919999999</v>
      </c>
      <c r="AK15" s="49">
        <v>1979.8159760000001</v>
      </c>
      <c r="AL15" s="61"/>
    </row>
    <row r="16" spans="1:38" ht="16.5" customHeight="1">
      <c r="A16" s="8" t="s">
        <v>1255</v>
      </c>
      <c r="B16" s="51" t="s">
        <v>181</v>
      </c>
      <c r="C16" s="51" t="s">
        <v>181</v>
      </c>
      <c r="D16" s="51" t="s">
        <v>181</v>
      </c>
      <c r="E16" s="51" t="s">
        <v>181</v>
      </c>
      <c r="F16" s="51">
        <v>381</v>
      </c>
      <c r="G16" s="51">
        <v>350</v>
      </c>
      <c r="H16" s="51">
        <v>571</v>
      </c>
      <c r="I16" s="51">
        <v>662</v>
      </c>
      <c r="J16" s="51">
        <v>701</v>
      </c>
      <c r="K16" s="51">
        <v>705</v>
      </c>
      <c r="L16" s="51">
        <v>833</v>
      </c>
      <c r="M16" s="51">
        <v>860</v>
      </c>
      <c r="N16" s="51">
        <v>955.24509999999998</v>
      </c>
      <c r="O16" s="51">
        <v>1023.7081319999999</v>
      </c>
      <c r="P16" s="51">
        <v>1115.35194</v>
      </c>
      <c r="Q16" s="51">
        <v>1190.168551</v>
      </c>
      <c r="R16" s="51">
        <v>1339.431795</v>
      </c>
      <c r="S16" s="51">
        <v>1427.305259</v>
      </c>
      <c r="T16" s="51">
        <v>1431.6725369999999</v>
      </c>
      <c r="U16" s="51">
        <v>1476.0326319999997</v>
      </c>
      <c r="V16" s="51">
        <v>1576.197658</v>
      </c>
      <c r="W16" s="51">
        <v>1699.5838489999999</v>
      </c>
      <c r="X16" s="51">
        <v>1865.7201999999997</v>
      </c>
      <c r="Y16" s="51">
        <v>1930.2944</v>
      </c>
      <c r="Z16" s="51">
        <v>2081.062559</v>
      </c>
      <c r="AA16" s="51">
        <v>2196.117518</v>
      </c>
      <c r="AB16" s="51">
        <v>2172.7471529999998</v>
      </c>
      <c r="AC16" s="51">
        <v>2363.430715</v>
      </c>
      <c r="AD16" s="51">
        <v>2488.8479259999999</v>
      </c>
      <c r="AE16" s="51">
        <v>2564.6256589999998</v>
      </c>
      <c r="AF16" s="51">
        <v>2674.5207209999999</v>
      </c>
      <c r="AG16" s="51">
        <v>2678.1120999999998</v>
      </c>
      <c r="AH16" s="51">
        <v>2755.9249209999998</v>
      </c>
      <c r="AI16" s="51">
        <v>2776.0459599999999</v>
      </c>
      <c r="AJ16" s="51">
        <v>2728.4780609999998</v>
      </c>
      <c r="AK16" s="49">
        <v>2692.6561099999999</v>
      </c>
      <c r="AL16" s="61"/>
    </row>
    <row r="17" spans="1:38" ht="16.5" customHeight="1">
      <c r="A17" s="8" t="s">
        <v>184</v>
      </c>
      <c r="B17" s="51" t="s">
        <v>181</v>
      </c>
      <c r="C17" s="51" t="s">
        <v>181</v>
      </c>
      <c r="D17" s="51" t="s">
        <v>181</v>
      </c>
      <c r="E17" s="51" t="s">
        <v>181</v>
      </c>
      <c r="F17" s="51">
        <v>10558</v>
      </c>
      <c r="G17" s="51">
        <v>10427</v>
      </c>
      <c r="H17" s="51">
        <v>11475</v>
      </c>
      <c r="I17" s="51">
        <v>10528</v>
      </c>
      <c r="J17" s="51">
        <v>10737</v>
      </c>
      <c r="K17" s="51">
        <v>10231</v>
      </c>
      <c r="L17" s="51">
        <v>10668</v>
      </c>
      <c r="M17" s="51">
        <v>10559</v>
      </c>
      <c r="N17" s="51">
        <v>11530.220300000001</v>
      </c>
      <c r="O17" s="51">
        <v>12056.0676</v>
      </c>
      <c r="P17" s="51">
        <v>12284.382321999999</v>
      </c>
      <c r="Q17" s="51">
        <v>12902.056581000001</v>
      </c>
      <c r="R17" s="51">
        <v>13843.512074999999</v>
      </c>
      <c r="S17" s="51">
        <v>14178.091572000001</v>
      </c>
      <c r="T17" s="51">
        <v>13663.224326</v>
      </c>
      <c r="U17" s="51">
        <v>13606.195594000001</v>
      </c>
      <c r="V17" s="51">
        <v>14354.281087000001</v>
      </c>
      <c r="W17" s="51">
        <v>14417.698761</v>
      </c>
      <c r="X17" s="51">
        <v>14721.465516</v>
      </c>
      <c r="Y17" s="51">
        <v>16137.9522</v>
      </c>
      <c r="Z17" s="51">
        <v>16849.920437000001</v>
      </c>
      <c r="AA17" s="51">
        <v>16805.109970000001</v>
      </c>
      <c r="AB17" s="51">
        <v>16406.938677999999</v>
      </c>
      <c r="AC17" s="51">
        <v>17316.613255</v>
      </c>
      <c r="AD17" s="51">
        <v>17516.432841999998</v>
      </c>
      <c r="AE17" s="51">
        <v>18004.627035000001</v>
      </c>
      <c r="AF17" s="51">
        <v>18339.048674999998</v>
      </c>
      <c r="AG17" s="51">
        <v>18283.014310999999</v>
      </c>
      <c r="AH17" s="51">
        <v>18356.560739</v>
      </c>
      <c r="AI17" s="51">
        <v>17591.049738000002</v>
      </c>
      <c r="AJ17" s="51">
        <v>16914.100309000001</v>
      </c>
      <c r="AK17" s="49">
        <v>17365.828963</v>
      </c>
      <c r="AL17" s="62"/>
    </row>
    <row r="18" spans="1:38" ht="16.5" customHeight="1">
      <c r="A18" s="8" t="s">
        <v>1256</v>
      </c>
      <c r="B18" s="51" t="s">
        <v>181</v>
      </c>
      <c r="C18" s="51" t="s">
        <v>181</v>
      </c>
      <c r="D18" s="51" t="s">
        <v>181</v>
      </c>
      <c r="E18" s="51" t="s">
        <v>181</v>
      </c>
      <c r="F18" s="51">
        <v>219</v>
      </c>
      <c r="G18" s="51">
        <v>306</v>
      </c>
      <c r="H18" s="51">
        <v>193</v>
      </c>
      <c r="I18" s="51">
        <v>195</v>
      </c>
      <c r="J18" s="51">
        <v>199</v>
      </c>
      <c r="K18" s="51">
        <v>188</v>
      </c>
      <c r="L18" s="51">
        <v>187</v>
      </c>
      <c r="M18" s="51">
        <v>187</v>
      </c>
      <c r="N18" s="51">
        <v>184.16370000000001</v>
      </c>
      <c r="O18" s="51">
        <v>189.170345</v>
      </c>
      <c r="P18" s="51">
        <v>181.71669800000001</v>
      </c>
      <c r="Q18" s="51">
        <v>186.10567</v>
      </c>
      <c r="R18" s="51">
        <v>191.89107100000004</v>
      </c>
      <c r="S18" s="51">
        <v>186.99797199999998</v>
      </c>
      <c r="T18" s="51">
        <v>187.793553</v>
      </c>
      <c r="U18" s="51">
        <v>176.144657</v>
      </c>
      <c r="V18" s="51">
        <v>173.21470899999997</v>
      </c>
      <c r="W18" s="51">
        <v>172.98174700000001</v>
      </c>
      <c r="X18" s="51">
        <v>163.88912900000003</v>
      </c>
      <c r="Y18" s="51">
        <v>155.51650000000001</v>
      </c>
      <c r="Z18" s="51">
        <v>160.68531200000001</v>
      </c>
      <c r="AA18" s="51">
        <v>168.066937</v>
      </c>
      <c r="AB18" s="51">
        <v>158.87200799999999</v>
      </c>
      <c r="AC18" s="51">
        <v>160.306691</v>
      </c>
      <c r="AD18" s="51">
        <v>161.88904700000001</v>
      </c>
      <c r="AE18" s="51">
        <v>156.31329400000001</v>
      </c>
      <c r="AF18" s="51">
        <v>157.73160200000001</v>
      </c>
      <c r="AG18" s="51">
        <v>146.21782099999999</v>
      </c>
      <c r="AH18" s="51">
        <v>153.97867400000001</v>
      </c>
      <c r="AI18" s="51">
        <v>140.21642199999999</v>
      </c>
      <c r="AJ18" s="51">
        <v>126.282285</v>
      </c>
      <c r="AK18" s="49">
        <v>125.805218</v>
      </c>
      <c r="AL18" s="62"/>
    </row>
    <row r="19" spans="1:38" ht="16.5" customHeight="1">
      <c r="A19" s="8" t="s">
        <v>182</v>
      </c>
      <c r="B19" s="51">
        <v>4197</v>
      </c>
      <c r="C19" s="51">
        <v>4128</v>
      </c>
      <c r="D19" s="51">
        <v>4592</v>
      </c>
      <c r="E19" s="51">
        <v>4513</v>
      </c>
      <c r="F19" s="51">
        <v>6516</v>
      </c>
      <c r="G19" s="51">
        <v>6534</v>
      </c>
      <c r="H19" s="51">
        <v>7082</v>
      </c>
      <c r="I19" s="51">
        <v>7344</v>
      </c>
      <c r="J19" s="51">
        <v>7320</v>
      </c>
      <c r="K19" s="51">
        <v>6940</v>
      </c>
      <c r="L19" s="51">
        <v>7996</v>
      </c>
      <c r="M19" s="51">
        <v>8244</v>
      </c>
      <c r="N19" s="51">
        <v>8350.4012999999995</v>
      </c>
      <c r="O19" s="51">
        <v>8037.4858980000008</v>
      </c>
      <c r="P19" s="51">
        <v>8702.2589120000011</v>
      </c>
      <c r="Q19" s="51">
        <v>8764.0169889999997</v>
      </c>
      <c r="R19" s="51">
        <v>9399.8729629999998</v>
      </c>
      <c r="S19" s="51">
        <v>9543.5642550000011</v>
      </c>
      <c r="T19" s="51">
        <v>9499.8287029999992</v>
      </c>
      <c r="U19" s="51">
        <v>9555.383124</v>
      </c>
      <c r="V19" s="51">
        <v>9715.2788890000011</v>
      </c>
      <c r="W19" s="51">
        <v>9470.1332469999998</v>
      </c>
      <c r="X19" s="51">
        <v>10358.926487000002</v>
      </c>
      <c r="Y19" s="51">
        <v>11136.821900000001</v>
      </c>
      <c r="Z19" s="51">
        <v>11031.999811</v>
      </c>
      <c r="AA19" s="51">
        <v>11129.418953</v>
      </c>
      <c r="AB19" s="51">
        <v>10773.7353</v>
      </c>
      <c r="AC19" s="51">
        <v>11314.228574000001</v>
      </c>
      <c r="AD19" s="51">
        <v>11120.63185</v>
      </c>
      <c r="AE19" s="51">
        <v>11735.558829</v>
      </c>
      <c r="AF19" s="51">
        <v>11599.846942</v>
      </c>
      <c r="AG19" s="51">
        <v>11687.41799</v>
      </c>
      <c r="AH19" s="51">
        <v>11767.703304999999</v>
      </c>
      <c r="AI19" s="51">
        <v>12250.669639</v>
      </c>
      <c r="AJ19" s="51">
        <v>12609.891154999999</v>
      </c>
      <c r="AK19" s="49">
        <v>12707.307116</v>
      </c>
      <c r="AL19" s="61"/>
    </row>
    <row r="20" spans="1:38" ht="16.5" customHeight="1">
      <c r="A20" s="9" t="s">
        <v>1257</v>
      </c>
      <c r="B20" s="51" t="s">
        <v>181</v>
      </c>
      <c r="C20" s="51" t="s">
        <v>181</v>
      </c>
      <c r="D20" s="51" t="s">
        <v>181</v>
      </c>
      <c r="E20" s="51" t="s">
        <v>181</v>
      </c>
      <c r="F20" s="51" t="s">
        <v>181</v>
      </c>
      <c r="G20" s="51">
        <v>364</v>
      </c>
      <c r="H20" s="51">
        <v>431</v>
      </c>
      <c r="I20" s="51">
        <v>454</v>
      </c>
      <c r="J20" s="51">
        <v>495</v>
      </c>
      <c r="K20" s="51">
        <v>562</v>
      </c>
      <c r="L20" s="51">
        <v>577</v>
      </c>
      <c r="M20" s="51">
        <v>607</v>
      </c>
      <c r="N20" s="51">
        <v>390.9409</v>
      </c>
      <c r="O20" s="51">
        <v>531.07757100000003</v>
      </c>
      <c r="P20" s="51">
        <v>513.41098099999999</v>
      </c>
      <c r="Q20" s="51">
        <v>558.98629999999991</v>
      </c>
      <c r="R20" s="51">
        <v>587.65657799999997</v>
      </c>
      <c r="S20" s="51">
        <v>625.77712400000007</v>
      </c>
      <c r="T20" s="51">
        <v>650.98968500000001</v>
      </c>
      <c r="U20" s="51">
        <v>688.58305900000005</v>
      </c>
      <c r="V20" s="51">
        <v>703.84377199999994</v>
      </c>
      <c r="W20" s="51">
        <v>738.47902800000008</v>
      </c>
      <c r="X20" s="51">
        <v>753.30440099999998</v>
      </c>
      <c r="Y20" s="51">
        <v>777.72930000000008</v>
      </c>
      <c r="Z20" s="51">
        <v>843.926016</v>
      </c>
      <c r="AA20" s="51">
        <v>881.04851499999995</v>
      </c>
      <c r="AB20" s="51">
        <v>841.18544899999995</v>
      </c>
      <c r="AC20" s="51">
        <v>846.28385000000003</v>
      </c>
      <c r="AD20" s="51">
        <v>851.33871699999997</v>
      </c>
      <c r="AE20" s="51">
        <v>851.65238199999999</v>
      </c>
      <c r="AF20" s="51">
        <v>863.76945699999999</v>
      </c>
      <c r="AG20" s="51">
        <v>871.27002600000003</v>
      </c>
      <c r="AH20" s="51">
        <v>865.04832399999998</v>
      </c>
      <c r="AI20" s="51">
        <v>863.55728899999997</v>
      </c>
      <c r="AJ20" s="51">
        <v>851.11984399999994</v>
      </c>
      <c r="AK20" s="49">
        <v>838.53669000000002</v>
      </c>
      <c r="AL20" s="61"/>
    </row>
    <row r="21" spans="1:38" ht="16.5" customHeight="1">
      <c r="A21" s="8" t="s">
        <v>1258</v>
      </c>
      <c r="B21" s="51" t="s">
        <v>181</v>
      </c>
      <c r="C21" s="51" t="s">
        <v>181</v>
      </c>
      <c r="D21" s="51" t="s">
        <v>181</v>
      </c>
      <c r="E21" s="51" t="s">
        <v>181</v>
      </c>
      <c r="F21" s="51" t="s">
        <v>181</v>
      </c>
      <c r="G21" s="51" t="s">
        <v>181</v>
      </c>
      <c r="H21" s="51">
        <v>286</v>
      </c>
      <c r="I21" s="51">
        <v>282</v>
      </c>
      <c r="J21" s="51">
        <v>271</v>
      </c>
      <c r="K21" s="51">
        <v>260</v>
      </c>
      <c r="L21" s="51">
        <v>260</v>
      </c>
      <c r="M21" s="51">
        <v>260</v>
      </c>
      <c r="N21" s="51">
        <v>255.38840000000002</v>
      </c>
      <c r="O21" s="51">
        <v>254.21924200000004</v>
      </c>
      <c r="P21" s="51">
        <v>280.125878</v>
      </c>
      <c r="Q21" s="51">
        <v>294.71404899999999</v>
      </c>
      <c r="R21" s="51">
        <v>298.132858</v>
      </c>
      <c r="S21" s="51">
        <v>295.33117599999997</v>
      </c>
      <c r="T21" s="51">
        <v>301.363563</v>
      </c>
      <c r="U21" s="51">
        <v>366.84362800000002</v>
      </c>
      <c r="V21" s="51">
        <v>356.984306</v>
      </c>
      <c r="W21" s="51">
        <v>359.19848399999995</v>
      </c>
      <c r="X21" s="51">
        <v>359.85686900000002</v>
      </c>
      <c r="Y21" s="51">
        <v>380.78190000000001</v>
      </c>
      <c r="Z21" s="51">
        <v>390.45811700000002</v>
      </c>
      <c r="AA21" s="51">
        <v>364.67172900000003</v>
      </c>
      <c r="AB21" s="51">
        <v>389.20500600000003</v>
      </c>
      <c r="AC21" s="51">
        <v>389.38419099999999</v>
      </c>
      <c r="AD21" s="51">
        <v>402.115701</v>
      </c>
      <c r="AE21" s="51">
        <v>402.30593399999998</v>
      </c>
      <c r="AF21" s="51">
        <v>414.20945999999998</v>
      </c>
      <c r="AG21" s="51">
        <v>450.52650199999999</v>
      </c>
      <c r="AH21" s="51">
        <v>489.35633300000001</v>
      </c>
      <c r="AI21" s="51">
        <v>486.03749599999998</v>
      </c>
      <c r="AJ21" s="51">
        <v>519.78385800000001</v>
      </c>
      <c r="AK21" s="49">
        <v>546.56959700000004</v>
      </c>
      <c r="AL21" s="61"/>
    </row>
    <row r="22" spans="1:38" ht="16.5" customHeight="1">
      <c r="A22" s="8" t="s">
        <v>1259</v>
      </c>
      <c r="B22" s="51" t="s">
        <v>181</v>
      </c>
      <c r="C22" s="51" t="s">
        <v>181</v>
      </c>
      <c r="D22" s="51" t="s">
        <v>181</v>
      </c>
      <c r="E22" s="51" t="s">
        <v>181</v>
      </c>
      <c r="F22" s="51">
        <v>390</v>
      </c>
      <c r="G22" s="51">
        <v>439</v>
      </c>
      <c r="H22" s="51">
        <v>124</v>
      </c>
      <c r="I22" s="51">
        <v>148</v>
      </c>
      <c r="J22" s="51">
        <v>182</v>
      </c>
      <c r="K22" s="51">
        <v>251</v>
      </c>
      <c r="L22" s="51">
        <v>232</v>
      </c>
      <c r="M22" s="51">
        <v>273</v>
      </c>
      <c r="N22" s="51">
        <v>515.5963999999949</v>
      </c>
      <c r="O22" s="51">
        <v>579.27095199999894</v>
      </c>
      <c r="P22" s="51">
        <v>654.07030799999484</v>
      </c>
      <c r="Q22" s="51">
        <v>699.01640200000111</v>
      </c>
      <c r="R22" s="51">
        <v>632.40979800000787</v>
      </c>
      <c r="S22" s="51">
        <v>667.59748699999909</v>
      </c>
      <c r="T22" s="51">
        <v>682.52739499999007</v>
      </c>
      <c r="U22" s="51">
        <v>628.79707700001018</v>
      </c>
      <c r="V22" s="51">
        <v>745.12879600000451</v>
      </c>
      <c r="W22" s="51">
        <v>841.65538500000548</v>
      </c>
      <c r="X22" s="51">
        <v>890.82436499999312</v>
      </c>
      <c r="Y22" s="51">
        <v>966.1105000000025</v>
      </c>
      <c r="Z22" s="51">
        <v>1155.9272169999999</v>
      </c>
      <c r="AA22" s="51">
        <v>1253.9602890000001</v>
      </c>
      <c r="AB22" s="51">
        <v>1314.7709150000001</v>
      </c>
      <c r="AC22" s="51">
        <v>1379.3117219999999</v>
      </c>
      <c r="AD22" s="51">
        <v>1485.809925</v>
      </c>
      <c r="AE22" s="51">
        <v>1494.6165370000001</v>
      </c>
      <c r="AF22" s="51">
        <v>1534.0180089999999</v>
      </c>
      <c r="AG22" s="51">
        <v>1487.977903</v>
      </c>
      <c r="AH22" s="51">
        <v>1522.03243</v>
      </c>
      <c r="AI22" s="51">
        <v>1494.7848240000001</v>
      </c>
      <c r="AJ22" s="51">
        <v>1456.074891</v>
      </c>
      <c r="AK22" s="49">
        <v>1453.218335</v>
      </c>
      <c r="AL22" s="61"/>
    </row>
    <row r="23" spans="1:38" s="41" customFormat="1" ht="16.5" customHeight="1">
      <c r="A23" s="10" t="s">
        <v>1260</v>
      </c>
      <c r="B23" s="47">
        <v>17064</v>
      </c>
      <c r="C23" s="47">
        <v>13260</v>
      </c>
      <c r="D23" s="47">
        <v>6179</v>
      </c>
      <c r="E23" s="47">
        <v>3931</v>
      </c>
      <c r="F23" s="47">
        <v>4503</v>
      </c>
      <c r="G23" s="47">
        <v>4825</v>
      </c>
      <c r="H23" s="47">
        <v>6057</v>
      </c>
      <c r="I23" s="47">
        <v>6273</v>
      </c>
      <c r="J23" s="47">
        <v>6091</v>
      </c>
      <c r="K23" s="47">
        <v>6199</v>
      </c>
      <c r="L23" s="47">
        <v>5921</v>
      </c>
      <c r="M23" s="47">
        <v>5545</v>
      </c>
      <c r="N23" s="47">
        <v>5050</v>
      </c>
      <c r="O23" s="47">
        <v>5166</v>
      </c>
      <c r="P23" s="47">
        <v>5304</v>
      </c>
      <c r="Q23" s="47">
        <v>5330</v>
      </c>
      <c r="R23" s="47">
        <v>5573.9916949999997</v>
      </c>
      <c r="S23" s="47">
        <v>5571</v>
      </c>
      <c r="T23" s="47">
        <v>5313.8277230000003</v>
      </c>
      <c r="U23" s="47">
        <v>5679.9337930000002</v>
      </c>
      <c r="V23" s="47">
        <v>5510.88</v>
      </c>
      <c r="W23" s="47">
        <v>5381.3719999999994</v>
      </c>
      <c r="X23" s="47">
        <v>5409.8040000000001</v>
      </c>
      <c r="Y23" s="47">
        <v>5782.8180000000002</v>
      </c>
      <c r="Z23" s="47">
        <v>6178.5059999999994</v>
      </c>
      <c r="AA23" s="47">
        <v>5914.0330000000004</v>
      </c>
      <c r="AB23" s="47">
        <v>6419.7687269999997</v>
      </c>
      <c r="AC23" s="52">
        <v>6567.8390909999989</v>
      </c>
      <c r="AD23" s="52">
        <v>6803.8689760000007</v>
      </c>
      <c r="AE23" s="52">
        <v>6809.5782929999996</v>
      </c>
      <c r="AF23" s="52">
        <v>6674.6818009999997</v>
      </c>
      <c r="AG23" s="52">
        <v>6535.9028010000002</v>
      </c>
      <c r="AH23" s="52">
        <v>6520.4109099999996</v>
      </c>
      <c r="AI23" s="52">
        <v>6563.3325960000002</v>
      </c>
      <c r="AJ23" s="52">
        <v>6361.2704389999999</v>
      </c>
      <c r="AK23" s="52">
        <v>6419.8326479999996</v>
      </c>
    </row>
    <row r="24" spans="1:38" s="41" customFormat="1" ht="16.5" customHeight="1">
      <c r="A24" s="10" t="s">
        <v>1261</v>
      </c>
      <c r="B24" s="52" t="s">
        <v>186</v>
      </c>
      <c r="C24" s="52" t="s">
        <v>186</v>
      </c>
      <c r="D24" s="52" t="s">
        <v>186</v>
      </c>
      <c r="E24" s="52" t="s">
        <v>186</v>
      </c>
      <c r="F24" s="52" t="s">
        <v>186</v>
      </c>
      <c r="G24" s="52" t="s">
        <v>186</v>
      </c>
      <c r="H24" s="47">
        <v>11418</v>
      </c>
      <c r="I24" s="52" t="s">
        <v>186</v>
      </c>
      <c r="J24" s="52" t="s">
        <v>186</v>
      </c>
      <c r="K24" s="52" t="s">
        <v>186</v>
      </c>
      <c r="L24" s="52" t="s">
        <v>186</v>
      </c>
      <c r="M24" s="52">
        <v>10821</v>
      </c>
      <c r="N24" s="52" t="s">
        <v>186</v>
      </c>
      <c r="O24" s="52" t="s">
        <v>186</v>
      </c>
      <c r="P24" s="52" t="s">
        <v>186</v>
      </c>
      <c r="Q24" s="52" t="s">
        <v>186</v>
      </c>
      <c r="R24" s="52" t="s">
        <v>186</v>
      </c>
      <c r="S24" s="52">
        <v>24779</v>
      </c>
      <c r="T24" s="52" t="s">
        <v>186</v>
      </c>
      <c r="U24" s="52" t="s">
        <v>186</v>
      </c>
      <c r="V24" s="52" t="s">
        <v>186</v>
      </c>
      <c r="W24" s="52" t="s">
        <v>186</v>
      </c>
      <c r="X24" s="52" t="s">
        <v>186</v>
      </c>
      <c r="Y24" s="52" t="s">
        <v>186</v>
      </c>
      <c r="Z24" s="52" t="s">
        <v>186</v>
      </c>
      <c r="AA24" s="47">
        <v>27943</v>
      </c>
      <c r="AB24" s="52" t="s">
        <v>186</v>
      </c>
      <c r="AC24" s="52" t="s">
        <v>186</v>
      </c>
      <c r="AD24" s="52" t="s">
        <v>186</v>
      </c>
      <c r="AE24" s="52" t="s">
        <v>186</v>
      </c>
      <c r="AF24" s="52" t="s">
        <v>186</v>
      </c>
      <c r="AG24" s="52" t="s">
        <v>186</v>
      </c>
      <c r="AH24" s="52" t="s">
        <v>186</v>
      </c>
      <c r="AI24" s="52">
        <v>33651</v>
      </c>
      <c r="AJ24" s="52" t="s">
        <v>186</v>
      </c>
      <c r="AK24" s="52" t="s">
        <v>186</v>
      </c>
    </row>
    <row r="25" spans="1:38" s="41" customFormat="1" ht="16.5" customHeight="1" thickBot="1">
      <c r="A25" s="10" t="s">
        <v>1262</v>
      </c>
      <c r="B25" s="63" t="s">
        <v>186</v>
      </c>
      <c r="C25" s="63" t="s">
        <v>186</v>
      </c>
      <c r="D25" s="63" t="s">
        <v>186</v>
      </c>
      <c r="E25" s="63" t="s">
        <v>186</v>
      </c>
      <c r="F25" s="63" t="s">
        <v>186</v>
      </c>
      <c r="G25" s="63" t="s">
        <v>186</v>
      </c>
      <c r="H25" s="64">
        <v>3471</v>
      </c>
      <c r="I25" s="63" t="s">
        <v>186</v>
      </c>
      <c r="J25" s="63" t="s">
        <v>186</v>
      </c>
      <c r="K25" s="63" t="s">
        <v>186</v>
      </c>
      <c r="L25" s="63" t="s">
        <v>186</v>
      </c>
      <c r="M25" s="63">
        <v>4593</v>
      </c>
      <c r="N25" s="63" t="s">
        <v>186</v>
      </c>
      <c r="O25" s="63" t="s">
        <v>186</v>
      </c>
      <c r="P25" s="63" t="s">
        <v>186</v>
      </c>
      <c r="Q25" s="63" t="s">
        <v>186</v>
      </c>
      <c r="R25" s="63" t="s">
        <v>186</v>
      </c>
      <c r="S25" s="64">
        <v>6266</v>
      </c>
      <c r="T25" s="63" t="s">
        <v>186</v>
      </c>
      <c r="U25" s="63" t="s">
        <v>186</v>
      </c>
      <c r="V25" s="63" t="s">
        <v>186</v>
      </c>
      <c r="W25" s="63" t="s">
        <v>186</v>
      </c>
      <c r="X25" s="63" t="s">
        <v>186</v>
      </c>
      <c r="Y25" s="63" t="s">
        <v>186</v>
      </c>
      <c r="Z25" s="63" t="s">
        <v>186</v>
      </c>
      <c r="AA25" s="64">
        <v>8956</v>
      </c>
      <c r="AB25" s="63" t="s">
        <v>186</v>
      </c>
      <c r="AC25" s="63" t="s">
        <v>186</v>
      </c>
      <c r="AD25" s="63" t="s">
        <v>186</v>
      </c>
      <c r="AE25" s="63" t="s">
        <v>186</v>
      </c>
      <c r="AF25" s="63" t="s">
        <v>186</v>
      </c>
      <c r="AG25" s="63" t="s">
        <v>186</v>
      </c>
      <c r="AH25" s="63" t="s">
        <v>186</v>
      </c>
      <c r="AI25" s="63">
        <v>8499</v>
      </c>
      <c r="AJ25" s="63" t="s">
        <v>186</v>
      </c>
      <c r="AK25" s="63" t="s">
        <v>186</v>
      </c>
    </row>
    <row r="26" spans="1:38" s="53" customFormat="1" ht="12.75" customHeight="1">
      <c r="A26" s="197" t="s">
        <v>1263</v>
      </c>
      <c r="B26" s="197"/>
      <c r="C26" s="197"/>
      <c r="D26" s="197"/>
      <c r="E26" s="197"/>
      <c r="F26" s="197"/>
      <c r="G26" s="197"/>
      <c r="H26" s="197"/>
      <c r="I26" s="197"/>
      <c r="J26" s="197"/>
      <c r="K26" s="197"/>
      <c r="L26" s="197"/>
      <c r="M26" s="197"/>
      <c r="N26" s="197"/>
      <c r="O26" s="197"/>
      <c r="P26" s="197"/>
      <c r="Q26" s="197"/>
      <c r="R26" s="197"/>
      <c r="S26" s="197"/>
      <c r="T26" s="197"/>
      <c r="U26" s="197"/>
      <c r="V26" s="197"/>
      <c r="W26" s="197"/>
      <c r="X26" s="197"/>
      <c r="Y26" s="197"/>
      <c r="Z26" s="197"/>
    </row>
    <row r="27" spans="1:38" s="65" customFormat="1" ht="12.75" customHeight="1">
      <c r="A27" s="198"/>
      <c r="B27" s="198"/>
      <c r="C27" s="198"/>
      <c r="D27" s="198"/>
      <c r="E27" s="198"/>
      <c r="F27" s="198"/>
      <c r="G27" s="198"/>
      <c r="H27" s="198"/>
      <c r="I27" s="198"/>
      <c r="J27" s="198"/>
      <c r="K27" s="198"/>
      <c r="L27" s="198"/>
      <c r="M27" s="198"/>
      <c r="N27" s="198"/>
      <c r="O27" s="198"/>
      <c r="P27" s="198"/>
      <c r="Q27" s="198"/>
      <c r="R27" s="198"/>
      <c r="S27" s="198"/>
      <c r="T27" s="198"/>
      <c r="U27" s="198"/>
      <c r="V27" s="198"/>
      <c r="W27" s="198"/>
      <c r="X27" s="198"/>
      <c r="Y27" s="198"/>
      <c r="Z27" s="198"/>
    </row>
    <row r="28" spans="1:38" s="53" customFormat="1" ht="38.25" customHeight="1">
      <c r="A28" s="186" t="s">
        <v>1264</v>
      </c>
      <c r="B28" s="186"/>
      <c r="C28" s="186"/>
      <c r="D28" s="186"/>
      <c r="E28" s="186"/>
      <c r="F28" s="186"/>
      <c r="G28" s="186"/>
      <c r="H28" s="186"/>
      <c r="I28" s="186"/>
      <c r="J28" s="186"/>
      <c r="K28" s="186"/>
      <c r="L28" s="186"/>
      <c r="M28" s="186"/>
      <c r="N28" s="186"/>
      <c r="O28" s="186"/>
      <c r="P28" s="186"/>
      <c r="Q28" s="186"/>
      <c r="R28" s="186"/>
      <c r="S28" s="186"/>
      <c r="T28" s="186"/>
      <c r="U28" s="186"/>
      <c r="V28" s="186"/>
      <c r="W28" s="186"/>
      <c r="X28" s="186"/>
      <c r="Y28" s="186"/>
      <c r="Z28" s="186"/>
    </row>
    <row r="29" spans="1:38" s="53" customFormat="1" ht="12.75" customHeight="1">
      <c r="A29" s="186" t="s">
        <v>1265</v>
      </c>
      <c r="B29" s="186"/>
      <c r="C29" s="186"/>
      <c r="D29" s="186"/>
      <c r="E29" s="186"/>
      <c r="F29" s="186"/>
      <c r="G29" s="186"/>
      <c r="H29" s="186"/>
      <c r="I29" s="186"/>
      <c r="J29" s="186"/>
      <c r="K29" s="186"/>
      <c r="L29" s="186"/>
      <c r="M29" s="186"/>
      <c r="N29" s="186"/>
      <c r="O29" s="186"/>
      <c r="P29" s="186"/>
      <c r="Q29" s="186"/>
      <c r="R29" s="186"/>
      <c r="S29" s="186"/>
      <c r="T29" s="186"/>
      <c r="U29" s="186"/>
      <c r="V29" s="186"/>
      <c r="W29" s="186"/>
      <c r="X29" s="186"/>
      <c r="Y29" s="186"/>
      <c r="Z29" s="186"/>
    </row>
    <row r="30" spans="1:38" s="53" customFormat="1" ht="12.75" customHeight="1">
      <c r="A30" s="186" t="s">
        <v>1266</v>
      </c>
      <c r="B30" s="186"/>
      <c r="C30" s="186"/>
      <c r="D30" s="186"/>
      <c r="E30" s="186"/>
      <c r="F30" s="186"/>
      <c r="G30" s="186"/>
      <c r="H30" s="186"/>
      <c r="I30" s="186"/>
      <c r="J30" s="186"/>
      <c r="K30" s="186"/>
      <c r="L30" s="186"/>
      <c r="M30" s="186"/>
      <c r="N30" s="186"/>
      <c r="O30" s="186"/>
      <c r="P30" s="186"/>
      <c r="Q30" s="186"/>
      <c r="R30" s="186"/>
      <c r="S30" s="186"/>
      <c r="T30" s="186"/>
      <c r="U30" s="186"/>
      <c r="V30" s="186"/>
      <c r="W30" s="186"/>
      <c r="X30" s="186"/>
      <c r="Y30" s="186"/>
      <c r="Z30" s="186"/>
    </row>
    <row r="31" spans="1:38" s="53" customFormat="1" ht="25.5" customHeight="1">
      <c r="A31" s="186" t="s">
        <v>1267</v>
      </c>
      <c r="B31" s="186"/>
      <c r="C31" s="186"/>
      <c r="D31" s="186"/>
      <c r="E31" s="186"/>
      <c r="F31" s="186"/>
      <c r="G31" s="186"/>
      <c r="H31" s="186"/>
      <c r="I31" s="186"/>
      <c r="J31" s="186"/>
      <c r="K31" s="186"/>
      <c r="L31" s="186"/>
      <c r="M31" s="186"/>
      <c r="N31" s="186"/>
      <c r="O31" s="186"/>
      <c r="P31" s="186"/>
      <c r="Q31" s="186"/>
      <c r="R31" s="186"/>
      <c r="S31" s="186"/>
      <c r="T31" s="186"/>
      <c r="U31" s="186"/>
      <c r="V31" s="186"/>
      <c r="W31" s="186"/>
      <c r="X31" s="186"/>
      <c r="Y31" s="186"/>
      <c r="Z31" s="186"/>
    </row>
    <row r="32" spans="1:38" s="53" customFormat="1" ht="12.75" customHeight="1">
      <c r="A32" s="186" t="s">
        <v>1268</v>
      </c>
      <c r="B32" s="186"/>
      <c r="C32" s="186"/>
      <c r="D32" s="186"/>
      <c r="E32" s="186"/>
      <c r="F32" s="186"/>
      <c r="G32" s="186"/>
      <c r="H32" s="186"/>
      <c r="I32" s="186"/>
      <c r="J32" s="186"/>
      <c r="K32" s="186"/>
      <c r="L32" s="186"/>
      <c r="M32" s="186"/>
      <c r="N32" s="186"/>
      <c r="O32" s="186"/>
      <c r="P32" s="186"/>
      <c r="Q32" s="186"/>
      <c r="R32" s="186"/>
      <c r="S32" s="186"/>
      <c r="T32" s="186"/>
      <c r="U32" s="186"/>
      <c r="V32" s="186"/>
      <c r="W32" s="186"/>
      <c r="X32" s="186"/>
      <c r="Y32" s="186"/>
      <c r="Z32" s="186"/>
    </row>
    <row r="33" spans="1:26" s="53" customFormat="1" ht="12.75" customHeight="1">
      <c r="A33" s="186" t="s">
        <v>1269</v>
      </c>
      <c r="B33" s="186"/>
      <c r="C33" s="186"/>
      <c r="D33" s="186"/>
      <c r="E33" s="186"/>
      <c r="F33" s="186"/>
      <c r="G33" s="186"/>
      <c r="H33" s="186"/>
      <c r="I33" s="186"/>
      <c r="J33" s="186"/>
      <c r="K33" s="186"/>
      <c r="L33" s="186"/>
      <c r="M33" s="186"/>
      <c r="N33" s="186"/>
      <c r="O33" s="186"/>
      <c r="P33" s="186"/>
      <c r="Q33" s="186"/>
      <c r="R33" s="186"/>
      <c r="S33" s="186"/>
      <c r="T33" s="186"/>
      <c r="U33" s="186"/>
      <c r="V33" s="186"/>
      <c r="W33" s="186"/>
      <c r="X33" s="186"/>
      <c r="Y33" s="186"/>
      <c r="Z33" s="186"/>
    </row>
    <row r="34" spans="1:26" s="53" customFormat="1" ht="12.75" customHeight="1">
      <c r="A34" s="186" t="s">
        <v>1270</v>
      </c>
      <c r="B34" s="186"/>
      <c r="C34" s="186"/>
      <c r="D34" s="186"/>
      <c r="E34" s="186"/>
      <c r="F34" s="186"/>
      <c r="G34" s="186"/>
      <c r="H34" s="186"/>
      <c r="I34" s="186"/>
      <c r="J34" s="186"/>
      <c r="K34" s="186"/>
      <c r="L34" s="186"/>
      <c r="M34" s="186"/>
      <c r="N34" s="186"/>
      <c r="O34" s="186"/>
      <c r="P34" s="186"/>
      <c r="Q34" s="186"/>
      <c r="R34" s="186"/>
      <c r="S34" s="186"/>
      <c r="T34" s="186"/>
      <c r="U34" s="186"/>
      <c r="V34" s="186"/>
      <c r="W34" s="186"/>
      <c r="X34" s="186"/>
      <c r="Y34" s="186"/>
      <c r="Z34" s="186"/>
    </row>
    <row r="35" spans="1:26" s="53" customFormat="1" ht="12.75" customHeight="1">
      <c r="A35" s="187" t="s">
        <v>1271</v>
      </c>
      <c r="B35" s="187"/>
      <c r="C35" s="187"/>
      <c r="D35" s="187"/>
      <c r="E35" s="187"/>
      <c r="F35" s="187"/>
      <c r="G35" s="187"/>
      <c r="H35" s="187"/>
      <c r="I35" s="187"/>
      <c r="J35" s="187"/>
      <c r="K35" s="187"/>
      <c r="L35" s="187"/>
      <c r="M35" s="187"/>
      <c r="N35" s="187"/>
      <c r="O35" s="187"/>
      <c r="P35" s="187"/>
      <c r="Q35" s="187"/>
      <c r="R35" s="187"/>
      <c r="S35" s="187"/>
      <c r="T35" s="187"/>
      <c r="U35" s="187"/>
      <c r="V35" s="187"/>
      <c r="W35" s="187"/>
      <c r="X35" s="187"/>
      <c r="Y35" s="187"/>
      <c r="Z35" s="187"/>
    </row>
    <row r="36" spans="1:26" s="53" customFormat="1" ht="12.75" customHeight="1">
      <c r="A36" s="186" t="s">
        <v>1272</v>
      </c>
      <c r="B36" s="186"/>
      <c r="C36" s="186"/>
      <c r="D36" s="186"/>
      <c r="E36" s="186"/>
      <c r="F36" s="186"/>
      <c r="G36" s="186"/>
      <c r="H36" s="186"/>
      <c r="I36" s="186"/>
      <c r="J36" s="186"/>
      <c r="K36" s="186"/>
      <c r="L36" s="186"/>
      <c r="M36" s="186"/>
      <c r="N36" s="186"/>
      <c r="O36" s="186"/>
      <c r="P36" s="186"/>
      <c r="Q36" s="186"/>
      <c r="R36" s="186"/>
      <c r="S36" s="186"/>
      <c r="T36" s="186"/>
      <c r="U36" s="186"/>
      <c r="V36" s="186"/>
      <c r="W36" s="186"/>
      <c r="X36" s="186"/>
      <c r="Y36" s="186"/>
      <c r="Z36" s="186"/>
    </row>
    <row r="37" spans="1:26" s="53" customFormat="1" ht="25.5" customHeight="1">
      <c r="A37" s="186" t="s">
        <v>1273</v>
      </c>
      <c r="B37" s="186"/>
      <c r="C37" s="186"/>
      <c r="D37" s="186"/>
      <c r="E37" s="186"/>
      <c r="F37" s="186"/>
      <c r="G37" s="186"/>
      <c r="H37" s="186"/>
      <c r="I37" s="186"/>
      <c r="J37" s="186"/>
      <c r="K37" s="186"/>
      <c r="L37" s="186"/>
      <c r="M37" s="186"/>
      <c r="N37" s="186"/>
      <c r="O37" s="186"/>
      <c r="P37" s="186"/>
      <c r="Q37" s="186"/>
      <c r="R37" s="186"/>
      <c r="S37" s="186"/>
      <c r="T37" s="186"/>
      <c r="U37" s="186"/>
      <c r="V37" s="186"/>
      <c r="W37" s="186"/>
      <c r="X37" s="186"/>
      <c r="Y37" s="186"/>
      <c r="Z37" s="186"/>
    </row>
    <row r="38" spans="1:26" s="53" customFormat="1" ht="12.75" customHeight="1">
      <c r="A38" s="183"/>
      <c r="B38" s="183"/>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row>
    <row r="39" spans="1:26" s="53" customFormat="1" ht="12.75" customHeight="1">
      <c r="A39" s="184" t="s">
        <v>180</v>
      </c>
      <c r="B39" s="184"/>
      <c r="C39" s="184"/>
      <c r="D39" s="184"/>
      <c r="E39" s="184"/>
      <c r="F39" s="184"/>
      <c r="G39" s="184"/>
      <c r="H39" s="184"/>
      <c r="I39" s="184"/>
      <c r="J39" s="184"/>
      <c r="K39" s="184"/>
      <c r="L39" s="184"/>
      <c r="M39" s="184"/>
      <c r="N39" s="184"/>
      <c r="O39" s="184"/>
      <c r="P39" s="184"/>
      <c r="Q39" s="184"/>
      <c r="R39" s="184"/>
      <c r="S39" s="184"/>
      <c r="T39" s="184"/>
      <c r="U39" s="184"/>
      <c r="V39" s="184"/>
      <c r="W39" s="184"/>
      <c r="X39" s="184"/>
      <c r="Y39" s="184"/>
      <c r="Z39" s="184"/>
    </row>
    <row r="40" spans="1:26" s="53" customFormat="1" ht="12.75" customHeight="1">
      <c r="A40" s="185" t="s">
        <v>1274</v>
      </c>
      <c r="B40" s="185"/>
      <c r="C40" s="185"/>
      <c r="D40" s="185"/>
      <c r="E40" s="185"/>
      <c r="F40" s="185"/>
      <c r="G40" s="185"/>
      <c r="H40" s="185"/>
      <c r="I40" s="185"/>
      <c r="J40" s="185"/>
      <c r="K40" s="185"/>
      <c r="L40" s="185"/>
      <c r="M40" s="185"/>
      <c r="N40" s="185"/>
      <c r="O40" s="185"/>
      <c r="P40" s="185"/>
      <c r="Q40" s="185"/>
      <c r="R40" s="185"/>
      <c r="S40" s="185"/>
      <c r="T40" s="185"/>
      <c r="U40" s="185"/>
      <c r="V40" s="185"/>
      <c r="W40" s="185"/>
      <c r="X40" s="185"/>
      <c r="Y40" s="185"/>
      <c r="Z40" s="185"/>
    </row>
    <row r="41" spans="1:26" s="53" customFormat="1" ht="38.25" customHeight="1">
      <c r="A41" s="185" t="s">
        <v>179</v>
      </c>
      <c r="B41" s="185"/>
      <c r="C41" s="185"/>
      <c r="D41" s="185"/>
      <c r="E41" s="185"/>
      <c r="F41" s="185"/>
      <c r="G41" s="185"/>
      <c r="H41" s="185"/>
      <c r="I41" s="185"/>
      <c r="J41" s="185"/>
      <c r="K41" s="185"/>
      <c r="L41" s="185"/>
      <c r="M41" s="185"/>
      <c r="N41" s="185"/>
      <c r="O41" s="185"/>
      <c r="P41" s="185"/>
      <c r="Q41" s="185"/>
      <c r="R41" s="185"/>
      <c r="S41" s="185"/>
      <c r="T41" s="185"/>
      <c r="U41" s="185"/>
      <c r="V41" s="185"/>
      <c r="W41" s="185"/>
      <c r="X41" s="185"/>
      <c r="Y41" s="185"/>
      <c r="Z41" s="185"/>
    </row>
    <row r="42" spans="1:26" s="53" customFormat="1" ht="25.5" customHeight="1">
      <c r="A42" s="185" t="s">
        <v>1275</v>
      </c>
      <c r="B42" s="185"/>
      <c r="C42" s="185"/>
      <c r="D42" s="185"/>
      <c r="E42" s="185"/>
      <c r="F42" s="185"/>
      <c r="G42" s="185"/>
      <c r="H42" s="185"/>
      <c r="I42" s="185"/>
      <c r="J42" s="185"/>
      <c r="K42" s="185"/>
      <c r="L42" s="185"/>
      <c r="M42" s="185"/>
      <c r="N42" s="185"/>
      <c r="O42" s="185"/>
      <c r="P42" s="185"/>
      <c r="Q42" s="185"/>
      <c r="R42" s="185"/>
      <c r="S42" s="185"/>
      <c r="T42" s="185"/>
      <c r="U42" s="185"/>
      <c r="V42" s="185"/>
      <c r="W42" s="185"/>
      <c r="X42" s="185"/>
      <c r="Y42" s="185"/>
      <c r="Z42" s="185"/>
    </row>
    <row r="43" spans="1:26" s="53" customFormat="1" ht="25.5" customHeight="1">
      <c r="A43" s="185" t="s">
        <v>1276</v>
      </c>
      <c r="B43" s="185"/>
      <c r="C43" s="185"/>
      <c r="D43" s="185"/>
      <c r="E43" s="185"/>
      <c r="F43" s="185"/>
      <c r="G43" s="185"/>
      <c r="H43" s="185"/>
      <c r="I43" s="185"/>
      <c r="J43" s="185"/>
      <c r="K43" s="185"/>
      <c r="L43" s="185"/>
      <c r="M43" s="185"/>
      <c r="N43" s="185"/>
      <c r="O43" s="185"/>
      <c r="P43" s="185"/>
      <c r="Q43" s="185"/>
      <c r="R43" s="185"/>
      <c r="S43" s="185"/>
      <c r="T43" s="185"/>
      <c r="U43" s="185"/>
      <c r="V43" s="185"/>
      <c r="W43" s="185"/>
      <c r="X43" s="185"/>
      <c r="Y43" s="185"/>
      <c r="Z43" s="185"/>
    </row>
    <row r="44" spans="1:26" s="53" customFormat="1" ht="12.75" customHeight="1">
      <c r="A44" s="188" t="s">
        <v>178</v>
      </c>
      <c r="B44" s="188"/>
      <c r="C44" s="188"/>
      <c r="D44" s="188"/>
      <c r="E44" s="188"/>
      <c r="F44" s="188"/>
      <c r="G44" s="188"/>
      <c r="H44" s="188"/>
      <c r="I44" s="188"/>
      <c r="J44" s="188"/>
      <c r="K44" s="188"/>
      <c r="L44" s="188"/>
      <c r="M44" s="188"/>
      <c r="N44" s="188"/>
      <c r="O44" s="188"/>
      <c r="P44" s="188"/>
      <c r="Q44" s="188"/>
      <c r="R44" s="188"/>
      <c r="S44" s="188"/>
      <c r="T44" s="188"/>
      <c r="U44" s="188"/>
      <c r="V44" s="188"/>
      <c r="W44" s="188"/>
      <c r="X44" s="188"/>
      <c r="Y44" s="188"/>
      <c r="Z44" s="188"/>
    </row>
    <row r="45" spans="1:26" s="53" customFormat="1" ht="24.75" customHeight="1">
      <c r="A45" s="188" t="s">
        <v>1277</v>
      </c>
      <c r="B45" s="188"/>
      <c r="C45" s="188"/>
      <c r="D45" s="188"/>
      <c r="E45" s="188"/>
      <c r="F45" s="188"/>
      <c r="G45" s="188"/>
      <c r="H45" s="188"/>
      <c r="I45" s="188"/>
      <c r="J45" s="188"/>
      <c r="K45" s="188"/>
      <c r="L45" s="188"/>
      <c r="M45" s="188"/>
      <c r="N45" s="188"/>
      <c r="O45" s="188"/>
      <c r="P45" s="188"/>
      <c r="Q45" s="188"/>
      <c r="R45" s="188"/>
      <c r="S45" s="188"/>
      <c r="T45" s="188"/>
      <c r="U45" s="188"/>
      <c r="V45" s="188"/>
      <c r="W45" s="188"/>
      <c r="X45" s="188"/>
      <c r="Y45" s="188"/>
      <c r="Z45" s="188"/>
    </row>
    <row r="46" spans="1:26" s="53" customFormat="1" ht="12.75" customHeight="1">
      <c r="A46" s="189" t="s">
        <v>1278</v>
      </c>
      <c r="B46" s="189"/>
      <c r="C46" s="189"/>
      <c r="D46" s="189"/>
      <c r="E46" s="189"/>
      <c r="F46" s="189"/>
      <c r="G46" s="189"/>
      <c r="H46" s="189"/>
      <c r="I46" s="189"/>
      <c r="J46" s="189"/>
      <c r="K46" s="189"/>
      <c r="L46" s="189"/>
      <c r="M46" s="189"/>
      <c r="N46" s="189"/>
      <c r="O46" s="189"/>
      <c r="P46" s="189"/>
      <c r="Q46" s="189"/>
      <c r="R46" s="189"/>
      <c r="S46" s="189"/>
      <c r="T46" s="189"/>
      <c r="U46" s="189"/>
      <c r="V46" s="189"/>
      <c r="W46" s="189"/>
      <c r="X46" s="189"/>
      <c r="Y46" s="189"/>
      <c r="Z46" s="189"/>
    </row>
    <row r="47" spans="1:26" s="53" customFormat="1" ht="12.75" customHeight="1">
      <c r="A47" s="190" t="s">
        <v>177</v>
      </c>
      <c r="B47" s="190"/>
      <c r="C47" s="190"/>
      <c r="D47" s="190"/>
      <c r="E47" s="190"/>
      <c r="F47" s="190"/>
      <c r="G47" s="190"/>
      <c r="H47" s="190"/>
      <c r="I47" s="190"/>
      <c r="J47" s="190"/>
      <c r="K47" s="190"/>
      <c r="L47" s="190"/>
      <c r="M47" s="190"/>
      <c r="N47" s="190"/>
      <c r="O47" s="190"/>
      <c r="P47" s="190"/>
      <c r="Q47" s="190"/>
      <c r="R47" s="190"/>
      <c r="S47" s="190"/>
      <c r="T47" s="190"/>
      <c r="U47" s="190"/>
      <c r="V47" s="190"/>
      <c r="W47" s="190"/>
      <c r="X47" s="190"/>
      <c r="Y47" s="190"/>
      <c r="Z47" s="190"/>
    </row>
    <row r="48" spans="1:26" s="53" customFormat="1" ht="12.75" customHeight="1">
      <c r="A48" s="185" t="s">
        <v>176</v>
      </c>
      <c r="B48" s="185"/>
      <c r="C48" s="185"/>
      <c r="D48" s="185"/>
      <c r="E48" s="185"/>
      <c r="F48" s="185"/>
      <c r="G48" s="185"/>
      <c r="H48" s="185"/>
      <c r="I48" s="185"/>
      <c r="J48" s="185"/>
      <c r="K48" s="185"/>
      <c r="L48" s="185"/>
      <c r="M48" s="185"/>
      <c r="N48" s="185"/>
      <c r="O48" s="185"/>
      <c r="P48" s="185"/>
      <c r="Q48" s="185"/>
      <c r="R48" s="185"/>
      <c r="S48" s="185"/>
      <c r="T48" s="185"/>
      <c r="U48" s="185"/>
      <c r="V48" s="185"/>
      <c r="W48" s="185"/>
      <c r="X48" s="185"/>
      <c r="Y48" s="185"/>
      <c r="Z48" s="185"/>
    </row>
    <row r="49" spans="1:26" s="53" customFormat="1" ht="12.75" customHeight="1">
      <c r="A49" s="185" t="s">
        <v>1279</v>
      </c>
      <c r="B49" s="185"/>
      <c r="C49" s="185"/>
      <c r="D49" s="185"/>
      <c r="E49" s="185"/>
      <c r="F49" s="185"/>
      <c r="G49" s="185"/>
      <c r="H49" s="185"/>
      <c r="I49" s="185"/>
      <c r="J49" s="185"/>
      <c r="K49" s="185"/>
      <c r="L49" s="185"/>
      <c r="M49" s="185"/>
      <c r="N49" s="185"/>
      <c r="O49" s="185"/>
      <c r="P49" s="185"/>
      <c r="Q49" s="185"/>
      <c r="R49" s="185"/>
      <c r="S49" s="185"/>
      <c r="T49" s="185"/>
      <c r="U49" s="185"/>
      <c r="V49" s="185"/>
      <c r="W49" s="185"/>
      <c r="X49" s="185"/>
      <c r="Y49" s="185"/>
      <c r="Z49" s="185"/>
    </row>
    <row r="50" spans="1:26" s="53" customFormat="1" ht="12.75" customHeight="1">
      <c r="A50" s="189"/>
      <c r="B50" s="189"/>
      <c r="C50" s="189"/>
      <c r="D50" s="189"/>
      <c r="E50" s="189"/>
      <c r="F50" s="189"/>
      <c r="G50" s="189"/>
      <c r="H50" s="189"/>
      <c r="I50" s="189"/>
      <c r="J50" s="189"/>
      <c r="K50" s="189"/>
      <c r="L50" s="189"/>
      <c r="M50" s="189"/>
      <c r="N50" s="189"/>
      <c r="O50" s="189"/>
      <c r="P50" s="189"/>
      <c r="Q50" s="189"/>
      <c r="R50" s="189"/>
      <c r="S50" s="189"/>
      <c r="T50" s="189"/>
      <c r="U50" s="189"/>
      <c r="V50" s="189"/>
      <c r="W50" s="189"/>
      <c r="X50" s="189"/>
      <c r="Y50" s="189"/>
      <c r="Z50" s="189"/>
    </row>
    <row r="51" spans="1:26" s="53" customFormat="1" ht="12.75" customHeight="1">
      <c r="A51" s="191" t="s">
        <v>175</v>
      </c>
      <c r="B51" s="191"/>
      <c r="C51" s="191"/>
      <c r="D51" s="191"/>
      <c r="E51" s="191"/>
      <c r="F51" s="191"/>
      <c r="G51" s="191"/>
      <c r="H51" s="191"/>
      <c r="I51" s="191"/>
      <c r="J51" s="191"/>
      <c r="K51" s="191"/>
      <c r="L51" s="191"/>
      <c r="M51" s="191"/>
      <c r="N51" s="191"/>
      <c r="O51" s="191"/>
      <c r="P51" s="191"/>
      <c r="Q51" s="191"/>
      <c r="R51" s="191"/>
      <c r="S51" s="191"/>
      <c r="T51" s="191"/>
      <c r="U51" s="191"/>
      <c r="V51" s="191"/>
      <c r="W51" s="191"/>
      <c r="X51" s="191"/>
      <c r="Y51" s="191"/>
      <c r="Z51" s="191"/>
    </row>
    <row r="52" spans="1:26" s="53" customFormat="1" ht="12.75" customHeight="1">
      <c r="A52" s="191" t="s">
        <v>174</v>
      </c>
      <c r="B52" s="191"/>
      <c r="C52" s="191"/>
      <c r="D52" s="191"/>
      <c r="E52" s="191"/>
      <c r="F52" s="191"/>
      <c r="G52" s="191"/>
      <c r="H52" s="191"/>
      <c r="I52" s="191"/>
      <c r="J52" s="191"/>
      <c r="K52" s="191"/>
      <c r="L52" s="191"/>
      <c r="M52" s="191"/>
      <c r="N52" s="191"/>
      <c r="O52" s="191"/>
      <c r="P52" s="191"/>
      <c r="Q52" s="191"/>
      <c r="R52" s="191"/>
      <c r="S52" s="191"/>
      <c r="T52" s="191"/>
      <c r="U52" s="191"/>
      <c r="V52" s="191"/>
      <c r="W52" s="191"/>
      <c r="X52" s="191"/>
      <c r="Y52" s="191"/>
      <c r="Z52" s="191"/>
    </row>
    <row r="53" spans="1:26" s="53" customFormat="1" ht="12.75" customHeight="1">
      <c r="A53" s="192" t="s">
        <v>1280</v>
      </c>
      <c r="B53" s="192"/>
      <c r="C53" s="192"/>
      <c r="D53" s="192"/>
      <c r="E53" s="192"/>
      <c r="F53" s="192"/>
      <c r="G53" s="192"/>
      <c r="H53" s="192"/>
      <c r="I53" s="192"/>
      <c r="J53" s="192"/>
      <c r="K53" s="192"/>
      <c r="L53" s="192"/>
      <c r="M53" s="192"/>
      <c r="N53" s="192"/>
      <c r="O53" s="192"/>
      <c r="P53" s="192"/>
      <c r="Q53" s="192"/>
      <c r="R53" s="192"/>
      <c r="S53" s="192"/>
      <c r="T53" s="192"/>
      <c r="U53" s="192"/>
      <c r="V53" s="192"/>
      <c r="W53" s="192"/>
      <c r="X53" s="192"/>
      <c r="Y53" s="192"/>
      <c r="Z53" s="192"/>
    </row>
    <row r="54" spans="1:26" s="53" customFormat="1" ht="12.75" customHeight="1">
      <c r="A54" s="193" t="s">
        <v>173</v>
      </c>
      <c r="B54" s="193"/>
      <c r="C54" s="193"/>
      <c r="D54" s="193"/>
      <c r="E54" s="193"/>
      <c r="F54" s="193"/>
      <c r="G54" s="193"/>
      <c r="H54" s="193"/>
      <c r="I54" s="193"/>
      <c r="J54" s="193"/>
      <c r="K54" s="193"/>
      <c r="L54" s="193"/>
      <c r="M54" s="193"/>
      <c r="N54" s="193"/>
      <c r="O54" s="193"/>
      <c r="P54" s="193"/>
      <c r="Q54" s="193"/>
      <c r="R54" s="193"/>
      <c r="S54" s="193"/>
      <c r="T54" s="193"/>
      <c r="U54" s="193"/>
      <c r="V54" s="193"/>
      <c r="W54" s="193"/>
      <c r="X54" s="193"/>
      <c r="Y54" s="193"/>
      <c r="Z54" s="193"/>
    </row>
    <row r="55" spans="1:26" s="53" customFormat="1" ht="12.75" customHeight="1">
      <c r="A55" s="193" t="s">
        <v>1281</v>
      </c>
      <c r="B55" s="193"/>
      <c r="C55" s="193"/>
      <c r="D55" s="193"/>
      <c r="E55" s="193"/>
      <c r="F55" s="193"/>
      <c r="G55" s="193"/>
      <c r="H55" s="193"/>
      <c r="I55" s="193"/>
      <c r="J55" s="193"/>
      <c r="K55" s="193"/>
      <c r="L55" s="193"/>
      <c r="M55" s="193"/>
      <c r="N55" s="193"/>
      <c r="O55" s="193"/>
      <c r="P55" s="193"/>
      <c r="Q55" s="193"/>
      <c r="R55" s="193"/>
      <c r="S55" s="193"/>
      <c r="T55" s="193"/>
      <c r="U55" s="193"/>
      <c r="V55" s="193"/>
      <c r="W55" s="193"/>
      <c r="X55" s="193"/>
      <c r="Y55" s="193"/>
      <c r="Z55" s="193"/>
    </row>
    <row r="56" spans="1:26" s="53" customFormat="1" ht="12.75" customHeight="1">
      <c r="A56" s="189" t="s">
        <v>1282</v>
      </c>
      <c r="B56" s="189"/>
      <c r="C56" s="189"/>
      <c r="D56" s="189"/>
      <c r="E56" s="189"/>
      <c r="F56" s="189"/>
      <c r="G56" s="189"/>
      <c r="H56" s="189"/>
      <c r="I56" s="189"/>
      <c r="J56" s="189"/>
      <c r="K56" s="189"/>
      <c r="L56" s="189"/>
      <c r="M56" s="189"/>
      <c r="N56" s="189"/>
      <c r="O56" s="189"/>
      <c r="P56" s="189"/>
      <c r="Q56" s="189"/>
      <c r="R56" s="189"/>
      <c r="S56" s="189"/>
      <c r="T56" s="189"/>
      <c r="U56" s="189"/>
      <c r="V56" s="189"/>
      <c r="W56" s="189"/>
      <c r="X56" s="189"/>
      <c r="Y56" s="189"/>
      <c r="Z56" s="189"/>
    </row>
    <row r="57" spans="1:26" s="53" customFormat="1" ht="12.75" customHeight="1">
      <c r="A57" s="189" t="s">
        <v>1283</v>
      </c>
      <c r="B57" s="189"/>
      <c r="C57" s="189"/>
      <c r="D57" s="189"/>
      <c r="E57" s="189"/>
      <c r="F57" s="189"/>
      <c r="G57" s="189"/>
      <c r="H57" s="189"/>
      <c r="I57" s="189"/>
      <c r="J57" s="189"/>
      <c r="K57" s="189"/>
      <c r="L57" s="189"/>
      <c r="M57" s="189"/>
      <c r="N57" s="189"/>
      <c r="O57" s="189"/>
      <c r="P57" s="189"/>
      <c r="Q57" s="189"/>
      <c r="R57" s="189"/>
      <c r="S57" s="189"/>
      <c r="T57" s="189"/>
      <c r="U57" s="189"/>
      <c r="V57" s="189"/>
      <c r="W57" s="189"/>
      <c r="X57" s="189"/>
      <c r="Y57" s="189"/>
      <c r="Z57" s="189"/>
    </row>
    <row r="58" spans="1:26" s="53" customFormat="1" ht="12.95" customHeight="1">
      <c r="A58" s="192" t="s">
        <v>1284</v>
      </c>
      <c r="B58" s="192"/>
      <c r="C58" s="192"/>
      <c r="D58" s="192"/>
      <c r="E58" s="192"/>
      <c r="F58" s="192"/>
      <c r="G58" s="192"/>
      <c r="H58" s="192"/>
      <c r="I58" s="192"/>
      <c r="J58" s="192"/>
      <c r="K58" s="192"/>
      <c r="L58" s="192"/>
      <c r="M58" s="192"/>
      <c r="N58" s="192"/>
      <c r="O58" s="192"/>
      <c r="P58" s="192"/>
      <c r="Q58" s="192"/>
      <c r="R58" s="192"/>
      <c r="S58" s="192"/>
      <c r="T58" s="192"/>
      <c r="U58" s="192"/>
      <c r="V58" s="192"/>
      <c r="W58" s="192"/>
      <c r="X58" s="192"/>
      <c r="Y58" s="192"/>
      <c r="Z58" s="192"/>
    </row>
    <row r="59" spans="1:26" s="53" customFormat="1" ht="12.95" customHeight="1">
      <c r="A59" s="189" t="s">
        <v>1285</v>
      </c>
      <c r="B59" s="189"/>
      <c r="C59" s="189"/>
      <c r="D59" s="189"/>
      <c r="E59" s="189"/>
      <c r="F59" s="189"/>
      <c r="G59" s="189"/>
      <c r="H59" s="189"/>
      <c r="I59" s="189"/>
      <c r="J59" s="189"/>
      <c r="K59" s="189"/>
      <c r="L59" s="189"/>
      <c r="M59" s="189"/>
      <c r="N59" s="189"/>
      <c r="O59" s="189"/>
      <c r="P59" s="189"/>
      <c r="Q59" s="189"/>
      <c r="R59" s="189"/>
      <c r="S59" s="189"/>
      <c r="T59" s="189"/>
      <c r="U59" s="189"/>
      <c r="V59" s="189"/>
      <c r="W59" s="189"/>
      <c r="X59" s="189"/>
      <c r="Y59" s="189"/>
      <c r="Z59" s="189"/>
    </row>
    <row r="60" spans="1:26" s="53" customFormat="1" ht="12.75" customHeight="1">
      <c r="A60" s="194" t="s">
        <v>172</v>
      </c>
      <c r="B60" s="194"/>
      <c r="C60" s="194"/>
      <c r="D60" s="194"/>
      <c r="E60" s="194"/>
      <c r="F60" s="194"/>
      <c r="G60" s="194"/>
      <c r="H60" s="194"/>
      <c r="I60" s="194"/>
      <c r="J60" s="194"/>
      <c r="K60" s="194"/>
      <c r="L60" s="194"/>
      <c r="M60" s="194"/>
      <c r="N60" s="194"/>
      <c r="O60" s="194"/>
      <c r="P60" s="194"/>
      <c r="Q60" s="194"/>
      <c r="R60" s="194"/>
      <c r="S60" s="194"/>
      <c r="T60" s="194"/>
      <c r="U60" s="194"/>
      <c r="V60" s="194"/>
      <c r="W60" s="194"/>
      <c r="X60" s="194"/>
      <c r="Y60" s="194"/>
      <c r="Z60" s="194"/>
    </row>
    <row r="61" spans="1:26" s="53" customFormat="1" ht="12.75" customHeight="1">
      <c r="A61" s="195" t="s">
        <v>1286</v>
      </c>
      <c r="B61" s="195"/>
      <c r="C61" s="195"/>
      <c r="D61" s="195"/>
      <c r="E61" s="195"/>
      <c r="F61" s="195"/>
      <c r="G61" s="195"/>
      <c r="H61" s="195"/>
      <c r="I61" s="195"/>
      <c r="J61" s="195"/>
      <c r="K61" s="195"/>
      <c r="L61" s="195"/>
      <c r="M61" s="195"/>
      <c r="N61" s="195"/>
      <c r="O61" s="195"/>
      <c r="P61" s="195"/>
      <c r="Q61" s="195"/>
      <c r="R61" s="195"/>
      <c r="S61" s="195"/>
      <c r="T61" s="195"/>
      <c r="U61" s="195"/>
      <c r="V61" s="195"/>
      <c r="W61" s="195"/>
      <c r="X61" s="195"/>
      <c r="Y61" s="195"/>
      <c r="Z61" s="195"/>
    </row>
    <row r="62" spans="1:26" s="53" customFormat="1" ht="12.75" customHeight="1">
      <c r="A62" s="189" t="s">
        <v>1287</v>
      </c>
      <c r="B62" s="189"/>
      <c r="C62" s="189"/>
      <c r="D62" s="189"/>
      <c r="E62" s="189"/>
      <c r="F62" s="189"/>
      <c r="G62" s="189"/>
      <c r="H62" s="189"/>
      <c r="I62" s="189"/>
      <c r="J62" s="189"/>
      <c r="K62" s="189"/>
      <c r="L62" s="189"/>
      <c r="M62" s="189"/>
      <c r="N62" s="189"/>
      <c r="O62" s="189"/>
      <c r="P62" s="189"/>
      <c r="Q62" s="189"/>
      <c r="R62" s="189"/>
      <c r="S62" s="189"/>
      <c r="T62" s="189"/>
      <c r="U62" s="189"/>
      <c r="V62" s="189"/>
      <c r="W62" s="189"/>
      <c r="X62" s="189"/>
      <c r="Y62" s="189"/>
      <c r="Z62" s="189"/>
    </row>
    <row r="63" spans="1:26" s="54" customFormat="1" ht="12.75" customHeight="1">
      <c r="A63" s="193" t="s">
        <v>1288</v>
      </c>
      <c r="B63" s="193"/>
      <c r="C63" s="193"/>
      <c r="D63" s="193"/>
      <c r="E63" s="193"/>
      <c r="F63" s="193"/>
      <c r="G63" s="193"/>
      <c r="H63" s="193"/>
      <c r="I63" s="193"/>
      <c r="J63" s="193"/>
      <c r="K63" s="193"/>
      <c r="L63" s="193"/>
      <c r="M63" s="193"/>
      <c r="N63" s="193"/>
      <c r="O63" s="193"/>
      <c r="P63" s="193"/>
      <c r="Q63" s="193"/>
      <c r="R63" s="193"/>
      <c r="S63" s="193"/>
      <c r="T63" s="193"/>
      <c r="U63" s="193"/>
      <c r="V63" s="193"/>
      <c r="W63" s="193"/>
      <c r="X63" s="193"/>
      <c r="Y63" s="193"/>
      <c r="Z63" s="193"/>
    </row>
    <row r="64" spans="1:26" s="54" customFormat="1" ht="12.75" customHeight="1">
      <c r="A64" s="195" t="s">
        <v>167</v>
      </c>
      <c r="B64" s="195"/>
      <c r="C64" s="195"/>
      <c r="D64" s="195"/>
      <c r="E64" s="195"/>
      <c r="F64" s="195"/>
      <c r="G64" s="195"/>
      <c r="H64" s="195"/>
      <c r="I64" s="195"/>
      <c r="J64" s="195"/>
      <c r="K64" s="195"/>
      <c r="L64" s="195"/>
      <c r="M64" s="195"/>
      <c r="N64" s="195"/>
      <c r="O64" s="195"/>
      <c r="P64" s="195"/>
      <c r="Q64" s="195"/>
      <c r="R64" s="195"/>
      <c r="S64" s="195"/>
      <c r="T64" s="195"/>
      <c r="U64" s="195"/>
      <c r="V64" s="195"/>
      <c r="W64" s="195"/>
      <c r="X64" s="195"/>
      <c r="Y64" s="195"/>
      <c r="Z64" s="195"/>
    </row>
    <row r="65" spans="1:26" s="53" customFormat="1" ht="12.75" customHeight="1">
      <c r="A65" s="189" t="s">
        <v>1289</v>
      </c>
      <c r="B65" s="189"/>
      <c r="C65" s="189"/>
      <c r="D65" s="189"/>
      <c r="E65" s="189"/>
      <c r="F65" s="189"/>
      <c r="G65" s="189"/>
      <c r="H65" s="189"/>
      <c r="I65" s="189"/>
      <c r="J65" s="189"/>
      <c r="K65" s="189"/>
      <c r="L65" s="189"/>
      <c r="M65" s="189"/>
      <c r="N65" s="189"/>
      <c r="O65" s="189"/>
      <c r="P65" s="189"/>
      <c r="Q65" s="189"/>
      <c r="R65" s="189"/>
      <c r="S65" s="189"/>
      <c r="T65" s="189"/>
      <c r="U65" s="189"/>
      <c r="V65" s="189"/>
      <c r="W65" s="189"/>
      <c r="X65" s="189"/>
      <c r="Y65" s="189"/>
      <c r="Z65" s="189"/>
    </row>
    <row r="66" spans="1:26" s="54" customFormat="1" ht="12.75" customHeight="1">
      <c r="A66" s="193" t="s">
        <v>1290</v>
      </c>
      <c r="B66" s="193"/>
      <c r="C66" s="193"/>
      <c r="D66" s="193"/>
      <c r="E66" s="193"/>
      <c r="F66" s="193"/>
      <c r="G66" s="193"/>
      <c r="H66" s="193"/>
      <c r="I66" s="193"/>
      <c r="J66" s="193"/>
      <c r="K66" s="193"/>
      <c r="L66" s="193"/>
      <c r="M66" s="193"/>
      <c r="N66" s="193"/>
      <c r="O66" s="193"/>
      <c r="P66" s="193"/>
      <c r="Q66" s="193"/>
      <c r="R66" s="193"/>
      <c r="S66" s="193"/>
      <c r="T66" s="193"/>
      <c r="U66" s="193"/>
      <c r="V66" s="193"/>
      <c r="W66" s="193"/>
      <c r="X66" s="193"/>
      <c r="Y66" s="193"/>
      <c r="Z66" s="193"/>
    </row>
    <row r="67" spans="1:26" s="54" customFormat="1" ht="12.75" customHeight="1">
      <c r="A67" s="194" t="s">
        <v>171</v>
      </c>
      <c r="B67" s="194"/>
      <c r="C67" s="194"/>
      <c r="D67" s="194"/>
      <c r="E67" s="194"/>
      <c r="F67" s="194"/>
      <c r="G67" s="194"/>
      <c r="H67" s="194"/>
      <c r="I67" s="194"/>
      <c r="J67" s="194"/>
      <c r="K67" s="194"/>
      <c r="L67" s="194"/>
      <c r="M67" s="194"/>
      <c r="N67" s="194"/>
      <c r="O67" s="194"/>
      <c r="P67" s="194"/>
      <c r="Q67" s="194"/>
      <c r="R67" s="194"/>
      <c r="S67" s="194"/>
      <c r="T67" s="194"/>
      <c r="U67" s="194"/>
      <c r="V67" s="194"/>
      <c r="W67" s="194"/>
      <c r="X67" s="194"/>
      <c r="Y67" s="194"/>
      <c r="Z67" s="194"/>
    </row>
    <row r="68" spans="1:26" s="54" customFormat="1" ht="12.75" customHeight="1">
      <c r="A68" s="195" t="s">
        <v>170</v>
      </c>
      <c r="B68" s="195"/>
      <c r="C68" s="195"/>
      <c r="D68" s="195"/>
      <c r="E68" s="195"/>
      <c r="F68" s="195"/>
      <c r="G68" s="195"/>
      <c r="H68" s="195"/>
      <c r="I68" s="195"/>
      <c r="J68" s="195"/>
      <c r="K68" s="195"/>
      <c r="L68" s="195"/>
      <c r="M68" s="195"/>
      <c r="N68" s="195"/>
      <c r="O68" s="195"/>
      <c r="P68" s="195"/>
      <c r="Q68" s="195"/>
      <c r="R68" s="195"/>
      <c r="S68" s="195"/>
      <c r="T68" s="195"/>
      <c r="U68" s="195"/>
      <c r="V68" s="195"/>
      <c r="W68" s="195"/>
      <c r="X68" s="195"/>
      <c r="Y68" s="195"/>
      <c r="Z68" s="195"/>
    </row>
    <row r="69" spans="1:26" s="54" customFormat="1" ht="12.75" customHeight="1">
      <c r="A69" s="193" t="s">
        <v>169</v>
      </c>
      <c r="B69" s="193"/>
      <c r="C69" s="193"/>
      <c r="D69" s="193"/>
      <c r="E69" s="193"/>
      <c r="F69" s="193"/>
      <c r="G69" s="193"/>
      <c r="H69" s="193"/>
      <c r="I69" s="193"/>
      <c r="J69" s="193"/>
      <c r="K69" s="193"/>
      <c r="L69" s="193"/>
      <c r="M69" s="193"/>
      <c r="N69" s="193"/>
      <c r="O69" s="193"/>
      <c r="P69" s="193"/>
      <c r="Q69" s="193"/>
      <c r="R69" s="193"/>
      <c r="S69" s="193"/>
      <c r="T69" s="193"/>
      <c r="U69" s="193"/>
      <c r="V69" s="193"/>
      <c r="W69" s="193"/>
      <c r="X69" s="193"/>
      <c r="Y69" s="193"/>
      <c r="Z69" s="193"/>
    </row>
    <row r="70" spans="1:26" s="53" customFormat="1" ht="12.75" customHeight="1">
      <c r="A70" s="193" t="s">
        <v>168</v>
      </c>
      <c r="B70" s="193"/>
      <c r="C70" s="193"/>
      <c r="D70" s="193"/>
      <c r="E70" s="193"/>
      <c r="F70" s="193"/>
      <c r="G70" s="193"/>
      <c r="H70" s="193"/>
      <c r="I70" s="193"/>
      <c r="J70" s="193"/>
      <c r="K70" s="193"/>
      <c r="L70" s="193"/>
      <c r="M70" s="193"/>
      <c r="N70" s="193"/>
      <c r="O70" s="193"/>
      <c r="P70" s="193"/>
      <c r="Q70" s="193"/>
      <c r="R70" s="193"/>
      <c r="S70" s="193"/>
      <c r="T70" s="193"/>
      <c r="U70" s="193"/>
      <c r="V70" s="193"/>
      <c r="W70" s="193"/>
      <c r="X70" s="193"/>
      <c r="Y70" s="193"/>
      <c r="Z70" s="193"/>
    </row>
    <row r="71" spans="1:26" s="53" customFormat="1" ht="12.75" customHeight="1">
      <c r="A71" s="193" t="s">
        <v>1291</v>
      </c>
      <c r="B71" s="193"/>
      <c r="C71" s="193"/>
      <c r="D71" s="193"/>
      <c r="E71" s="193"/>
      <c r="F71" s="193"/>
      <c r="G71" s="193"/>
      <c r="H71" s="193"/>
      <c r="I71" s="193"/>
      <c r="J71" s="193"/>
      <c r="K71" s="193"/>
      <c r="L71" s="193"/>
      <c r="M71" s="193"/>
      <c r="N71" s="193"/>
      <c r="O71" s="193"/>
      <c r="P71" s="193"/>
      <c r="Q71" s="193"/>
      <c r="R71" s="193"/>
      <c r="S71" s="193"/>
      <c r="T71" s="193"/>
      <c r="U71" s="193"/>
      <c r="V71" s="193"/>
      <c r="W71" s="193"/>
      <c r="X71" s="193"/>
      <c r="Y71" s="193"/>
      <c r="Z71" s="193"/>
    </row>
    <row r="72" spans="1:26" s="53" customFormat="1" ht="12.75" customHeight="1">
      <c r="A72" s="193" t="s">
        <v>1292</v>
      </c>
      <c r="B72" s="193"/>
      <c r="C72" s="193"/>
      <c r="D72" s="193"/>
      <c r="E72" s="193"/>
      <c r="F72" s="193"/>
      <c r="G72" s="193"/>
      <c r="H72" s="193"/>
      <c r="I72" s="193"/>
      <c r="J72" s="193"/>
      <c r="K72" s="193"/>
      <c r="L72" s="193"/>
      <c r="M72" s="193"/>
      <c r="N72" s="193"/>
      <c r="O72" s="193"/>
      <c r="P72" s="193"/>
      <c r="Q72" s="193"/>
      <c r="R72" s="193"/>
      <c r="S72" s="193"/>
      <c r="T72" s="193"/>
      <c r="U72" s="193"/>
      <c r="V72" s="193"/>
      <c r="W72" s="193"/>
      <c r="X72" s="193"/>
      <c r="Y72" s="193"/>
      <c r="Z72" s="193"/>
    </row>
    <row r="73" spans="1:26" s="53" customFormat="1" ht="12.75" customHeight="1">
      <c r="A73" s="195" t="s">
        <v>167</v>
      </c>
      <c r="B73" s="195"/>
      <c r="C73" s="195"/>
      <c r="D73" s="195"/>
      <c r="E73" s="195"/>
      <c r="F73" s="195"/>
      <c r="G73" s="195"/>
      <c r="H73" s="195"/>
      <c r="I73" s="195"/>
      <c r="J73" s="195"/>
      <c r="K73" s="195"/>
      <c r="L73" s="195"/>
      <c r="M73" s="195"/>
      <c r="N73" s="195"/>
      <c r="O73" s="195"/>
      <c r="P73" s="195"/>
      <c r="Q73" s="195"/>
      <c r="R73" s="195"/>
      <c r="S73" s="195"/>
      <c r="T73" s="195"/>
      <c r="U73" s="195"/>
      <c r="V73" s="195"/>
      <c r="W73" s="195"/>
      <c r="X73" s="195"/>
      <c r="Y73" s="195"/>
      <c r="Z73" s="195"/>
    </row>
    <row r="74" spans="1:26" s="54" customFormat="1" ht="12.75" customHeight="1">
      <c r="A74" s="193" t="s">
        <v>166</v>
      </c>
      <c r="B74" s="193"/>
      <c r="C74" s="193"/>
      <c r="D74" s="193"/>
      <c r="E74" s="193"/>
      <c r="F74" s="193"/>
      <c r="G74" s="193"/>
      <c r="H74" s="193"/>
      <c r="I74" s="193"/>
      <c r="J74" s="193"/>
      <c r="K74" s="193"/>
      <c r="L74" s="193"/>
      <c r="M74" s="193"/>
      <c r="N74" s="193"/>
      <c r="O74" s="193"/>
      <c r="P74" s="193"/>
      <c r="Q74" s="193"/>
      <c r="R74" s="193"/>
      <c r="S74" s="193"/>
      <c r="T74" s="193"/>
      <c r="U74" s="193"/>
      <c r="V74" s="193"/>
      <c r="W74" s="193"/>
      <c r="X74" s="193"/>
      <c r="Y74" s="193"/>
      <c r="Z74" s="193"/>
    </row>
    <row r="75" spans="1:26" s="53" customFormat="1" ht="12.75" customHeight="1">
      <c r="A75" s="193" t="s">
        <v>1293</v>
      </c>
      <c r="B75" s="193"/>
      <c r="C75" s="193"/>
      <c r="D75" s="193"/>
      <c r="E75" s="193"/>
      <c r="F75" s="193"/>
      <c r="G75" s="193"/>
      <c r="H75" s="193"/>
      <c r="I75" s="193"/>
      <c r="J75" s="193"/>
      <c r="K75" s="193"/>
      <c r="L75" s="193"/>
      <c r="M75" s="193"/>
      <c r="N75" s="193"/>
      <c r="O75" s="193"/>
      <c r="P75" s="193"/>
      <c r="Q75" s="193"/>
      <c r="R75" s="193"/>
      <c r="S75" s="193"/>
      <c r="T75" s="193"/>
      <c r="U75" s="193"/>
      <c r="V75" s="193"/>
      <c r="W75" s="193"/>
      <c r="X75" s="193"/>
      <c r="Y75" s="193"/>
      <c r="Z75" s="193"/>
    </row>
    <row r="76" spans="1:26" s="53" customFormat="1" ht="12.75" customHeight="1">
      <c r="A76" s="193" t="s">
        <v>1294</v>
      </c>
      <c r="B76" s="193"/>
      <c r="C76" s="193"/>
      <c r="D76" s="193"/>
      <c r="E76" s="193"/>
      <c r="F76" s="193"/>
      <c r="G76" s="193"/>
      <c r="H76" s="193"/>
      <c r="I76" s="193"/>
      <c r="J76" s="193"/>
      <c r="K76" s="193"/>
      <c r="L76" s="193"/>
      <c r="M76" s="193"/>
      <c r="N76" s="193"/>
      <c r="O76" s="193"/>
      <c r="P76" s="193"/>
      <c r="Q76" s="193"/>
      <c r="R76" s="193"/>
      <c r="S76" s="193"/>
      <c r="T76" s="193"/>
      <c r="U76" s="193"/>
      <c r="V76" s="193"/>
      <c r="W76" s="193"/>
      <c r="X76" s="193"/>
      <c r="Y76" s="193"/>
      <c r="Z76" s="193"/>
    </row>
    <row r="77" spans="1:26" s="53" customFormat="1" ht="12.75" customHeight="1">
      <c r="A77" s="194" t="s">
        <v>1295</v>
      </c>
      <c r="B77" s="194"/>
      <c r="C77" s="194"/>
      <c r="D77" s="194"/>
      <c r="E77" s="194"/>
      <c r="F77" s="194"/>
      <c r="G77" s="194"/>
      <c r="H77" s="194"/>
      <c r="I77" s="194"/>
      <c r="J77" s="194"/>
      <c r="K77" s="194"/>
      <c r="L77" s="194"/>
      <c r="M77" s="194"/>
      <c r="N77" s="194"/>
      <c r="O77" s="194"/>
      <c r="P77" s="194"/>
      <c r="Q77" s="194"/>
      <c r="R77" s="194"/>
      <c r="S77" s="194"/>
      <c r="T77" s="194"/>
      <c r="U77" s="194"/>
      <c r="V77" s="194"/>
      <c r="W77" s="194"/>
      <c r="X77" s="194"/>
      <c r="Y77" s="194"/>
      <c r="Z77" s="194"/>
    </row>
    <row r="78" spans="1:26" s="53" customFormat="1" ht="12.75" customHeight="1">
      <c r="A78" s="193" t="s">
        <v>165</v>
      </c>
      <c r="B78" s="193"/>
      <c r="C78" s="193"/>
      <c r="D78" s="193"/>
      <c r="E78" s="193"/>
      <c r="F78" s="193"/>
      <c r="G78" s="193"/>
      <c r="H78" s="193"/>
      <c r="I78" s="193"/>
      <c r="J78" s="193"/>
      <c r="K78" s="193"/>
      <c r="L78" s="193"/>
      <c r="M78" s="193"/>
      <c r="N78" s="193"/>
      <c r="O78" s="193"/>
      <c r="P78" s="193"/>
      <c r="Q78" s="193"/>
      <c r="R78" s="193"/>
      <c r="S78" s="193"/>
      <c r="T78" s="193"/>
      <c r="U78" s="193"/>
      <c r="V78" s="193"/>
      <c r="W78" s="193"/>
      <c r="X78" s="193"/>
      <c r="Y78" s="193"/>
      <c r="Z78" s="193"/>
    </row>
    <row r="79" spans="1:26" s="53" customFormat="1" ht="12.75" customHeight="1">
      <c r="A79" s="193" t="s">
        <v>164</v>
      </c>
      <c r="B79" s="193"/>
      <c r="C79" s="193"/>
      <c r="D79" s="193"/>
      <c r="E79" s="193"/>
      <c r="F79" s="193"/>
      <c r="G79" s="193"/>
      <c r="H79" s="193"/>
      <c r="I79" s="193"/>
      <c r="J79" s="193"/>
      <c r="K79" s="193"/>
      <c r="L79" s="193"/>
      <c r="M79" s="193"/>
      <c r="N79" s="193"/>
      <c r="O79" s="193"/>
      <c r="P79" s="193"/>
      <c r="Q79" s="193"/>
      <c r="R79" s="193"/>
      <c r="S79" s="193"/>
      <c r="T79" s="193"/>
      <c r="U79" s="193"/>
      <c r="V79" s="193"/>
      <c r="W79" s="193"/>
      <c r="X79" s="193"/>
      <c r="Y79" s="193"/>
      <c r="Z79" s="193"/>
    </row>
    <row r="80" spans="1:26" s="53" customFormat="1" ht="12.75" customHeight="1">
      <c r="A80" s="193" t="s">
        <v>1296</v>
      </c>
      <c r="B80" s="193"/>
      <c r="C80" s="193"/>
      <c r="D80" s="193"/>
      <c r="E80" s="193"/>
      <c r="F80" s="193"/>
      <c r="G80" s="193"/>
      <c r="H80" s="193"/>
      <c r="I80" s="193"/>
      <c r="J80" s="193"/>
      <c r="K80" s="193"/>
      <c r="L80" s="193"/>
      <c r="M80" s="193"/>
      <c r="N80" s="193"/>
      <c r="O80" s="193"/>
      <c r="P80" s="193"/>
      <c r="Q80" s="193"/>
      <c r="R80" s="193"/>
      <c r="S80" s="193"/>
      <c r="T80" s="193"/>
      <c r="U80" s="193"/>
      <c r="V80" s="193"/>
      <c r="W80" s="193"/>
      <c r="X80" s="193"/>
      <c r="Y80" s="193"/>
      <c r="Z80" s="193"/>
    </row>
    <row r="81" spans="1:26" ht="12.75" customHeight="1">
      <c r="A81" s="193" t="s">
        <v>1297</v>
      </c>
      <c r="B81" s="193"/>
      <c r="C81" s="193"/>
      <c r="D81" s="193"/>
      <c r="E81" s="193"/>
      <c r="F81" s="193"/>
      <c r="G81" s="193"/>
      <c r="H81" s="193"/>
      <c r="I81" s="193"/>
      <c r="J81" s="193"/>
      <c r="K81" s="193"/>
      <c r="L81" s="193"/>
      <c r="M81" s="193"/>
      <c r="N81" s="193"/>
      <c r="O81" s="193"/>
      <c r="P81" s="193"/>
      <c r="Q81" s="193"/>
      <c r="R81" s="193"/>
      <c r="S81" s="193"/>
      <c r="T81" s="193"/>
      <c r="U81" s="193"/>
      <c r="V81" s="193"/>
      <c r="W81" s="193"/>
      <c r="X81" s="193"/>
      <c r="Y81" s="193"/>
      <c r="Z81" s="193"/>
    </row>
    <row r="82" spans="1:26" ht="12.75" customHeight="1">
      <c r="A82" s="194" t="s">
        <v>1298</v>
      </c>
      <c r="B82" s="194"/>
      <c r="C82" s="194"/>
      <c r="D82" s="194"/>
      <c r="E82" s="194"/>
      <c r="F82" s="194"/>
      <c r="G82" s="194"/>
      <c r="H82" s="194"/>
      <c r="I82" s="194"/>
      <c r="J82" s="194"/>
      <c r="K82" s="194"/>
      <c r="L82" s="194"/>
      <c r="M82" s="194"/>
      <c r="N82" s="194"/>
      <c r="O82" s="194"/>
      <c r="P82" s="194"/>
      <c r="Q82" s="194"/>
      <c r="R82" s="194"/>
      <c r="S82" s="194"/>
      <c r="T82" s="194"/>
      <c r="U82" s="194"/>
      <c r="V82" s="194"/>
      <c r="W82" s="194"/>
      <c r="X82" s="194"/>
      <c r="Y82" s="194"/>
      <c r="Z82" s="194"/>
    </row>
    <row r="83" spans="1:26" ht="12.75" customHeight="1">
      <c r="A83" s="193" t="s">
        <v>1299</v>
      </c>
      <c r="B83" s="193"/>
      <c r="C83" s="193"/>
      <c r="D83" s="193"/>
      <c r="E83" s="193"/>
      <c r="F83" s="193"/>
      <c r="G83" s="193"/>
      <c r="H83" s="193"/>
      <c r="I83" s="193"/>
      <c r="J83" s="193"/>
      <c r="K83" s="193"/>
      <c r="L83" s="193"/>
      <c r="M83" s="193"/>
      <c r="N83" s="193"/>
      <c r="O83" s="193"/>
      <c r="P83" s="193"/>
      <c r="Q83" s="193"/>
      <c r="R83" s="193"/>
      <c r="S83" s="193"/>
      <c r="T83" s="193"/>
      <c r="U83" s="193"/>
      <c r="V83" s="193"/>
      <c r="W83" s="193"/>
      <c r="X83" s="193"/>
      <c r="Y83" s="193"/>
      <c r="Z83" s="193"/>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RowHeight="14.75"/>
  <cols>
    <col min="1" max="1" width="26.86328125" customWidth="1"/>
    <col min="2" max="2" width="16.7265625" customWidth="1"/>
    <col min="3" max="3" width="12.54296875" customWidth="1"/>
    <col min="4" max="4" width="14.1328125" customWidth="1"/>
    <col min="5" max="5" width="16.7265625" customWidth="1"/>
    <col min="6" max="6" width="16.26953125" customWidth="1"/>
    <col min="7" max="7" width="15.86328125" customWidth="1"/>
  </cols>
  <sheetData>
    <row r="1" spans="1:7">
      <c r="A1" s="1" t="s">
        <v>140</v>
      </c>
    </row>
    <row r="2" spans="1:7">
      <c r="A2" s="1"/>
    </row>
    <row r="3" spans="1:7" ht="44.25">
      <c r="A3" s="5" t="s">
        <v>141</v>
      </c>
      <c r="B3" s="5" t="s">
        <v>142</v>
      </c>
      <c r="C3" s="5" t="s">
        <v>143</v>
      </c>
      <c r="D3" s="5" t="s">
        <v>144</v>
      </c>
      <c r="E3" s="5" t="s">
        <v>145</v>
      </c>
      <c r="F3" s="5" t="s">
        <v>146</v>
      </c>
      <c r="G3" s="5" t="s">
        <v>147</v>
      </c>
    </row>
    <row r="4" spans="1:7">
      <c r="A4" t="s">
        <v>148</v>
      </c>
      <c r="B4" s="6">
        <v>21611</v>
      </c>
      <c r="C4" s="6">
        <v>244203</v>
      </c>
      <c r="D4" s="6">
        <v>3584</v>
      </c>
      <c r="E4">
        <v>11.3</v>
      </c>
      <c r="F4">
        <v>5.7</v>
      </c>
      <c r="G4">
        <v>2.4</v>
      </c>
    </row>
    <row r="5" spans="1:7">
      <c r="A5" t="s">
        <v>149</v>
      </c>
      <c r="B5" s="6">
        <v>10147</v>
      </c>
      <c r="C5" s="6">
        <v>121865</v>
      </c>
      <c r="D5" s="6">
        <v>2035</v>
      </c>
      <c r="E5">
        <v>12</v>
      </c>
      <c r="F5">
        <v>6</v>
      </c>
      <c r="G5">
        <v>2.7</v>
      </c>
    </row>
    <row r="6" spans="1:7">
      <c r="A6" t="s">
        <v>150</v>
      </c>
      <c r="B6">
        <v>735</v>
      </c>
      <c r="C6" s="6">
        <v>8137</v>
      </c>
      <c r="D6">
        <v>154</v>
      </c>
      <c r="E6">
        <v>11.1</v>
      </c>
      <c r="F6">
        <v>7.8</v>
      </c>
      <c r="G6">
        <v>2.4</v>
      </c>
    </row>
    <row r="7" spans="1:7">
      <c r="A7" t="s">
        <v>151</v>
      </c>
      <c r="B7">
        <v>854</v>
      </c>
      <c r="C7" s="6">
        <v>12694</v>
      </c>
      <c r="D7">
        <v>220</v>
      </c>
      <c r="E7">
        <v>14.9</v>
      </c>
      <c r="F7">
        <v>4.0999999999999996</v>
      </c>
      <c r="G7">
        <v>3.8</v>
      </c>
    </row>
    <row r="8" spans="1:7">
      <c r="A8" t="s">
        <v>152</v>
      </c>
      <c r="B8" s="6">
        <v>1704</v>
      </c>
      <c r="C8" s="6">
        <v>18728</v>
      </c>
      <c r="D8">
        <v>212</v>
      </c>
      <c r="E8">
        <v>11</v>
      </c>
      <c r="F8">
        <v>4.7</v>
      </c>
      <c r="G8">
        <v>2.2999999999999998</v>
      </c>
    </row>
    <row r="9" spans="1:7">
      <c r="A9" t="s">
        <v>153</v>
      </c>
      <c r="B9" s="6">
        <v>2508</v>
      </c>
      <c r="C9" s="6">
        <v>21580</v>
      </c>
      <c r="D9">
        <v>362</v>
      </c>
      <c r="E9">
        <v>8.6</v>
      </c>
      <c r="F9">
        <v>6.3</v>
      </c>
      <c r="G9">
        <v>2.2999999999999998</v>
      </c>
    </row>
    <row r="10" spans="1:7">
      <c r="A10" t="s">
        <v>154</v>
      </c>
      <c r="B10" s="6">
        <v>3916</v>
      </c>
      <c r="C10" s="6">
        <v>43741</v>
      </c>
      <c r="D10">
        <v>280</v>
      </c>
      <c r="E10">
        <v>11.2</v>
      </c>
      <c r="F10">
        <v>4.5999999999999996</v>
      </c>
      <c r="G10">
        <v>1.3</v>
      </c>
    </row>
    <row r="11" spans="1:7">
      <c r="A11" t="s">
        <v>155</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workbookViewId="0">
      <selection activeCell="D22" sqref="D22"/>
    </sheetView>
  </sheetViews>
  <sheetFormatPr defaultRowHeight="14.75"/>
  <cols>
    <col min="1" max="1" width="50.40625" customWidth="1"/>
    <col min="2" max="2" width="21.54296875" customWidth="1"/>
    <col min="3" max="3" width="26.86328125" customWidth="1"/>
    <col min="4" max="4" width="42.86328125" customWidth="1"/>
    <col min="5" max="5" width="17" customWidth="1"/>
  </cols>
  <sheetData>
    <row r="1" spans="1:36">
      <c r="A1" s="2" t="s">
        <v>132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C2">
        <f>'AEO 2021 48'!F1</f>
        <v>2020</v>
      </c>
      <c r="D2">
        <f>'AEO 2021 48'!G1</f>
        <v>2021</v>
      </c>
      <c r="E2">
        <f>'AEO 2021 48'!H1</f>
        <v>2022</v>
      </c>
      <c r="F2">
        <f>'AEO 2021 48'!I1</f>
        <v>2023</v>
      </c>
      <c r="G2">
        <f>'AEO 2021 48'!J1</f>
        <v>2024</v>
      </c>
      <c r="H2">
        <f>'AEO 2021 48'!K1</f>
        <v>2025</v>
      </c>
      <c r="I2">
        <f>'AEO 2021 48'!L1</f>
        <v>2026</v>
      </c>
      <c r="J2">
        <f>'AEO 2021 48'!M1</f>
        <v>2027</v>
      </c>
      <c r="K2">
        <f>'AEO 2021 48'!N1</f>
        <v>2028</v>
      </c>
      <c r="L2">
        <f>'AEO 2021 48'!O1</f>
        <v>2029</v>
      </c>
      <c r="M2">
        <f>'AEO 2021 48'!P1</f>
        <v>2030</v>
      </c>
      <c r="N2">
        <f>'AEO 2021 48'!Q1</f>
        <v>2031</v>
      </c>
      <c r="O2">
        <f>'AEO 2021 48'!R1</f>
        <v>2032</v>
      </c>
      <c r="P2">
        <f>'AEO 2021 48'!S1</f>
        <v>2033</v>
      </c>
      <c r="Q2">
        <f>'AEO 2021 48'!T1</f>
        <v>2034</v>
      </c>
      <c r="R2">
        <f>'AEO 2021 48'!U1</f>
        <v>2035</v>
      </c>
      <c r="S2">
        <f>'AEO 2021 48'!V1</f>
        <v>2036</v>
      </c>
      <c r="T2">
        <f>'AEO 2021 48'!W1</f>
        <v>2037</v>
      </c>
      <c r="U2">
        <f>'AEO 2021 48'!X1</f>
        <v>2038</v>
      </c>
      <c r="V2">
        <f>'AEO 2021 48'!Y1</f>
        <v>2039</v>
      </c>
      <c r="W2">
        <f>'AEO 2021 48'!Z1</f>
        <v>2040</v>
      </c>
      <c r="X2">
        <f>'AEO 2021 48'!AA1</f>
        <v>2041</v>
      </c>
      <c r="Y2">
        <f>'AEO 2021 48'!AB1</f>
        <v>2042</v>
      </c>
      <c r="Z2">
        <f>'AEO 2021 48'!AC1</f>
        <v>2043</v>
      </c>
      <c r="AA2">
        <f>'AEO 2021 48'!AD1</f>
        <v>2044</v>
      </c>
      <c r="AB2">
        <f>'AEO 2021 48'!AE1</f>
        <v>2045</v>
      </c>
      <c r="AC2">
        <f>'AEO 2021 48'!AF1</f>
        <v>2046</v>
      </c>
      <c r="AD2">
        <f>'AEO 2021 48'!AG1</f>
        <v>2047</v>
      </c>
      <c r="AE2">
        <f>'AEO 2021 48'!AH1</f>
        <v>2048</v>
      </c>
      <c r="AF2">
        <f>'AEO 2021 48'!AI1</f>
        <v>2049</v>
      </c>
      <c r="AG2">
        <f>'AEO 2021 48'!AJ1</f>
        <v>2050</v>
      </c>
    </row>
    <row r="3" spans="1:36">
      <c r="A3" t="s">
        <v>130</v>
      </c>
      <c r="C3">
        <f>('AEO 2021 48'!F70-'AEO 2021 48'!F178)/'AEO 2021 48'!F70</f>
        <v>0.45646238062495437</v>
      </c>
      <c r="D3">
        <f>('AEO 2021 48'!G70-'AEO 2021 48'!G178)/'AEO 2021 48'!G70</f>
        <v>0.80451859019570515</v>
      </c>
      <c r="E3">
        <f>('AEO 2021 48'!H70-'AEO 2021 48'!H178)/'AEO 2021 48'!H70</f>
        <v>0.82350819166817801</v>
      </c>
      <c r="F3">
        <f>('AEO 2021 48'!I70-'AEO 2021 48'!I178)/'AEO 2021 48'!I70</f>
        <v>0.83051191176702843</v>
      </c>
      <c r="G3">
        <f>('AEO 2021 48'!J70-'AEO 2021 48'!J178)/'AEO 2021 48'!J70</f>
        <v>0.82964599858463339</v>
      </c>
      <c r="H3">
        <f>('AEO 2021 48'!K70-'AEO 2021 48'!K178)/'AEO 2021 48'!K70</f>
        <v>0.83066130200264388</v>
      </c>
      <c r="I3">
        <f>('AEO 2021 48'!L70-'AEO 2021 48'!L178)/'AEO 2021 48'!L70</f>
        <v>0.83024458343973562</v>
      </c>
      <c r="J3">
        <f>('AEO 2021 48'!M70-'AEO 2021 48'!M178)/'AEO 2021 48'!M70</f>
        <v>0.82717388968807581</v>
      </c>
      <c r="K3">
        <f>('AEO 2021 48'!N70-'AEO 2021 48'!N178)/'AEO 2021 48'!N70</f>
        <v>0.82558588600548399</v>
      </c>
      <c r="L3">
        <f>('AEO 2021 48'!O70-'AEO 2021 48'!O178)/'AEO 2021 48'!O70</f>
        <v>0.82280853108035013</v>
      </c>
      <c r="M3">
        <f>('AEO 2021 48'!P70-'AEO 2021 48'!P178)/'AEO 2021 48'!P70</f>
        <v>0.82068082397903597</v>
      </c>
      <c r="N3">
        <f>('AEO 2021 48'!Q70-'AEO 2021 48'!Q178)/'AEO 2021 48'!Q70</f>
        <v>0.81877068858058866</v>
      </c>
      <c r="O3">
        <f>('AEO 2021 48'!R70-'AEO 2021 48'!R178)/'AEO 2021 48'!R70</f>
        <v>0.81724414176213445</v>
      </c>
      <c r="P3">
        <f>('AEO 2021 48'!S70-'AEO 2021 48'!S178)/'AEO 2021 48'!S70</f>
        <v>0.81577368537994743</v>
      </c>
      <c r="Q3">
        <f>('AEO 2021 48'!T70-'AEO 2021 48'!T178)/'AEO 2021 48'!T70</f>
        <v>0.81453005123984989</v>
      </c>
      <c r="R3">
        <f>('AEO 2021 48'!U70-'AEO 2021 48'!U178)/'AEO 2021 48'!U70</f>
        <v>0.81347784679670865</v>
      </c>
      <c r="S3">
        <f>('AEO 2021 48'!V70-'AEO 2021 48'!V178)/'AEO 2021 48'!V70</f>
        <v>0.81226134880511536</v>
      </c>
      <c r="T3">
        <f>('AEO 2021 48'!W70-'AEO 2021 48'!W178)/'AEO 2021 48'!W70</f>
        <v>0.81089861828833454</v>
      </c>
      <c r="U3">
        <f>('AEO 2021 48'!X70-'AEO 2021 48'!X178)/'AEO 2021 48'!X70</f>
        <v>0.80960928872549065</v>
      </c>
      <c r="V3">
        <f>('AEO 2021 48'!Y70-'AEO 2021 48'!Y178)/'AEO 2021 48'!Y70</f>
        <v>0.80854339979797762</v>
      </c>
      <c r="W3">
        <f>('AEO 2021 48'!Z70-'AEO 2021 48'!Z178)/'AEO 2021 48'!Z70</f>
        <v>0.80769921912658138</v>
      </c>
      <c r="X3">
        <f>('AEO 2021 48'!AA70-'AEO 2021 48'!AA178)/'AEO 2021 48'!AA70</f>
        <v>0.80683145066899897</v>
      </c>
      <c r="Y3">
        <f>('AEO 2021 48'!AB70-'AEO 2021 48'!AB178)/'AEO 2021 48'!AB70</f>
        <v>0.80595770656789423</v>
      </c>
      <c r="Z3">
        <f>('AEO 2021 48'!AC70-'AEO 2021 48'!AC178)/'AEO 2021 48'!AC70</f>
        <v>0.80506417041865486</v>
      </c>
      <c r="AA3">
        <f>('AEO 2021 48'!AD70-'AEO 2021 48'!AD178)/'AEO 2021 48'!AD70</f>
        <v>0.80411986046228401</v>
      </c>
      <c r="AB3">
        <f>('AEO 2021 48'!AE70-'AEO 2021 48'!AE178)/'AEO 2021 48'!AE70</f>
        <v>0.80330423223188197</v>
      </c>
      <c r="AC3">
        <f>('AEO 2021 48'!AF70-'AEO 2021 48'!AF178)/'AEO 2021 48'!AF70</f>
        <v>0.80236267284546015</v>
      </c>
      <c r="AD3">
        <f>('AEO 2021 48'!AG70-'AEO 2021 48'!AG178)/'AEO 2021 48'!AG70</f>
        <v>0.80128033440027124</v>
      </c>
      <c r="AE3">
        <f>('AEO 2021 48'!AH70-'AEO 2021 48'!AH178)/'AEO 2021 48'!AH70</f>
        <v>0.80042119195248607</v>
      </c>
      <c r="AF3">
        <f>('AEO 2021 48'!AI70-'AEO 2021 48'!AI178)/'AEO 2021 48'!AI70</f>
        <v>0.79956023935946874</v>
      </c>
      <c r="AG3">
        <f>('AEO 2021 48'!AJ70-'AEO 2021 48'!AJ178)/'AEO 2021 48'!AJ70</f>
        <v>0.79872579413914413</v>
      </c>
    </row>
    <row r="4" spans="1:36">
      <c r="A4" t="s">
        <v>131</v>
      </c>
      <c r="C4">
        <f>'AEO 2021 48'!F178/'AEO 2021 48'!F70</f>
        <v>0.54353761937504563</v>
      </c>
      <c r="D4">
        <f>'AEO 2021 48'!G178/'AEO 2021 48'!G70</f>
        <v>0.19548140980429482</v>
      </c>
      <c r="E4">
        <f>'AEO 2021 48'!H178/'AEO 2021 48'!H70</f>
        <v>0.17649180833182201</v>
      </c>
      <c r="F4">
        <f>'AEO 2021 48'!I178/'AEO 2021 48'!I70</f>
        <v>0.16948808823297154</v>
      </c>
      <c r="G4">
        <f>'AEO 2021 48'!J178/'AEO 2021 48'!J70</f>
        <v>0.17035400141536666</v>
      </c>
      <c r="H4">
        <f>'AEO 2021 48'!K178/'AEO 2021 48'!K70</f>
        <v>0.16933869799735615</v>
      </c>
      <c r="I4">
        <f>'AEO 2021 48'!L178/'AEO 2021 48'!L70</f>
        <v>0.16975541656026447</v>
      </c>
      <c r="J4">
        <f>'AEO 2021 48'!M178/'AEO 2021 48'!M70</f>
        <v>0.17282611031192421</v>
      </c>
      <c r="K4">
        <f>'AEO 2021 48'!N178/'AEO 2021 48'!N70</f>
        <v>0.17441411399451595</v>
      </c>
      <c r="L4">
        <f>'AEO 2021 48'!O178/'AEO 2021 48'!O70</f>
        <v>0.17719146891964979</v>
      </c>
      <c r="M4">
        <f>'AEO 2021 48'!P178/'AEO 2021 48'!P70</f>
        <v>0.17931917602096412</v>
      </c>
      <c r="N4">
        <f>'AEO 2021 48'!Q178/'AEO 2021 48'!Q70</f>
        <v>0.18122931141941132</v>
      </c>
      <c r="O4">
        <f>'AEO 2021 48'!R178/'AEO 2021 48'!R70</f>
        <v>0.18275585823786555</v>
      </c>
      <c r="P4">
        <f>'AEO 2021 48'!S178/'AEO 2021 48'!S70</f>
        <v>0.18422631462005259</v>
      </c>
      <c r="Q4">
        <f>'AEO 2021 48'!T178/'AEO 2021 48'!T70</f>
        <v>0.18546994876015016</v>
      </c>
      <c r="R4">
        <f>'AEO 2021 48'!U178/'AEO 2021 48'!U70</f>
        <v>0.1865221532032913</v>
      </c>
      <c r="S4">
        <f>'AEO 2021 48'!V178/'AEO 2021 48'!V70</f>
        <v>0.18773865119488459</v>
      </c>
      <c r="T4">
        <f>'AEO 2021 48'!W178/'AEO 2021 48'!W70</f>
        <v>0.18910138171166541</v>
      </c>
      <c r="U4">
        <f>'AEO 2021 48'!X178/'AEO 2021 48'!X70</f>
        <v>0.19039071127450938</v>
      </c>
      <c r="V4">
        <f>'AEO 2021 48'!Y178/'AEO 2021 48'!Y70</f>
        <v>0.19145660020202246</v>
      </c>
      <c r="W4">
        <f>'AEO 2021 48'!Z178/'AEO 2021 48'!Z70</f>
        <v>0.19230078087341868</v>
      </c>
      <c r="X4">
        <f>'AEO 2021 48'!AA178/'AEO 2021 48'!AA70</f>
        <v>0.19316854933100105</v>
      </c>
      <c r="Y4">
        <f>'AEO 2021 48'!AB178/'AEO 2021 48'!AB70</f>
        <v>0.19404229343210577</v>
      </c>
      <c r="Z4">
        <f>'AEO 2021 48'!AC178/'AEO 2021 48'!AC70</f>
        <v>0.19493582958134512</v>
      </c>
      <c r="AA4">
        <f>'AEO 2021 48'!AD178/'AEO 2021 48'!AD70</f>
        <v>0.19588013953771591</v>
      </c>
      <c r="AB4">
        <f>'AEO 2021 48'!AE178/'AEO 2021 48'!AE70</f>
        <v>0.19669576776811792</v>
      </c>
      <c r="AC4">
        <f>'AEO 2021 48'!AF178/'AEO 2021 48'!AF70</f>
        <v>0.19763732715453985</v>
      </c>
      <c r="AD4">
        <f>'AEO 2021 48'!AG178/'AEO 2021 48'!AG70</f>
        <v>0.19871966559972876</v>
      </c>
      <c r="AE4">
        <f>'AEO 2021 48'!AH178/'AEO 2021 48'!AH70</f>
        <v>0.19957880804751388</v>
      </c>
      <c r="AF4">
        <f>'AEO 2021 48'!AI178/'AEO 2021 48'!AI70</f>
        <v>0.20043976064053126</v>
      </c>
      <c r="AG4">
        <f>'AEO 2021 48'!AJ178/'AEO 2021 48'!AJ70</f>
        <v>0.20127420586085587</v>
      </c>
    </row>
    <row r="6" spans="1:36">
      <c r="A6" s="2" t="s">
        <v>137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 t="shared" ref="B7:AF7" si="0">C2</f>
        <v>2020</v>
      </c>
      <c r="C7">
        <f t="shared" si="0"/>
        <v>2021</v>
      </c>
      <c r="D7">
        <f t="shared" si="0"/>
        <v>2022</v>
      </c>
      <c r="E7">
        <f t="shared" si="0"/>
        <v>2023</v>
      </c>
      <c r="F7">
        <f t="shared" si="0"/>
        <v>2024</v>
      </c>
      <c r="G7">
        <f t="shared" si="0"/>
        <v>2025</v>
      </c>
      <c r="H7">
        <f t="shared" si="0"/>
        <v>2026</v>
      </c>
      <c r="I7">
        <f t="shared" si="0"/>
        <v>2027</v>
      </c>
      <c r="J7">
        <f t="shared" si="0"/>
        <v>2028</v>
      </c>
      <c r="K7">
        <f t="shared" si="0"/>
        <v>2029</v>
      </c>
      <c r="L7">
        <f t="shared" si="0"/>
        <v>2030</v>
      </c>
      <c r="M7">
        <f t="shared" si="0"/>
        <v>2031</v>
      </c>
      <c r="N7">
        <f t="shared" si="0"/>
        <v>2032</v>
      </c>
      <c r="O7">
        <f t="shared" si="0"/>
        <v>2033</v>
      </c>
      <c r="P7">
        <f t="shared" si="0"/>
        <v>2034</v>
      </c>
      <c r="Q7">
        <f t="shared" si="0"/>
        <v>2035</v>
      </c>
      <c r="R7">
        <f t="shared" si="0"/>
        <v>2036</v>
      </c>
      <c r="S7">
        <f t="shared" si="0"/>
        <v>2037</v>
      </c>
      <c r="T7">
        <f t="shared" si="0"/>
        <v>2038</v>
      </c>
      <c r="U7">
        <f t="shared" si="0"/>
        <v>2039</v>
      </c>
      <c r="V7">
        <f t="shared" si="0"/>
        <v>2040</v>
      </c>
      <c r="W7">
        <f t="shared" si="0"/>
        <v>2041</v>
      </c>
      <c r="X7">
        <f t="shared" si="0"/>
        <v>2042</v>
      </c>
      <c r="Y7">
        <f t="shared" si="0"/>
        <v>2043</v>
      </c>
      <c r="Z7">
        <f t="shared" si="0"/>
        <v>2044</v>
      </c>
      <c r="AA7">
        <f t="shared" si="0"/>
        <v>2045</v>
      </c>
      <c r="AB7">
        <f t="shared" si="0"/>
        <v>2046</v>
      </c>
      <c r="AC7">
        <f t="shared" si="0"/>
        <v>2047</v>
      </c>
      <c r="AD7">
        <f t="shared" si="0"/>
        <v>2048</v>
      </c>
      <c r="AE7">
        <f t="shared" si="0"/>
        <v>2049</v>
      </c>
      <c r="AF7">
        <f t="shared" si="0"/>
        <v>2050</v>
      </c>
    </row>
    <row r="8" spans="1:36">
      <c r="A8" t="s">
        <v>133</v>
      </c>
      <c r="B8">
        <f>'AEO 2021 47'!F170/'AEO 2021 47'!F175</f>
        <v>0.29218942961735284</v>
      </c>
      <c r="C8">
        <f>'AEO 2021 47'!G170/'AEO 2021 47'!G175</f>
        <v>0.43171235382376311</v>
      </c>
      <c r="D8">
        <f>'AEO 2021 47'!H170/'AEO 2021 47'!H175</f>
        <v>0.48167243131315013</v>
      </c>
      <c r="E8">
        <f>'AEO 2021 47'!I170/'AEO 2021 47'!I175</f>
        <v>0.51196951599727103</v>
      </c>
      <c r="F8">
        <f>'AEO 2021 47'!J170/'AEO 2021 47'!J175</f>
        <v>0.53097125464882788</v>
      </c>
      <c r="G8">
        <f>'AEO 2021 47'!K170/'AEO 2021 47'!K175</f>
        <v>0.5402887796553425</v>
      </c>
      <c r="H8">
        <f>'AEO 2021 47'!L170/'AEO 2021 47'!L175</f>
        <v>0.54753290974936142</v>
      </c>
      <c r="I8">
        <f>'AEO 2021 47'!M170/'AEO 2021 47'!M175</f>
        <v>0.55467772029823981</v>
      </c>
      <c r="J8">
        <f>'AEO 2021 47'!N170/'AEO 2021 47'!N175</f>
        <v>0.56331484283909383</v>
      </c>
      <c r="K8">
        <f>'AEO 2021 47'!O170/'AEO 2021 47'!O175</f>
        <v>0.57087322290694875</v>
      </c>
      <c r="L8">
        <f>'AEO 2021 47'!P170/'AEO 2021 47'!P175</f>
        <v>0.57681277040958412</v>
      </c>
      <c r="M8">
        <f>'AEO 2021 47'!Q170/'AEO 2021 47'!Q175</f>
        <v>0.58193550947347528</v>
      </c>
      <c r="N8">
        <f>'AEO 2021 47'!R170/'AEO 2021 47'!R175</f>
        <v>0.58628369310032469</v>
      </c>
      <c r="O8">
        <f>'AEO 2021 47'!S170/'AEO 2021 47'!S175</f>
        <v>0.58926462039135152</v>
      </c>
      <c r="P8">
        <f>'AEO 2021 47'!T170/'AEO 2021 47'!T175</f>
        <v>0.59122636567547271</v>
      </c>
      <c r="Q8">
        <f>'AEO 2021 47'!U170/'AEO 2021 47'!U175</f>
        <v>0.59354510033403962</v>
      </c>
      <c r="R8">
        <f>'AEO 2021 47'!V170/'AEO 2021 47'!V175</f>
        <v>0.59877578099194673</v>
      </c>
      <c r="S8">
        <f>'AEO 2021 47'!W170/'AEO 2021 47'!W175</f>
        <v>0.60272978737012251</v>
      </c>
      <c r="T8">
        <f>'AEO 2021 47'!X170/'AEO 2021 47'!X175</f>
        <v>0.60688889819529435</v>
      </c>
      <c r="U8">
        <f>'AEO 2021 47'!Y170/'AEO 2021 47'!Y175</f>
        <v>0.61023640456371053</v>
      </c>
      <c r="V8">
        <f>'AEO 2021 47'!Z170/'AEO 2021 47'!Z175</f>
        <v>0.61367615029026468</v>
      </c>
      <c r="W8">
        <f>'AEO 2021 47'!AA170/'AEO 2021 47'!AA175</f>
        <v>0.61706402835275831</v>
      </c>
      <c r="X8">
        <f>'AEO 2021 47'!AB170/'AEO 2021 47'!AB175</f>
        <v>0.62097935288357486</v>
      </c>
      <c r="Y8">
        <f>'AEO 2021 47'!AC170/'AEO 2021 47'!AC175</f>
        <v>0.62491857242792392</v>
      </c>
      <c r="Z8">
        <f>'AEO 2021 47'!AD170/'AEO 2021 47'!AD175</f>
        <v>0.62861883140780528</v>
      </c>
      <c r="AA8">
        <f>'AEO 2021 47'!AE170/'AEO 2021 47'!AE175</f>
        <v>0.63349536722579469</v>
      </c>
      <c r="AB8">
        <f>'AEO 2021 47'!AF170/'AEO 2021 47'!AF175</f>
        <v>0.639025802783457</v>
      </c>
      <c r="AC8">
        <f>'AEO 2021 47'!AG170/'AEO 2021 47'!AG175</f>
        <v>0.64535018536705446</v>
      </c>
      <c r="AD8">
        <f>'AEO 2021 47'!AH170/'AEO 2021 47'!AH175</f>
        <v>0.65012586250583204</v>
      </c>
      <c r="AE8">
        <f>'AEO 2021 47'!AI170/'AEO 2021 47'!AI175</f>
        <v>0.65573312280834861</v>
      </c>
      <c r="AF8">
        <f>'AEO 2021 47'!AJ170/'AEO 2021 47'!AJ175</f>
        <v>0.66154105639866134</v>
      </c>
    </row>
    <row r="9" spans="1:36">
      <c r="A9" t="s">
        <v>202</v>
      </c>
      <c r="B9">
        <f>'AEO 2021 49'!G202/'AEO 2021 49'!G131</f>
        <v>1.0500638212832756</v>
      </c>
    </row>
    <row r="11" spans="1:36">
      <c r="A11" s="2" t="s">
        <v>203</v>
      </c>
      <c r="B11" s="3"/>
      <c r="D11" s="2" t="s">
        <v>212</v>
      </c>
    </row>
    <row r="12" spans="1:36">
      <c r="A12" t="s">
        <v>206</v>
      </c>
      <c r="B12" s="11">
        <v>0.68595041322314043</v>
      </c>
      <c r="D12" s="7" t="s">
        <v>249</v>
      </c>
    </row>
    <row r="13" spans="1:36">
      <c r="A13" t="s">
        <v>136</v>
      </c>
      <c r="B13" s="11">
        <v>0.68881036513545346</v>
      </c>
    </row>
    <row r="15" spans="1:36">
      <c r="A15" s="2" t="s">
        <v>204</v>
      </c>
      <c r="B15" s="3"/>
      <c r="D15" s="2" t="s">
        <v>212</v>
      </c>
    </row>
    <row r="16" spans="1:36">
      <c r="A16" t="s">
        <v>205</v>
      </c>
      <c r="B16">
        <v>0.55000000000000004</v>
      </c>
      <c r="D16" s="7" t="s">
        <v>250</v>
      </c>
    </row>
    <row r="18" spans="1:5">
      <c r="A18" s="2" t="s">
        <v>214</v>
      </c>
      <c r="B18" s="3"/>
      <c r="D18" s="2" t="s">
        <v>212</v>
      </c>
    </row>
    <row r="19" spans="1:5">
      <c r="A19" t="s">
        <v>199</v>
      </c>
      <c r="B19">
        <v>1.67</v>
      </c>
      <c r="D19" s="7" t="s">
        <v>207</v>
      </c>
    </row>
    <row r="20" spans="1:5">
      <c r="A20" t="s">
        <v>200</v>
      </c>
      <c r="B20">
        <v>1</v>
      </c>
    </row>
    <row r="21" spans="1:5">
      <c r="A21" t="s">
        <v>201</v>
      </c>
      <c r="B21">
        <v>21.2</v>
      </c>
    </row>
    <row r="22" spans="1:5">
      <c r="A22" t="s">
        <v>202</v>
      </c>
      <c r="B22">
        <v>16</v>
      </c>
    </row>
    <row r="23" spans="1:5">
      <c r="A23" t="s">
        <v>1350</v>
      </c>
      <c r="B23" s="72">
        <v>111.39416306433705</v>
      </c>
    </row>
    <row r="24" spans="1:5">
      <c r="A24" t="s">
        <v>1351</v>
      </c>
      <c r="B24" s="72">
        <v>41.989116133258747</v>
      </c>
    </row>
    <row r="25" spans="1:5">
      <c r="A25" t="s">
        <v>163</v>
      </c>
      <c r="B25" s="72">
        <v>48.656731685074099</v>
      </c>
    </row>
    <row r="26" spans="1:5">
      <c r="A26" t="s">
        <v>193</v>
      </c>
      <c r="B26" s="72">
        <v>1.2700756740871355</v>
      </c>
    </row>
    <row r="28" spans="1:5">
      <c r="A28" s="2" t="s">
        <v>208</v>
      </c>
      <c r="B28" s="3"/>
      <c r="D28" s="2" t="s">
        <v>212</v>
      </c>
    </row>
    <row r="29" spans="1:5">
      <c r="A29" t="s">
        <v>209</v>
      </c>
      <c r="B29" s="35">
        <v>120476</v>
      </c>
      <c r="D29" t="s">
        <v>134</v>
      </c>
      <c r="E29" t="s">
        <v>213</v>
      </c>
    </row>
    <row r="30" spans="1:5">
      <c r="A30" t="s">
        <v>210</v>
      </c>
      <c r="B30">
        <v>137452</v>
      </c>
      <c r="D30" s="4">
        <v>2017</v>
      </c>
      <c r="E30" t="s">
        <v>211</v>
      </c>
    </row>
    <row r="32" spans="1:5">
      <c r="A32" s="2" t="s">
        <v>259</v>
      </c>
      <c r="B32" s="2"/>
      <c r="D32" s="2" t="s">
        <v>212</v>
      </c>
    </row>
    <row r="33" spans="1:37">
      <c r="A33" t="s">
        <v>257</v>
      </c>
      <c r="B33">
        <v>336815.15580485889</v>
      </c>
      <c r="D33" s="7" t="s">
        <v>278</v>
      </c>
    </row>
    <row r="34" spans="1:37">
      <c r="A34" t="s">
        <v>258</v>
      </c>
      <c r="B34">
        <v>2518.3000000000002</v>
      </c>
    </row>
    <row r="36" spans="1:37">
      <c r="A36" s="2" t="s">
        <v>262</v>
      </c>
      <c r="B36" s="3"/>
      <c r="D36" s="2" t="s">
        <v>212</v>
      </c>
    </row>
    <row r="37" spans="1:37">
      <c r="A37" t="s">
        <v>263</v>
      </c>
      <c r="B37" s="17">
        <v>0.2</v>
      </c>
      <c r="D37" s="7" t="s">
        <v>275</v>
      </c>
    </row>
    <row r="38" spans="1:37">
      <c r="A38" t="s">
        <v>264</v>
      </c>
      <c r="B38" s="17">
        <v>0.6</v>
      </c>
      <c r="D38" s="7" t="s">
        <v>266</v>
      </c>
    </row>
    <row r="39" spans="1:37">
      <c r="A39" t="s">
        <v>265</v>
      </c>
      <c r="B39">
        <f>B38/B37</f>
        <v>2.9999999999999996</v>
      </c>
    </row>
    <row r="41" spans="1:37">
      <c r="A41" s="2" t="s">
        <v>267</v>
      </c>
      <c r="B41" s="2"/>
      <c r="D41" s="2" t="s">
        <v>212</v>
      </c>
    </row>
    <row r="42" spans="1:37">
      <c r="A42" t="s">
        <v>268</v>
      </c>
      <c r="B42" s="18">
        <v>0.22500000000000001</v>
      </c>
      <c r="D42" s="19" t="s">
        <v>270</v>
      </c>
    </row>
    <row r="43" spans="1:37">
      <c r="A43" t="s">
        <v>269</v>
      </c>
      <c r="B43">
        <f>1-B42</f>
        <v>0.77500000000000002</v>
      </c>
      <c r="D43" s="19" t="s">
        <v>271</v>
      </c>
    </row>
    <row r="45" spans="1:37">
      <c r="A45" s="2" t="s">
        <v>287</v>
      </c>
    </row>
    <row r="46" spans="1:37">
      <c r="D46" s="20" t="s">
        <v>288</v>
      </c>
      <c r="E46" s="1">
        <v>2020</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1" t="s">
        <v>253</v>
      </c>
      <c r="D47" t="s">
        <v>289</v>
      </c>
      <c r="E47" s="22">
        <f>INDEX('AEO 2021 7'!$C$18:$AH$28,MATCH($C$47,'AEO 2021 7'!$A$18:$A$28,0),MATCH(E$46,'AEO 2021 7'!$C$13:$AH$13,0))*10^9</f>
        <v>25165981000</v>
      </c>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3"/>
    </row>
    <row r="48" spans="1:37">
      <c r="A48" s="16"/>
      <c r="B48" s="16"/>
      <c r="C48" s="16"/>
      <c r="D48" t="s">
        <v>290</v>
      </c>
      <c r="E48" s="24">
        <f>SUM('AEO 2021 36'!F88,'AEO 2021 36'!F93,'AEO 2021 36'!F95)*10^12</f>
        <v>15724651999999.998</v>
      </c>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23"/>
    </row>
    <row r="49" spans="1:37">
      <c r="B49" s="16"/>
      <c r="C49" s="16"/>
      <c r="D49" t="s">
        <v>291</v>
      </c>
      <c r="E49" s="24">
        <f>SUM('AEO 2021 36'!F89,'AEO 2021 36'!F96)*10^12</f>
        <v>13712565000000</v>
      </c>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23"/>
    </row>
    <row r="50" spans="1:37">
      <c r="D50" t="s">
        <v>292</v>
      </c>
      <c r="E50" s="24">
        <f>E48*$B$55</f>
        <v>14938419399999.998</v>
      </c>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23"/>
    </row>
    <row r="51" spans="1:37">
      <c r="D51" t="s">
        <v>293</v>
      </c>
      <c r="E51" s="24">
        <f>E49*$B$56</f>
        <v>4456583625000</v>
      </c>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23"/>
    </row>
    <row r="52" spans="1:37">
      <c r="D52" s="25" t="s">
        <v>294</v>
      </c>
      <c r="E52" s="26">
        <f>E47*(E50/SUM(E50:E51))/E48</f>
        <v>1.232672246515414E-3</v>
      </c>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23"/>
    </row>
    <row r="53" spans="1:37">
      <c r="D53" s="25" t="s">
        <v>295</v>
      </c>
      <c r="E53" s="26">
        <f>E47*(E51/SUM(E50:E51))/E49</f>
        <v>4.2170366328158899E-4</v>
      </c>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3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row>
    <row r="55" spans="1:37">
      <c r="A55" t="s">
        <v>296</v>
      </c>
      <c r="B55" s="27">
        <v>0.95</v>
      </c>
      <c r="C55" s="27"/>
      <c r="D55" s="28" t="s">
        <v>298</v>
      </c>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row>
    <row r="56" spans="1:37">
      <c r="A56" t="s">
        <v>297</v>
      </c>
      <c r="B56" s="27">
        <v>0.32500000000000001</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workbookViewId="0"/>
  </sheetViews>
  <sheetFormatPr defaultRowHeight="14.75"/>
  <cols>
    <col min="1" max="1" width="12.26953125" customWidth="1"/>
    <col min="2" max="2" width="21.86328125" customWidth="1"/>
    <col min="3" max="3" width="18.1328125" customWidth="1"/>
    <col min="4" max="5" width="16.7265625" customWidth="1"/>
    <col min="6" max="8" width="20.54296875" customWidth="1"/>
  </cols>
  <sheetData>
    <row r="1" spans="1:1">
      <c r="A1" t="s">
        <v>229</v>
      </c>
    </row>
    <row r="2" spans="1:1">
      <c r="A2" t="s">
        <v>230</v>
      </c>
    </row>
    <row r="3" spans="1:1">
      <c r="A3" t="s">
        <v>231</v>
      </c>
    </row>
    <row r="4" spans="1:1">
      <c r="A4" t="s">
        <v>232</v>
      </c>
    </row>
    <row r="5" spans="1:1">
      <c r="A5" t="s">
        <v>233</v>
      </c>
    </row>
    <row r="6" spans="1:1">
      <c r="A6" t="s">
        <v>234</v>
      </c>
    </row>
    <row r="7" spans="1:1">
      <c r="A7" t="s">
        <v>235</v>
      </c>
    </row>
    <row r="8" spans="1:1">
      <c r="A8" t="s">
        <v>236</v>
      </c>
    </row>
    <row r="10" spans="1:1">
      <c r="A10" t="s">
        <v>239</v>
      </c>
    </row>
    <row r="11" spans="1:1">
      <c r="A11" t="s">
        <v>240</v>
      </c>
    </row>
    <row r="12" spans="1:1">
      <c r="A12" t="s">
        <v>241</v>
      </c>
    </row>
    <row r="13" spans="1:1">
      <c r="A13" t="s">
        <v>242</v>
      </c>
    </row>
    <row r="14" spans="1:1">
      <c r="A14" t="s">
        <v>248</v>
      </c>
    </row>
    <row r="15" spans="1:1">
      <c r="A15" t="s">
        <v>247</v>
      </c>
    </row>
    <row r="17" spans="1:8">
      <c r="A17" s="2" t="s">
        <v>237</v>
      </c>
      <c r="B17" s="3"/>
      <c r="C17" s="3"/>
      <c r="D17" s="3"/>
      <c r="E17" s="3"/>
      <c r="F17" s="3"/>
      <c r="G17" s="3"/>
      <c r="H17" s="3"/>
    </row>
    <row r="18" spans="1:8">
      <c r="B18" s="12" t="s">
        <v>111</v>
      </c>
      <c r="C18" s="12" t="s">
        <v>112</v>
      </c>
      <c r="D18" s="12" t="s">
        <v>113</v>
      </c>
      <c r="E18" s="12" t="s">
        <v>114</v>
      </c>
      <c r="F18" s="12" t="s">
        <v>115</v>
      </c>
      <c r="G18" s="12" t="s">
        <v>260</v>
      </c>
      <c r="H18" s="12" t="s">
        <v>261</v>
      </c>
    </row>
    <row r="19" spans="1:8">
      <c r="A19" t="s">
        <v>222</v>
      </c>
      <c r="B19">
        <v>1</v>
      </c>
      <c r="C19">
        <v>1</v>
      </c>
      <c r="D19">
        <v>1</v>
      </c>
      <c r="E19">
        <v>1</v>
      </c>
      <c r="F19">
        <v>1</v>
      </c>
      <c r="G19">
        <v>1</v>
      </c>
      <c r="H19">
        <v>1</v>
      </c>
    </row>
    <row r="20" spans="1:8">
      <c r="A20" t="s">
        <v>136</v>
      </c>
      <c r="B20">
        <v>1</v>
      </c>
      <c r="C20">
        <v>1</v>
      </c>
      <c r="D20">
        <v>1</v>
      </c>
      <c r="E20">
        <v>1</v>
      </c>
      <c r="F20">
        <v>1</v>
      </c>
      <c r="G20">
        <v>1</v>
      </c>
      <c r="H20">
        <v>1</v>
      </c>
    </row>
    <row r="21" spans="1:8">
      <c r="A21" t="s">
        <v>133</v>
      </c>
      <c r="B21">
        <v>1</v>
      </c>
      <c r="C21">
        <v>1</v>
      </c>
      <c r="D21">
        <v>1</v>
      </c>
      <c r="E21">
        <v>1</v>
      </c>
      <c r="F21">
        <v>0</v>
      </c>
      <c r="G21">
        <v>0</v>
      </c>
      <c r="H21">
        <v>1</v>
      </c>
    </row>
    <row r="22" spans="1:8">
      <c r="A22" t="s">
        <v>223</v>
      </c>
      <c r="B22">
        <v>1</v>
      </c>
      <c r="C22">
        <v>1</v>
      </c>
      <c r="D22">
        <v>1</v>
      </c>
      <c r="E22">
        <v>1</v>
      </c>
      <c r="F22">
        <v>0</v>
      </c>
      <c r="G22">
        <v>0</v>
      </c>
      <c r="H22">
        <v>1</v>
      </c>
    </row>
    <row r="23" spans="1:8">
      <c r="A23" t="s">
        <v>224</v>
      </c>
      <c r="B23">
        <v>1</v>
      </c>
      <c r="C23">
        <v>1</v>
      </c>
      <c r="D23">
        <v>1</v>
      </c>
      <c r="E23">
        <v>1</v>
      </c>
      <c r="F23">
        <v>0</v>
      </c>
      <c r="G23">
        <v>0</v>
      </c>
      <c r="H23">
        <v>1</v>
      </c>
    </row>
    <row r="24" spans="1:8">
      <c r="A24" t="s">
        <v>225</v>
      </c>
      <c r="B24">
        <v>1</v>
      </c>
      <c r="C24">
        <v>1</v>
      </c>
      <c r="D24">
        <v>1</v>
      </c>
      <c r="E24">
        <v>1</v>
      </c>
      <c r="F24">
        <v>1</v>
      </c>
      <c r="G24">
        <v>1</v>
      </c>
      <c r="H24">
        <v>1</v>
      </c>
    </row>
    <row r="26" spans="1:8">
      <c r="A26" s="2" t="s">
        <v>238</v>
      </c>
      <c r="B26" s="3"/>
      <c r="C26" s="3"/>
      <c r="D26" s="3"/>
      <c r="E26" s="3"/>
      <c r="F26" s="3"/>
      <c r="G26" s="3"/>
      <c r="H26" s="3"/>
    </row>
    <row r="27" spans="1:8">
      <c r="B27" s="12" t="s">
        <v>111</v>
      </c>
      <c r="C27" s="12" t="s">
        <v>112</v>
      </c>
      <c r="D27" s="12" t="s">
        <v>113</v>
      </c>
      <c r="E27" s="12" t="s">
        <v>114</v>
      </c>
      <c r="F27" s="12" t="s">
        <v>115</v>
      </c>
      <c r="G27" s="12" t="s">
        <v>260</v>
      </c>
      <c r="H27" s="12" t="s">
        <v>261</v>
      </c>
    </row>
    <row r="28" spans="1:8">
      <c r="A28" t="s">
        <v>222</v>
      </c>
      <c r="B28">
        <v>1</v>
      </c>
      <c r="C28">
        <v>1</v>
      </c>
      <c r="D28">
        <v>1</v>
      </c>
      <c r="E28">
        <v>1</v>
      </c>
      <c r="F28">
        <v>1</v>
      </c>
      <c r="G28">
        <v>1</v>
      </c>
      <c r="H28">
        <v>1</v>
      </c>
    </row>
    <row r="29" spans="1:8">
      <c r="A29" t="s">
        <v>136</v>
      </c>
      <c r="B29">
        <v>1</v>
      </c>
      <c r="C29">
        <v>1</v>
      </c>
      <c r="D29">
        <v>1</v>
      </c>
      <c r="E29">
        <v>1</v>
      </c>
      <c r="F29">
        <v>1</v>
      </c>
      <c r="G29">
        <v>1</v>
      </c>
      <c r="H29">
        <v>1</v>
      </c>
    </row>
    <row r="30" spans="1:8">
      <c r="A30" t="s">
        <v>133</v>
      </c>
      <c r="B30">
        <v>1</v>
      </c>
      <c r="C30">
        <v>1</v>
      </c>
      <c r="D30">
        <v>1</v>
      </c>
      <c r="E30">
        <v>1</v>
      </c>
      <c r="F30">
        <v>0</v>
      </c>
      <c r="G30">
        <v>0</v>
      </c>
      <c r="H30">
        <v>1</v>
      </c>
    </row>
    <row r="31" spans="1:8">
      <c r="A31" t="s">
        <v>223</v>
      </c>
      <c r="B31">
        <v>1</v>
      </c>
      <c r="C31">
        <v>1</v>
      </c>
      <c r="D31">
        <v>1</v>
      </c>
      <c r="E31">
        <v>1</v>
      </c>
      <c r="F31">
        <v>0</v>
      </c>
      <c r="G31">
        <v>0</v>
      </c>
      <c r="H31">
        <v>1</v>
      </c>
    </row>
    <row r="32" spans="1:8">
      <c r="A32" t="s">
        <v>224</v>
      </c>
      <c r="B32">
        <v>1</v>
      </c>
      <c r="C32">
        <v>1</v>
      </c>
      <c r="D32">
        <v>1</v>
      </c>
      <c r="E32">
        <v>1</v>
      </c>
      <c r="F32">
        <v>0</v>
      </c>
      <c r="G32">
        <v>0</v>
      </c>
      <c r="H32">
        <v>1</v>
      </c>
    </row>
    <row r="33" spans="1:8">
      <c r="A33" t="s">
        <v>225</v>
      </c>
      <c r="B33">
        <v>1</v>
      </c>
      <c r="C33">
        <v>1</v>
      </c>
      <c r="D33">
        <v>1</v>
      </c>
      <c r="E33">
        <v>1</v>
      </c>
      <c r="F33">
        <v>1</v>
      </c>
      <c r="G33">
        <v>1</v>
      </c>
      <c r="H33">
        <v>1</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A6E8C-F9E2-4E8C-A2D7-0160180E2354}">
  <dimension ref="A1:AX71"/>
  <sheetViews>
    <sheetView workbookViewId="0">
      <selection activeCell="N71" sqref="N71"/>
    </sheetView>
  </sheetViews>
  <sheetFormatPr defaultRowHeight="14.75"/>
  <cols>
    <col min="14" max="14" width="9.1328125" style="135"/>
    <col min="15" max="23" width="0" hidden="1" customWidth="1"/>
    <col min="24" max="24" width="11.40625" style="135" customWidth="1"/>
    <col min="25" max="45" width="0" hidden="1" customWidth="1"/>
    <col min="46" max="46" width="13.54296875" style="135" customWidth="1"/>
  </cols>
  <sheetData>
    <row r="1" spans="1:50" ht="64.25">
      <c r="A1" s="115" t="s">
        <v>2510</v>
      </c>
      <c r="B1" s="115" t="s">
        <v>2511</v>
      </c>
      <c r="C1" s="115" t="s">
        <v>2512</v>
      </c>
      <c r="D1" s="115" t="s">
        <v>2513</v>
      </c>
      <c r="E1" s="115" t="s">
        <v>2514</v>
      </c>
      <c r="F1" s="115" t="s">
        <v>2515</v>
      </c>
      <c r="G1" s="115" t="s">
        <v>2516</v>
      </c>
      <c r="H1" s="115" t="s">
        <v>2517</v>
      </c>
      <c r="I1" s="115" t="s">
        <v>2518</v>
      </c>
      <c r="J1" s="115" t="s">
        <v>2519</v>
      </c>
      <c r="K1" s="115" t="s">
        <v>2520</v>
      </c>
      <c r="L1" s="115" t="s">
        <v>2521</v>
      </c>
      <c r="M1" s="115" t="s">
        <v>2522</v>
      </c>
      <c r="N1" s="116" t="s">
        <v>2523</v>
      </c>
      <c r="O1" s="115" t="s">
        <v>2524</v>
      </c>
      <c r="P1" s="115" t="s">
        <v>2525</v>
      </c>
      <c r="Q1" s="115" t="s">
        <v>2526</v>
      </c>
      <c r="R1" s="115" t="s">
        <v>2527</v>
      </c>
      <c r="S1" s="115" t="s">
        <v>2528</v>
      </c>
      <c r="T1" s="115" t="s">
        <v>2529</v>
      </c>
      <c r="U1" s="115" t="s">
        <v>2530</v>
      </c>
      <c r="V1" s="115" t="s">
        <v>2531</v>
      </c>
      <c r="W1" s="115" t="s">
        <v>2532</v>
      </c>
      <c r="X1" s="117" t="s">
        <v>2533</v>
      </c>
      <c r="Y1" s="115" t="s">
        <v>2534</v>
      </c>
      <c r="Z1" s="115" t="s">
        <v>2535</v>
      </c>
      <c r="AA1" s="115" t="s">
        <v>2536</v>
      </c>
      <c r="AB1" s="115" t="s">
        <v>2537</v>
      </c>
      <c r="AC1" s="118" t="s">
        <v>2538</v>
      </c>
      <c r="AD1" s="119" t="s">
        <v>2539</v>
      </c>
      <c r="AE1" s="118" t="s">
        <v>2540</v>
      </c>
      <c r="AF1" s="119" t="s">
        <v>2541</v>
      </c>
      <c r="AG1" s="118" t="s">
        <v>2542</v>
      </c>
      <c r="AH1" s="119" t="s">
        <v>2543</v>
      </c>
      <c r="AI1" s="118" t="s">
        <v>2544</v>
      </c>
      <c r="AJ1" s="119" t="s">
        <v>2545</v>
      </c>
      <c r="AK1" s="118" t="s">
        <v>2546</v>
      </c>
      <c r="AL1" s="119" t="s">
        <v>2547</v>
      </c>
      <c r="AM1" s="118" t="s">
        <v>2548</v>
      </c>
      <c r="AN1" s="119" t="s">
        <v>2549</v>
      </c>
      <c r="AO1" s="118" t="s">
        <v>2550</v>
      </c>
      <c r="AP1" s="119" t="s">
        <v>2551</v>
      </c>
      <c r="AQ1" s="118" t="s">
        <v>2552</v>
      </c>
      <c r="AR1" s="119" t="s">
        <v>2553</v>
      </c>
      <c r="AS1" s="118" t="s">
        <v>2554</v>
      </c>
      <c r="AT1" s="120" t="s">
        <v>2555</v>
      </c>
      <c r="AU1" s="121" t="s">
        <v>2556</v>
      </c>
      <c r="AV1" s="122" t="s">
        <v>2557</v>
      </c>
      <c r="AW1" s="121" t="s">
        <v>2558</v>
      </c>
      <c r="AX1" s="115" t="s">
        <v>2559</v>
      </c>
    </row>
    <row r="2" spans="1:50">
      <c r="A2" s="123" t="s">
        <v>2560</v>
      </c>
      <c r="B2" s="123" t="s">
        <v>2561</v>
      </c>
      <c r="C2" s="123" t="s">
        <v>2562</v>
      </c>
      <c r="D2" s="124">
        <v>2008</v>
      </c>
      <c r="E2" s="125">
        <v>20008</v>
      </c>
      <c r="F2" s="123" t="s">
        <v>2563</v>
      </c>
      <c r="G2" s="123" t="s">
        <v>2564</v>
      </c>
      <c r="H2" s="126">
        <v>18351295</v>
      </c>
      <c r="I2" s="127">
        <v>10427</v>
      </c>
      <c r="J2" s="123" t="s">
        <v>2565</v>
      </c>
      <c r="K2" s="123" t="s">
        <v>2566</v>
      </c>
      <c r="L2" s="128">
        <v>5413</v>
      </c>
      <c r="M2" s="123"/>
      <c r="N2" s="129">
        <v>527</v>
      </c>
      <c r="O2" s="127"/>
      <c r="P2" s="130">
        <v>18.215599999999998</v>
      </c>
      <c r="Q2" s="127"/>
      <c r="R2" s="130">
        <v>4.2031999999999998</v>
      </c>
      <c r="S2" s="127"/>
      <c r="T2" s="130">
        <v>62.403700000000001</v>
      </c>
      <c r="U2" s="127"/>
      <c r="V2" s="126">
        <v>376401985</v>
      </c>
      <c r="W2" s="127"/>
      <c r="X2" s="131">
        <v>334949157</v>
      </c>
      <c r="Y2" s="127"/>
      <c r="Z2" s="126">
        <v>324782077</v>
      </c>
      <c r="AA2" s="127"/>
      <c r="AB2" s="126">
        <v>10167080</v>
      </c>
      <c r="AC2" s="127"/>
      <c r="AD2" s="126">
        <v>18782357</v>
      </c>
      <c r="AE2" s="127"/>
      <c r="AF2" s="126">
        <v>17829918</v>
      </c>
      <c r="AG2" s="127"/>
      <c r="AH2" s="126">
        <v>952439</v>
      </c>
      <c r="AI2" s="127"/>
      <c r="AJ2" s="126">
        <v>36770774</v>
      </c>
      <c r="AK2" s="127"/>
      <c r="AL2" s="126">
        <v>35625281</v>
      </c>
      <c r="AM2" s="127"/>
      <c r="AN2" s="126">
        <v>2060234</v>
      </c>
      <c r="AO2" s="127"/>
      <c r="AP2" s="132">
        <v>1955760</v>
      </c>
      <c r="AQ2" s="127"/>
      <c r="AR2" s="126">
        <v>1112653405</v>
      </c>
      <c r="AS2" s="127"/>
      <c r="AT2" s="131">
        <v>4676670633</v>
      </c>
      <c r="AU2" s="123"/>
      <c r="AV2" s="133">
        <v>493.68</v>
      </c>
      <c r="AW2" s="123" t="s">
        <v>103</v>
      </c>
      <c r="AX2" s="123" t="s">
        <v>2567</v>
      </c>
    </row>
    <row r="3" spans="1:50">
      <c r="A3" s="123" t="s">
        <v>2568</v>
      </c>
      <c r="B3" s="123" t="s">
        <v>2569</v>
      </c>
      <c r="C3" s="123" t="s">
        <v>2570</v>
      </c>
      <c r="D3" s="124">
        <v>2080</v>
      </c>
      <c r="E3" s="125">
        <v>20080</v>
      </c>
      <c r="F3" s="123" t="s">
        <v>2571</v>
      </c>
      <c r="G3" s="123" t="s">
        <v>2564</v>
      </c>
      <c r="H3" s="126">
        <v>18351295</v>
      </c>
      <c r="I3" s="127">
        <v>3646</v>
      </c>
      <c r="J3" s="123" t="s">
        <v>2572</v>
      </c>
      <c r="K3" s="123" t="s">
        <v>2573</v>
      </c>
      <c r="L3" s="128">
        <v>42</v>
      </c>
      <c r="M3" s="123"/>
      <c r="N3" s="129">
        <v>20</v>
      </c>
      <c r="O3" s="127"/>
      <c r="P3" s="130">
        <v>16.576499999999999</v>
      </c>
      <c r="Q3" s="127"/>
      <c r="R3" s="130">
        <v>3.7544</v>
      </c>
      <c r="S3" s="127"/>
      <c r="T3" s="130">
        <v>104.70910000000001</v>
      </c>
      <c r="U3" s="127"/>
      <c r="V3" s="126">
        <v>1809860</v>
      </c>
      <c r="W3" s="127"/>
      <c r="X3" s="131">
        <v>1929113</v>
      </c>
      <c r="Y3" s="127"/>
      <c r="Z3" s="126">
        <v>1893039</v>
      </c>
      <c r="AA3" s="127"/>
      <c r="AB3" s="126">
        <v>36074</v>
      </c>
      <c r="AC3" s="127"/>
      <c r="AD3" s="126">
        <v>115699</v>
      </c>
      <c r="AE3" s="127"/>
      <c r="AF3" s="126">
        <v>114200</v>
      </c>
      <c r="AG3" s="127"/>
      <c r="AH3" s="126">
        <v>1499</v>
      </c>
      <c r="AI3" s="127"/>
      <c r="AJ3" s="126">
        <v>1096779</v>
      </c>
      <c r="AK3" s="127"/>
      <c r="AL3" s="126">
        <v>1076347</v>
      </c>
      <c r="AM3" s="127"/>
      <c r="AN3" s="126">
        <v>64689</v>
      </c>
      <c r="AO3" s="127"/>
      <c r="AP3" s="132">
        <v>63804</v>
      </c>
      <c r="AQ3" s="127"/>
      <c r="AR3" s="126">
        <v>11957780</v>
      </c>
      <c r="AS3" s="127"/>
      <c r="AT3" s="131">
        <v>44894834</v>
      </c>
      <c r="AU3" s="123"/>
      <c r="AV3" s="133">
        <v>34.08</v>
      </c>
      <c r="AW3" s="123" t="s">
        <v>103</v>
      </c>
      <c r="AX3" s="123" t="s">
        <v>2567</v>
      </c>
    </row>
    <row r="4" spans="1:50">
      <c r="A4" s="123" t="s">
        <v>2568</v>
      </c>
      <c r="B4" s="123" t="s">
        <v>2569</v>
      </c>
      <c r="C4" s="123" t="s">
        <v>2570</v>
      </c>
      <c r="D4" s="124">
        <v>2080</v>
      </c>
      <c r="E4" s="125">
        <v>20080</v>
      </c>
      <c r="F4" s="123" t="s">
        <v>2571</v>
      </c>
      <c r="G4" s="123" t="s">
        <v>2564</v>
      </c>
      <c r="H4" s="126">
        <v>18351295</v>
      </c>
      <c r="I4" s="127">
        <v>3646</v>
      </c>
      <c r="J4" s="123" t="s">
        <v>2572</v>
      </c>
      <c r="K4" s="123" t="s">
        <v>2566</v>
      </c>
      <c r="L4" s="128">
        <v>15</v>
      </c>
      <c r="M4" s="123"/>
      <c r="N4" s="129">
        <v>15</v>
      </c>
      <c r="O4" s="127"/>
      <c r="P4" s="130">
        <v>9.3912999999999993</v>
      </c>
      <c r="Q4" s="127"/>
      <c r="R4" s="130">
        <v>2.2517</v>
      </c>
      <c r="S4" s="127"/>
      <c r="T4" s="130">
        <v>88.662099999999995</v>
      </c>
      <c r="U4" s="127"/>
      <c r="V4" s="126">
        <v>458806</v>
      </c>
      <c r="W4" s="127"/>
      <c r="X4" s="131">
        <v>481308</v>
      </c>
      <c r="Y4" s="127"/>
      <c r="Z4" s="126">
        <v>470004</v>
      </c>
      <c r="AA4" s="127"/>
      <c r="AB4" s="126">
        <v>11304</v>
      </c>
      <c r="AC4" s="127"/>
      <c r="AD4" s="126">
        <v>55608</v>
      </c>
      <c r="AE4" s="127"/>
      <c r="AF4" s="126">
        <v>50047</v>
      </c>
      <c r="AG4" s="127"/>
      <c r="AH4" s="126">
        <v>5561</v>
      </c>
      <c r="AI4" s="127"/>
      <c r="AJ4" s="126">
        <v>481308</v>
      </c>
      <c r="AK4" s="127"/>
      <c r="AL4" s="126">
        <v>470004</v>
      </c>
      <c r="AM4" s="127"/>
      <c r="AN4" s="126">
        <v>55608</v>
      </c>
      <c r="AO4" s="127"/>
      <c r="AP4" s="132">
        <v>50047</v>
      </c>
      <c r="AQ4" s="127"/>
      <c r="AR4" s="126">
        <v>4437270</v>
      </c>
      <c r="AS4" s="127"/>
      <c r="AT4" s="131">
        <v>9991369</v>
      </c>
      <c r="AU4" s="123"/>
      <c r="AV4" s="133">
        <v>12.42</v>
      </c>
      <c r="AW4" s="123" t="s">
        <v>103</v>
      </c>
      <c r="AX4" s="123" t="s">
        <v>2567</v>
      </c>
    </row>
    <row r="5" spans="1:50">
      <c r="A5" s="123" t="s">
        <v>2568</v>
      </c>
      <c r="B5" s="123" t="s">
        <v>2569</v>
      </c>
      <c r="C5" s="123" t="s">
        <v>2570</v>
      </c>
      <c r="D5" s="124">
        <v>2080</v>
      </c>
      <c r="E5" s="125">
        <v>20080</v>
      </c>
      <c r="F5" s="123" t="s">
        <v>2571</v>
      </c>
      <c r="G5" s="123" t="s">
        <v>2564</v>
      </c>
      <c r="H5" s="126">
        <v>18351295</v>
      </c>
      <c r="I5" s="127">
        <v>3646</v>
      </c>
      <c r="J5" s="123" t="s">
        <v>2574</v>
      </c>
      <c r="K5" s="123" t="s">
        <v>2566</v>
      </c>
      <c r="L5" s="128">
        <v>904</v>
      </c>
      <c r="M5" s="123"/>
      <c r="N5" s="129">
        <v>105</v>
      </c>
      <c r="O5" s="127"/>
      <c r="P5" s="130">
        <v>32.758000000000003</v>
      </c>
      <c r="Q5" s="127"/>
      <c r="R5" s="130">
        <v>22.010100000000001</v>
      </c>
      <c r="S5" s="127"/>
      <c r="T5" s="130">
        <v>40.014699999999998</v>
      </c>
      <c r="U5" s="127"/>
      <c r="V5" s="126">
        <v>54847772</v>
      </c>
      <c r="W5" s="127"/>
      <c r="X5" s="131">
        <v>57155030</v>
      </c>
      <c r="Y5" s="127"/>
      <c r="Z5" s="126">
        <v>54301350</v>
      </c>
      <c r="AA5" s="127"/>
      <c r="AB5" s="126">
        <v>2853680</v>
      </c>
      <c r="AC5" s="127"/>
      <c r="AD5" s="126">
        <v>1953118</v>
      </c>
      <c r="AE5" s="127"/>
      <c r="AF5" s="126">
        <v>1657653</v>
      </c>
      <c r="AG5" s="127"/>
      <c r="AH5" s="126">
        <v>295465</v>
      </c>
      <c r="AI5" s="127"/>
      <c r="AJ5" s="126">
        <v>8422625</v>
      </c>
      <c r="AK5" s="127"/>
      <c r="AL5" s="126">
        <v>7942892</v>
      </c>
      <c r="AM5" s="127"/>
      <c r="AN5" s="126">
        <v>287491</v>
      </c>
      <c r="AO5" s="127"/>
      <c r="AP5" s="132">
        <v>248272</v>
      </c>
      <c r="AQ5" s="127"/>
      <c r="AR5" s="126">
        <v>66330426</v>
      </c>
      <c r="AS5" s="127"/>
      <c r="AT5" s="131">
        <v>1459936301</v>
      </c>
      <c r="AU5" s="123"/>
      <c r="AV5" s="133">
        <v>920.4</v>
      </c>
      <c r="AW5" s="123" t="s">
        <v>103</v>
      </c>
      <c r="AX5" s="123" t="s">
        <v>2567</v>
      </c>
    </row>
    <row r="6" spans="1:50">
      <c r="A6" s="123" t="s">
        <v>2575</v>
      </c>
      <c r="B6" s="123" t="s">
        <v>2576</v>
      </c>
      <c r="C6" s="123" t="s">
        <v>2577</v>
      </c>
      <c r="D6" s="124">
        <v>9154</v>
      </c>
      <c r="E6" s="125">
        <v>90154</v>
      </c>
      <c r="F6" s="123" t="s">
        <v>2578</v>
      </c>
      <c r="G6" s="123" t="s">
        <v>2564</v>
      </c>
      <c r="H6" s="126">
        <v>12150996</v>
      </c>
      <c r="I6" s="127">
        <v>3482</v>
      </c>
      <c r="J6" s="123" t="s">
        <v>2572</v>
      </c>
      <c r="K6" s="123" t="s">
        <v>2566</v>
      </c>
      <c r="L6" s="128">
        <v>203</v>
      </c>
      <c r="M6" s="123"/>
      <c r="N6" s="129">
        <v>74</v>
      </c>
      <c r="O6" s="127"/>
      <c r="P6" s="130">
        <v>20.558</v>
      </c>
      <c r="Q6" s="127"/>
      <c r="R6" s="130">
        <v>7.5712999999999999</v>
      </c>
      <c r="S6" s="127"/>
      <c r="T6" s="130">
        <v>55.704000000000001</v>
      </c>
      <c r="U6" s="127"/>
      <c r="V6" s="126">
        <v>15592469</v>
      </c>
      <c r="W6" s="127"/>
      <c r="X6" s="131">
        <v>16090545</v>
      </c>
      <c r="Y6" s="127"/>
      <c r="Z6" s="126">
        <v>15536688</v>
      </c>
      <c r="AA6" s="127"/>
      <c r="AB6" s="126">
        <v>553857</v>
      </c>
      <c r="AC6" s="127"/>
      <c r="AD6" s="126">
        <v>792734</v>
      </c>
      <c r="AE6" s="127"/>
      <c r="AF6" s="126">
        <v>755749</v>
      </c>
      <c r="AG6" s="127"/>
      <c r="AH6" s="126">
        <v>36985</v>
      </c>
      <c r="AI6" s="127"/>
      <c r="AJ6" s="126">
        <v>6384468</v>
      </c>
      <c r="AK6" s="127"/>
      <c r="AL6" s="126">
        <v>6156417</v>
      </c>
      <c r="AM6" s="127"/>
      <c r="AN6" s="126">
        <v>309440</v>
      </c>
      <c r="AO6" s="127"/>
      <c r="AP6" s="132">
        <v>294220</v>
      </c>
      <c r="AQ6" s="127"/>
      <c r="AR6" s="126">
        <v>42098255</v>
      </c>
      <c r="AS6" s="127"/>
      <c r="AT6" s="131">
        <v>318737668</v>
      </c>
      <c r="AU6" s="123"/>
      <c r="AV6" s="133">
        <v>171.92</v>
      </c>
      <c r="AW6" s="123" t="s">
        <v>103</v>
      </c>
      <c r="AX6" s="123" t="s">
        <v>2567</v>
      </c>
    </row>
    <row r="7" spans="1:50">
      <c r="A7" s="123" t="s">
        <v>2575</v>
      </c>
      <c r="B7" s="123" t="s">
        <v>2576</v>
      </c>
      <c r="C7" s="123" t="s">
        <v>2577</v>
      </c>
      <c r="D7" s="124">
        <v>9154</v>
      </c>
      <c r="E7" s="125">
        <v>90154</v>
      </c>
      <c r="F7" s="123" t="s">
        <v>2578</v>
      </c>
      <c r="G7" s="123" t="s">
        <v>2564</v>
      </c>
      <c r="H7" s="126">
        <v>12150996</v>
      </c>
      <c r="I7" s="127">
        <v>3482</v>
      </c>
      <c r="J7" s="123" t="s">
        <v>2565</v>
      </c>
      <c r="K7" s="123" t="s">
        <v>2566</v>
      </c>
      <c r="L7" s="128">
        <v>68</v>
      </c>
      <c r="M7" s="123"/>
      <c r="N7" s="129">
        <v>13</v>
      </c>
      <c r="O7" s="127"/>
      <c r="P7" s="130">
        <v>21.8993</v>
      </c>
      <c r="Q7" s="127"/>
      <c r="R7" s="130">
        <v>4.8391999999999999</v>
      </c>
      <c r="S7" s="127"/>
      <c r="T7" s="130">
        <v>108.40730000000001</v>
      </c>
      <c r="U7" s="127"/>
      <c r="V7" s="126">
        <v>6821561</v>
      </c>
      <c r="W7" s="127"/>
      <c r="X7" s="131">
        <v>6973555</v>
      </c>
      <c r="Y7" s="127"/>
      <c r="Z7" s="126">
        <v>6801301</v>
      </c>
      <c r="AA7" s="127"/>
      <c r="AB7" s="126">
        <v>172254</v>
      </c>
      <c r="AC7" s="127"/>
      <c r="AD7" s="126">
        <v>327668</v>
      </c>
      <c r="AE7" s="127"/>
      <c r="AF7" s="126">
        <v>310572</v>
      </c>
      <c r="AG7" s="127"/>
      <c r="AH7" s="126">
        <v>17096</v>
      </c>
      <c r="AI7" s="127"/>
      <c r="AJ7" s="126">
        <v>1383514</v>
      </c>
      <c r="AK7" s="127"/>
      <c r="AL7" s="126">
        <v>1350454</v>
      </c>
      <c r="AM7" s="127"/>
      <c r="AN7" s="126">
        <v>66480</v>
      </c>
      <c r="AO7" s="127"/>
      <c r="AP7" s="132">
        <v>63158</v>
      </c>
      <c r="AQ7" s="127"/>
      <c r="AR7" s="126">
        <v>33668265</v>
      </c>
      <c r="AS7" s="127"/>
      <c r="AT7" s="131">
        <v>162927528</v>
      </c>
      <c r="AU7" s="123"/>
      <c r="AV7" s="133">
        <v>31.9</v>
      </c>
      <c r="AW7" s="123" t="s">
        <v>103</v>
      </c>
      <c r="AX7" s="123" t="s">
        <v>2567</v>
      </c>
    </row>
    <row r="8" spans="1:50">
      <c r="A8" s="123" t="s">
        <v>2579</v>
      </c>
      <c r="B8" s="123" t="s">
        <v>2580</v>
      </c>
      <c r="C8" s="123" t="s">
        <v>2581</v>
      </c>
      <c r="D8" s="124">
        <v>3030</v>
      </c>
      <c r="E8" s="125">
        <v>30030</v>
      </c>
      <c r="F8" s="123" t="s">
        <v>2578</v>
      </c>
      <c r="G8" s="123" t="s">
        <v>2564</v>
      </c>
      <c r="H8" s="126">
        <v>4586770</v>
      </c>
      <c r="I8" s="127">
        <v>3304</v>
      </c>
      <c r="J8" s="123" t="s">
        <v>2565</v>
      </c>
      <c r="K8" s="123" t="s">
        <v>2566</v>
      </c>
      <c r="L8" s="128">
        <v>998</v>
      </c>
      <c r="M8" s="123"/>
      <c r="N8" s="129">
        <v>129</v>
      </c>
      <c r="O8" s="127"/>
      <c r="P8" s="130">
        <v>23.3386</v>
      </c>
      <c r="Q8" s="127"/>
      <c r="R8" s="130">
        <v>5.6486999999999998</v>
      </c>
      <c r="S8" s="127"/>
      <c r="T8" s="130">
        <v>51.016399999999997</v>
      </c>
      <c r="U8" s="127"/>
      <c r="V8" s="126">
        <v>81860566</v>
      </c>
      <c r="W8" s="127"/>
      <c r="X8" s="131">
        <v>82234530</v>
      </c>
      <c r="Y8" s="127"/>
      <c r="Z8" s="126">
        <v>79847615</v>
      </c>
      <c r="AA8" s="127"/>
      <c r="AB8" s="126">
        <v>2386915</v>
      </c>
      <c r="AC8" s="127"/>
      <c r="AD8" s="126">
        <v>3524685</v>
      </c>
      <c r="AE8" s="127"/>
      <c r="AF8" s="126">
        <v>3421264</v>
      </c>
      <c r="AG8" s="127"/>
      <c r="AH8" s="126">
        <v>103421</v>
      </c>
      <c r="AI8" s="127"/>
      <c r="AJ8" s="126">
        <v>11770449</v>
      </c>
      <c r="AK8" s="127"/>
      <c r="AL8" s="126">
        <v>11432619</v>
      </c>
      <c r="AM8" s="127"/>
      <c r="AN8" s="126">
        <v>505929</v>
      </c>
      <c r="AO8" s="127"/>
      <c r="AP8" s="132">
        <v>489793</v>
      </c>
      <c r="AQ8" s="127"/>
      <c r="AR8" s="126">
        <v>174540714</v>
      </c>
      <c r="AS8" s="127"/>
      <c r="AT8" s="131">
        <v>985922295</v>
      </c>
      <c r="AU8" s="123"/>
      <c r="AV8" s="133">
        <v>234.2</v>
      </c>
      <c r="AW8" s="123" t="s">
        <v>103</v>
      </c>
      <c r="AX8" s="123" t="s">
        <v>2567</v>
      </c>
    </row>
    <row r="9" spans="1:50">
      <c r="A9" s="123" t="s">
        <v>2582</v>
      </c>
      <c r="B9" s="123" t="s">
        <v>2583</v>
      </c>
      <c r="C9" s="123" t="s">
        <v>2584</v>
      </c>
      <c r="D9" s="124">
        <v>5066</v>
      </c>
      <c r="E9" s="125">
        <v>50066</v>
      </c>
      <c r="F9" s="123" t="s">
        <v>2578</v>
      </c>
      <c r="G9" s="123" t="s">
        <v>2564</v>
      </c>
      <c r="H9" s="126">
        <v>8608208</v>
      </c>
      <c r="I9" s="127">
        <v>2703</v>
      </c>
      <c r="J9" s="123" t="s">
        <v>2565</v>
      </c>
      <c r="K9" s="123" t="s">
        <v>2566</v>
      </c>
      <c r="L9" s="128">
        <v>1148</v>
      </c>
      <c r="M9" s="123"/>
      <c r="N9" s="129">
        <v>158</v>
      </c>
      <c r="O9" s="127"/>
      <c r="P9" s="130">
        <v>18.0276</v>
      </c>
      <c r="Q9" s="127"/>
      <c r="R9" s="130">
        <v>6.3144</v>
      </c>
      <c r="S9" s="127" t="s">
        <v>2585</v>
      </c>
      <c r="T9" s="130">
        <v>19.723500000000001</v>
      </c>
      <c r="U9" s="127"/>
      <c r="V9" s="126">
        <v>82996946</v>
      </c>
      <c r="W9" s="127"/>
      <c r="X9" s="131">
        <v>70519745</v>
      </c>
      <c r="Y9" s="127"/>
      <c r="Z9" s="126">
        <v>69510641</v>
      </c>
      <c r="AA9" s="127"/>
      <c r="AB9" s="126">
        <v>1009104</v>
      </c>
      <c r="AC9" s="127"/>
      <c r="AD9" s="126">
        <v>4177041</v>
      </c>
      <c r="AE9" s="127"/>
      <c r="AF9" s="126">
        <v>3855798</v>
      </c>
      <c r="AG9" s="127"/>
      <c r="AH9" s="126">
        <v>321243</v>
      </c>
      <c r="AI9" s="127"/>
      <c r="AJ9" s="126">
        <v>10533049</v>
      </c>
      <c r="AK9" s="127"/>
      <c r="AL9" s="126">
        <v>10388783</v>
      </c>
      <c r="AM9" s="127"/>
      <c r="AN9" s="126">
        <v>631507</v>
      </c>
      <c r="AO9" s="127"/>
      <c r="AP9" s="132">
        <v>582079</v>
      </c>
      <c r="AQ9" s="127"/>
      <c r="AR9" s="126">
        <v>76049871</v>
      </c>
      <c r="AS9" s="127"/>
      <c r="AT9" s="131">
        <v>480210760</v>
      </c>
      <c r="AU9" s="123" t="s">
        <v>2585</v>
      </c>
      <c r="AV9" s="133">
        <v>207.84</v>
      </c>
      <c r="AW9" s="123" t="s">
        <v>103</v>
      </c>
      <c r="AX9" s="123" t="s">
        <v>2586</v>
      </c>
    </row>
    <row r="10" spans="1:50">
      <c r="A10" s="123" t="s">
        <v>2587</v>
      </c>
      <c r="B10" s="123" t="s">
        <v>2588</v>
      </c>
      <c r="C10" s="123" t="s">
        <v>2589</v>
      </c>
      <c r="D10" s="124">
        <v>1003</v>
      </c>
      <c r="E10" s="125">
        <v>10003</v>
      </c>
      <c r="F10" s="123" t="s">
        <v>2578</v>
      </c>
      <c r="G10" s="123" t="s">
        <v>2564</v>
      </c>
      <c r="H10" s="126">
        <v>4181019</v>
      </c>
      <c r="I10" s="127">
        <v>2428</v>
      </c>
      <c r="J10" s="123" t="s">
        <v>2572</v>
      </c>
      <c r="K10" s="123" t="s">
        <v>2566</v>
      </c>
      <c r="L10" s="128">
        <v>154</v>
      </c>
      <c r="M10" s="123"/>
      <c r="N10" s="129">
        <v>86</v>
      </c>
      <c r="O10" s="127"/>
      <c r="P10" s="130">
        <v>7.3029000000000002</v>
      </c>
      <c r="Q10" s="127"/>
      <c r="R10" s="130">
        <v>2.3538000000000001</v>
      </c>
      <c r="S10" s="127"/>
      <c r="T10" s="130">
        <v>57.774500000000003</v>
      </c>
      <c r="U10" s="127"/>
      <c r="V10" s="126">
        <v>5714964</v>
      </c>
      <c r="W10" s="127"/>
      <c r="X10" s="131">
        <v>5260506</v>
      </c>
      <c r="Y10" s="127"/>
      <c r="Z10" s="126">
        <v>5241369</v>
      </c>
      <c r="AA10" s="127"/>
      <c r="AB10" s="126">
        <v>19137</v>
      </c>
      <c r="AC10" s="127"/>
      <c r="AD10" s="126">
        <v>726323</v>
      </c>
      <c r="AE10" s="127"/>
      <c r="AF10" s="126">
        <v>717709</v>
      </c>
      <c r="AG10" s="127"/>
      <c r="AH10" s="126">
        <v>8614</v>
      </c>
      <c r="AI10" s="127" t="s">
        <v>2590</v>
      </c>
      <c r="AJ10" s="126">
        <v>2876932</v>
      </c>
      <c r="AK10" s="127"/>
      <c r="AL10" s="126">
        <v>2870560</v>
      </c>
      <c r="AM10" s="127"/>
      <c r="AN10" s="126">
        <v>321018</v>
      </c>
      <c r="AO10" s="127"/>
      <c r="AP10" s="132">
        <v>315916</v>
      </c>
      <c r="AQ10" s="127"/>
      <c r="AR10" s="126">
        <v>41465243</v>
      </c>
      <c r="AS10" s="127"/>
      <c r="AT10" s="131">
        <v>97602251</v>
      </c>
      <c r="AU10" s="123"/>
      <c r="AV10" s="133">
        <v>51</v>
      </c>
      <c r="AW10" s="123" t="s">
        <v>103</v>
      </c>
      <c r="AX10" s="123" t="s">
        <v>2586</v>
      </c>
    </row>
    <row r="11" spans="1:50">
      <c r="A11" s="123" t="s">
        <v>2587</v>
      </c>
      <c r="B11" s="123" t="s">
        <v>2588</v>
      </c>
      <c r="C11" s="123" t="s">
        <v>2589</v>
      </c>
      <c r="D11" s="124">
        <v>1003</v>
      </c>
      <c r="E11" s="125">
        <v>10003</v>
      </c>
      <c r="F11" s="123" t="s">
        <v>2578</v>
      </c>
      <c r="G11" s="123" t="s">
        <v>2564</v>
      </c>
      <c r="H11" s="126">
        <v>4181019</v>
      </c>
      <c r="I11" s="127">
        <v>2428</v>
      </c>
      <c r="J11" s="123" t="s">
        <v>2565</v>
      </c>
      <c r="K11" s="123" t="s">
        <v>2566</v>
      </c>
      <c r="L11" s="128">
        <v>338</v>
      </c>
      <c r="M11" s="123"/>
      <c r="N11" s="129">
        <v>56</v>
      </c>
      <c r="O11" s="127"/>
      <c r="P11" s="130">
        <v>16.707100000000001</v>
      </c>
      <c r="Q11" s="127"/>
      <c r="R11" s="130">
        <v>3.5198</v>
      </c>
      <c r="S11" s="127"/>
      <c r="T11" s="130">
        <v>87.046400000000006</v>
      </c>
      <c r="U11" s="127"/>
      <c r="V11" s="126">
        <v>23317516</v>
      </c>
      <c r="W11" s="127"/>
      <c r="X11" s="131">
        <v>22746421</v>
      </c>
      <c r="Y11" s="127"/>
      <c r="Z11" s="126">
        <v>22203578</v>
      </c>
      <c r="AA11" s="127"/>
      <c r="AB11" s="126">
        <v>542843</v>
      </c>
      <c r="AC11" s="127"/>
      <c r="AD11" s="126">
        <v>1393950</v>
      </c>
      <c r="AE11" s="127"/>
      <c r="AF11" s="126">
        <v>1328990</v>
      </c>
      <c r="AG11" s="127"/>
      <c r="AH11" s="126">
        <v>64960</v>
      </c>
      <c r="AI11" s="127"/>
      <c r="AJ11" s="126">
        <v>3791070</v>
      </c>
      <c r="AK11" s="127"/>
      <c r="AL11" s="126">
        <v>3700596</v>
      </c>
      <c r="AM11" s="127"/>
      <c r="AN11" s="126">
        <v>253575</v>
      </c>
      <c r="AO11" s="127"/>
      <c r="AP11" s="132">
        <v>242748</v>
      </c>
      <c r="AQ11" s="127"/>
      <c r="AR11" s="126">
        <v>115683733</v>
      </c>
      <c r="AS11" s="127"/>
      <c r="AT11" s="131">
        <v>407181618</v>
      </c>
      <c r="AU11" s="123"/>
      <c r="AV11" s="133">
        <v>76.3</v>
      </c>
      <c r="AW11" s="123" t="s">
        <v>103</v>
      </c>
      <c r="AX11" s="123" t="s">
        <v>2567</v>
      </c>
    </row>
    <row r="12" spans="1:50">
      <c r="A12" s="123" t="s">
        <v>2587</v>
      </c>
      <c r="B12" s="123" t="s">
        <v>2588</v>
      </c>
      <c r="C12" s="123" t="s">
        <v>2589</v>
      </c>
      <c r="D12" s="124">
        <v>1003</v>
      </c>
      <c r="E12" s="125">
        <v>10003</v>
      </c>
      <c r="F12" s="123" t="s">
        <v>2578</v>
      </c>
      <c r="G12" s="123" t="s">
        <v>2564</v>
      </c>
      <c r="H12" s="126">
        <v>4181019</v>
      </c>
      <c r="I12" s="127">
        <v>2428</v>
      </c>
      <c r="J12" s="123" t="s">
        <v>2574</v>
      </c>
      <c r="K12" s="123" t="s">
        <v>2573</v>
      </c>
      <c r="L12" s="128">
        <v>436</v>
      </c>
      <c r="M12" s="123"/>
      <c r="N12" s="129">
        <v>67</v>
      </c>
      <c r="O12" s="127"/>
      <c r="P12" s="130">
        <v>29.729199999999999</v>
      </c>
      <c r="Q12" s="127"/>
      <c r="R12" s="130">
        <v>20.751000000000001</v>
      </c>
      <c r="S12" s="127"/>
      <c r="T12" s="130">
        <v>33.01</v>
      </c>
      <c r="U12" s="127"/>
      <c r="V12" s="126">
        <v>22195183</v>
      </c>
      <c r="W12" s="127"/>
      <c r="X12" s="131">
        <v>22810502</v>
      </c>
      <c r="Y12" s="127"/>
      <c r="Z12" s="126">
        <v>22300695</v>
      </c>
      <c r="AA12" s="127"/>
      <c r="AB12" s="126">
        <v>509807</v>
      </c>
      <c r="AC12" s="127"/>
      <c r="AD12" s="126">
        <v>768699</v>
      </c>
      <c r="AE12" s="127"/>
      <c r="AF12" s="126">
        <v>750128</v>
      </c>
      <c r="AG12" s="127"/>
      <c r="AH12" s="126">
        <v>18571</v>
      </c>
      <c r="AI12" s="127"/>
      <c r="AJ12" s="126">
        <v>4189947</v>
      </c>
      <c r="AK12" s="127"/>
      <c r="AL12" s="126">
        <v>4093393</v>
      </c>
      <c r="AM12" s="127"/>
      <c r="AN12" s="126">
        <v>141215</v>
      </c>
      <c r="AO12" s="127"/>
      <c r="AP12" s="132">
        <v>137738</v>
      </c>
      <c r="AQ12" s="127"/>
      <c r="AR12" s="126">
        <v>24761705</v>
      </c>
      <c r="AS12" s="127"/>
      <c r="AT12" s="131">
        <v>513830968</v>
      </c>
      <c r="AU12" s="123"/>
      <c r="AV12" s="133">
        <v>776.08</v>
      </c>
      <c r="AW12" s="123" t="s">
        <v>103</v>
      </c>
      <c r="AX12" s="123" t="s">
        <v>2567</v>
      </c>
    </row>
    <row r="13" spans="1:50">
      <c r="A13" s="123" t="s">
        <v>2591</v>
      </c>
      <c r="B13" s="123" t="s">
        <v>2592</v>
      </c>
      <c r="C13" s="123" t="s">
        <v>2593</v>
      </c>
      <c r="D13" s="124">
        <v>3019</v>
      </c>
      <c r="E13" s="125">
        <v>30019</v>
      </c>
      <c r="F13" s="123" t="s">
        <v>2578</v>
      </c>
      <c r="G13" s="123" t="s">
        <v>2564</v>
      </c>
      <c r="H13" s="126">
        <v>5441567</v>
      </c>
      <c r="I13" s="127">
        <v>2406</v>
      </c>
      <c r="J13" s="123" t="s">
        <v>2565</v>
      </c>
      <c r="K13" s="123" t="s">
        <v>2566</v>
      </c>
      <c r="L13" s="128">
        <v>286</v>
      </c>
      <c r="M13" s="123"/>
      <c r="N13" s="129">
        <v>61</v>
      </c>
      <c r="O13" s="127"/>
      <c r="P13" s="130">
        <v>17.097100000000001</v>
      </c>
      <c r="Q13" s="127"/>
      <c r="R13" s="130">
        <v>4.4253999999999998</v>
      </c>
      <c r="S13" s="127" t="s">
        <v>2585</v>
      </c>
      <c r="T13" s="130">
        <v>75.514099999999999</v>
      </c>
      <c r="U13" s="127" t="s">
        <v>2585</v>
      </c>
      <c r="V13" s="126">
        <v>16431036</v>
      </c>
      <c r="W13" s="127"/>
      <c r="X13" s="131">
        <v>16168711</v>
      </c>
      <c r="Y13" s="127"/>
      <c r="Z13" s="126">
        <v>16089713</v>
      </c>
      <c r="AA13" s="127"/>
      <c r="AB13" s="126">
        <v>78998</v>
      </c>
      <c r="AC13" s="127"/>
      <c r="AD13" s="126">
        <v>945947</v>
      </c>
      <c r="AE13" s="127"/>
      <c r="AF13" s="126">
        <v>941080</v>
      </c>
      <c r="AG13" s="127"/>
      <c r="AH13" s="126">
        <v>4867</v>
      </c>
      <c r="AI13" s="127"/>
      <c r="AJ13" s="126">
        <v>3121305</v>
      </c>
      <c r="AK13" s="127"/>
      <c r="AL13" s="126">
        <v>3101700</v>
      </c>
      <c r="AM13" s="127"/>
      <c r="AN13" s="126">
        <v>182557</v>
      </c>
      <c r="AO13" s="127"/>
      <c r="AP13" s="132">
        <v>181391</v>
      </c>
      <c r="AQ13" s="127"/>
      <c r="AR13" s="126">
        <v>71064786</v>
      </c>
      <c r="AS13" s="127" t="s">
        <v>2585</v>
      </c>
      <c r="AT13" s="131">
        <v>314489396</v>
      </c>
      <c r="AU13" s="123" t="s">
        <v>2585</v>
      </c>
      <c r="AV13" s="133">
        <v>74.900000000000006</v>
      </c>
      <c r="AW13" s="123" t="s">
        <v>103</v>
      </c>
      <c r="AX13" s="123" t="s">
        <v>2586</v>
      </c>
    </row>
    <row r="14" spans="1:50">
      <c r="A14" s="123" t="s">
        <v>2591</v>
      </c>
      <c r="B14" s="123" t="s">
        <v>2592</v>
      </c>
      <c r="C14" s="123" t="s">
        <v>2593</v>
      </c>
      <c r="D14" s="124">
        <v>3019</v>
      </c>
      <c r="E14" s="125">
        <v>30019</v>
      </c>
      <c r="F14" s="123" t="s">
        <v>2578</v>
      </c>
      <c r="G14" s="123" t="s">
        <v>2564</v>
      </c>
      <c r="H14" s="126">
        <v>5441567</v>
      </c>
      <c r="I14" s="127">
        <v>2406</v>
      </c>
      <c r="J14" s="123" t="s">
        <v>2574</v>
      </c>
      <c r="K14" s="123" t="s">
        <v>2566</v>
      </c>
      <c r="L14" s="128">
        <v>357</v>
      </c>
      <c r="M14" s="123"/>
      <c r="N14" s="129">
        <v>84</v>
      </c>
      <c r="O14" s="127"/>
      <c r="P14" s="130">
        <v>19.690899999999999</v>
      </c>
      <c r="Q14" s="127"/>
      <c r="R14" s="130">
        <v>13.449400000000001</v>
      </c>
      <c r="S14" s="127" t="s">
        <v>2585</v>
      </c>
      <c r="T14" s="130">
        <v>29.793900000000001</v>
      </c>
      <c r="U14" s="127" t="s">
        <v>2585</v>
      </c>
      <c r="V14" s="126">
        <v>16896038</v>
      </c>
      <c r="W14" s="127"/>
      <c r="X14" s="131">
        <v>17498310</v>
      </c>
      <c r="Y14" s="127"/>
      <c r="Z14" s="126">
        <v>16621821</v>
      </c>
      <c r="AA14" s="127"/>
      <c r="AB14" s="126">
        <v>876489</v>
      </c>
      <c r="AC14" s="127"/>
      <c r="AD14" s="126">
        <v>882766</v>
      </c>
      <c r="AE14" s="127"/>
      <c r="AF14" s="126">
        <v>844136</v>
      </c>
      <c r="AG14" s="127"/>
      <c r="AH14" s="126">
        <v>38630</v>
      </c>
      <c r="AI14" s="127"/>
      <c r="AJ14" s="126">
        <v>4453116</v>
      </c>
      <c r="AK14" s="127"/>
      <c r="AL14" s="126">
        <v>4225898</v>
      </c>
      <c r="AM14" s="127"/>
      <c r="AN14" s="126">
        <v>224140</v>
      </c>
      <c r="AO14" s="127"/>
      <c r="AP14" s="132">
        <v>214329</v>
      </c>
      <c r="AQ14" s="127"/>
      <c r="AR14" s="126">
        <v>25150117</v>
      </c>
      <c r="AS14" s="127" t="s">
        <v>2585</v>
      </c>
      <c r="AT14" s="131">
        <v>338253606</v>
      </c>
      <c r="AU14" s="123" t="s">
        <v>2585</v>
      </c>
      <c r="AV14" s="133">
        <v>446.94</v>
      </c>
      <c r="AW14" s="123" t="s">
        <v>103</v>
      </c>
      <c r="AX14" s="123" t="s">
        <v>2586</v>
      </c>
    </row>
    <row r="15" spans="1:50">
      <c r="A15" s="123" t="s">
        <v>2594</v>
      </c>
      <c r="B15" s="123" t="s">
        <v>2595</v>
      </c>
      <c r="C15" s="123" t="s">
        <v>2596</v>
      </c>
      <c r="D15" s="124">
        <v>6008</v>
      </c>
      <c r="E15" s="125">
        <v>60008</v>
      </c>
      <c r="F15" s="123" t="s">
        <v>2578</v>
      </c>
      <c r="G15" s="123" t="s">
        <v>2564</v>
      </c>
      <c r="H15" s="126">
        <v>4944332</v>
      </c>
      <c r="I15" s="127">
        <v>2157</v>
      </c>
      <c r="J15" s="123" t="s">
        <v>2572</v>
      </c>
      <c r="K15" s="123" t="s">
        <v>2566</v>
      </c>
      <c r="L15" s="128">
        <v>56</v>
      </c>
      <c r="M15" s="123"/>
      <c r="N15" s="129">
        <v>29</v>
      </c>
      <c r="O15" s="127"/>
      <c r="P15" s="130">
        <v>12.147399999999999</v>
      </c>
      <c r="Q15" s="127"/>
      <c r="R15" s="130">
        <v>2.9095</v>
      </c>
      <c r="S15" s="127"/>
      <c r="T15" s="130">
        <v>48.3795</v>
      </c>
      <c r="U15" s="127"/>
      <c r="V15" s="126">
        <v>3257209</v>
      </c>
      <c r="W15" s="127"/>
      <c r="X15" s="131">
        <v>3247125</v>
      </c>
      <c r="Y15" s="127"/>
      <c r="Z15" s="126">
        <v>3236011</v>
      </c>
      <c r="AA15" s="127"/>
      <c r="AB15" s="126">
        <v>11114</v>
      </c>
      <c r="AC15" s="127"/>
      <c r="AD15" s="126">
        <v>268268</v>
      </c>
      <c r="AE15" s="127"/>
      <c r="AF15" s="126">
        <v>266396</v>
      </c>
      <c r="AG15" s="127"/>
      <c r="AH15" s="126">
        <v>1872</v>
      </c>
      <c r="AI15" s="127"/>
      <c r="AJ15" s="126">
        <v>1940638</v>
      </c>
      <c r="AK15" s="127"/>
      <c r="AL15" s="126">
        <v>1929524</v>
      </c>
      <c r="AM15" s="127"/>
      <c r="AN15" s="126">
        <v>176143</v>
      </c>
      <c r="AO15" s="127"/>
      <c r="AP15" s="132">
        <v>174271</v>
      </c>
      <c r="AQ15" s="127"/>
      <c r="AR15" s="126">
        <v>12888105</v>
      </c>
      <c r="AS15" s="127"/>
      <c r="AT15" s="131">
        <v>37497523</v>
      </c>
      <c r="AU15" s="123"/>
      <c r="AV15" s="133">
        <v>43.59</v>
      </c>
      <c r="AW15" s="123" t="s">
        <v>103</v>
      </c>
      <c r="AX15" s="123" t="s">
        <v>2567</v>
      </c>
    </row>
    <row r="16" spans="1:50">
      <c r="A16" s="123" t="s">
        <v>2597</v>
      </c>
      <c r="B16" s="123" t="s">
        <v>2598</v>
      </c>
      <c r="C16" s="123" t="s">
        <v>2599</v>
      </c>
      <c r="D16" s="124">
        <v>3034</v>
      </c>
      <c r="E16" s="125">
        <v>30034</v>
      </c>
      <c r="F16" s="123" t="s">
        <v>2600</v>
      </c>
      <c r="G16" s="123" t="s">
        <v>2564</v>
      </c>
      <c r="H16" s="126">
        <v>2203663</v>
      </c>
      <c r="I16" s="127">
        <v>1888</v>
      </c>
      <c r="J16" s="123" t="s">
        <v>2572</v>
      </c>
      <c r="K16" s="123" t="s">
        <v>2566</v>
      </c>
      <c r="L16" s="128">
        <v>38</v>
      </c>
      <c r="M16" s="123"/>
      <c r="N16" s="129">
        <v>18</v>
      </c>
      <c r="O16" s="127"/>
      <c r="P16" s="130">
        <v>19.6769</v>
      </c>
      <c r="Q16" s="127"/>
      <c r="R16" s="130">
        <v>5.7127999999999997</v>
      </c>
      <c r="S16" s="127" t="s">
        <v>2585</v>
      </c>
      <c r="T16" s="130">
        <v>35.373800000000003</v>
      </c>
      <c r="U16" s="127"/>
      <c r="V16" s="126">
        <v>2774375</v>
      </c>
      <c r="W16" s="127"/>
      <c r="X16" s="131">
        <v>2676810</v>
      </c>
      <c r="Y16" s="127"/>
      <c r="Z16" s="126">
        <v>2588105</v>
      </c>
      <c r="AA16" s="127"/>
      <c r="AB16" s="126">
        <v>88705</v>
      </c>
      <c r="AC16" s="127"/>
      <c r="AD16" s="126">
        <v>138492</v>
      </c>
      <c r="AE16" s="127"/>
      <c r="AF16" s="126">
        <v>131530</v>
      </c>
      <c r="AG16" s="127"/>
      <c r="AH16" s="126">
        <v>6962</v>
      </c>
      <c r="AI16" s="127"/>
      <c r="AJ16" s="126">
        <v>1046361</v>
      </c>
      <c r="AK16" s="127"/>
      <c r="AL16" s="126">
        <v>1044905</v>
      </c>
      <c r="AM16" s="127"/>
      <c r="AN16" s="126">
        <v>58730</v>
      </c>
      <c r="AO16" s="127"/>
      <c r="AP16" s="132">
        <v>58193</v>
      </c>
      <c r="AQ16" s="127"/>
      <c r="AR16" s="126">
        <v>4652718</v>
      </c>
      <c r="AS16" s="127"/>
      <c r="AT16" s="131">
        <v>26579844</v>
      </c>
      <c r="AU16" s="123" t="s">
        <v>2585</v>
      </c>
      <c r="AV16" s="133">
        <v>57.6</v>
      </c>
      <c r="AW16" s="123" t="s">
        <v>103</v>
      </c>
      <c r="AX16" s="123" t="s">
        <v>2586</v>
      </c>
    </row>
    <row r="17" spans="1:50">
      <c r="A17" s="123" t="s">
        <v>2597</v>
      </c>
      <c r="B17" s="123" t="s">
        <v>2598</v>
      </c>
      <c r="C17" s="123" t="s">
        <v>2599</v>
      </c>
      <c r="D17" s="124">
        <v>3034</v>
      </c>
      <c r="E17" s="125">
        <v>30034</v>
      </c>
      <c r="F17" s="123" t="s">
        <v>2600</v>
      </c>
      <c r="G17" s="123" t="s">
        <v>2564</v>
      </c>
      <c r="H17" s="126">
        <v>2203663</v>
      </c>
      <c r="I17" s="127">
        <v>1888</v>
      </c>
      <c r="J17" s="123" t="s">
        <v>2565</v>
      </c>
      <c r="K17" s="123" t="s">
        <v>2566</v>
      </c>
      <c r="L17" s="128">
        <v>54</v>
      </c>
      <c r="M17" s="123"/>
      <c r="N17" s="129">
        <v>9</v>
      </c>
      <c r="O17" s="127"/>
      <c r="P17" s="130">
        <v>26.092600000000001</v>
      </c>
      <c r="Q17" s="127"/>
      <c r="R17" s="130">
        <v>4.7674000000000003</v>
      </c>
      <c r="S17" s="127" t="s">
        <v>2585</v>
      </c>
      <c r="T17" s="130">
        <v>36.698</v>
      </c>
      <c r="U17" s="127"/>
      <c r="V17" s="126">
        <v>4289979</v>
      </c>
      <c r="W17" s="127"/>
      <c r="X17" s="131">
        <v>4659371</v>
      </c>
      <c r="Y17" s="127"/>
      <c r="Z17" s="126">
        <v>4169492</v>
      </c>
      <c r="AA17" s="127"/>
      <c r="AB17" s="126">
        <v>489879</v>
      </c>
      <c r="AC17" s="127"/>
      <c r="AD17" s="126">
        <v>180401</v>
      </c>
      <c r="AE17" s="127"/>
      <c r="AF17" s="126">
        <v>159796</v>
      </c>
      <c r="AG17" s="127"/>
      <c r="AH17" s="126">
        <v>20605</v>
      </c>
      <c r="AI17" s="127"/>
      <c r="AJ17" s="126">
        <v>845652</v>
      </c>
      <c r="AK17" s="127"/>
      <c r="AL17" s="126">
        <v>734915</v>
      </c>
      <c r="AM17" s="127"/>
      <c r="AN17" s="126">
        <v>32887</v>
      </c>
      <c r="AO17" s="127"/>
      <c r="AP17" s="132">
        <v>28462</v>
      </c>
      <c r="AQ17" s="127"/>
      <c r="AR17" s="126">
        <v>5864191</v>
      </c>
      <c r="AS17" s="127"/>
      <c r="AT17" s="131">
        <v>27957087</v>
      </c>
      <c r="AU17" s="123" t="s">
        <v>2585</v>
      </c>
      <c r="AV17" s="133">
        <v>29.4</v>
      </c>
      <c r="AW17" s="123" t="s">
        <v>103</v>
      </c>
      <c r="AX17" s="123" t="s">
        <v>2586</v>
      </c>
    </row>
    <row r="18" spans="1:50">
      <c r="A18" s="123" t="s">
        <v>2597</v>
      </c>
      <c r="B18" s="123" t="s">
        <v>2598</v>
      </c>
      <c r="C18" s="123" t="s">
        <v>2599</v>
      </c>
      <c r="D18" s="124">
        <v>3034</v>
      </c>
      <c r="E18" s="125">
        <v>30034</v>
      </c>
      <c r="F18" s="123" t="s">
        <v>2600</v>
      </c>
      <c r="G18" s="123" t="s">
        <v>2564</v>
      </c>
      <c r="H18" s="126">
        <v>2203663</v>
      </c>
      <c r="I18" s="127">
        <v>1888</v>
      </c>
      <c r="J18" s="123" t="s">
        <v>2574</v>
      </c>
      <c r="K18" s="123" t="s">
        <v>2573</v>
      </c>
      <c r="L18" s="128">
        <v>149</v>
      </c>
      <c r="M18" s="123"/>
      <c r="N18" s="129">
        <v>28</v>
      </c>
      <c r="O18" s="127"/>
      <c r="P18" s="130">
        <v>38.328299999999999</v>
      </c>
      <c r="Q18" s="127"/>
      <c r="R18" s="130">
        <v>29.584599999999998</v>
      </c>
      <c r="S18" s="127" t="s">
        <v>2585</v>
      </c>
      <c r="T18" s="130">
        <v>45.747900000000001</v>
      </c>
      <c r="U18" s="127"/>
      <c r="V18" s="126">
        <v>6001808</v>
      </c>
      <c r="W18" s="127"/>
      <c r="X18" s="131">
        <v>5996542</v>
      </c>
      <c r="Y18" s="127"/>
      <c r="Z18" s="126">
        <v>5596811</v>
      </c>
      <c r="AA18" s="127"/>
      <c r="AB18" s="126">
        <v>399731</v>
      </c>
      <c r="AC18" s="127"/>
      <c r="AD18" s="126">
        <v>155174</v>
      </c>
      <c r="AE18" s="127"/>
      <c r="AF18" s="126">
        <v>146023</v>
      </c>
      <c r="AG18" s="127"/>
      <c r="AH18" s="126">
        <v>9151</v>
      </c>
      <c r="AI18" s="127"/>
      <c r="AJ18" s="126">
        <v>1094365</v>
      </c>
      <c r="AK18" s="127"/>
      <c r="AL18" s="126">
        <v>1036558</v>
      </c>
      <c r="AM18" s="127"/>
      <c r="AN18" s="126">
        <v>30902</v>
      </c>
      <c r="AO18" s="127"/>
      <c r="AP18" s="132">
        <v>28513</v>
      </c>
      <c r="AQ18" s="127"/>
      <c r="AR18" s="126">
        <v>6680248</v>
      </c>
      <c r="AS18" s="127"/>
      <c r="AT18" s="131">
        <v>197632189</v>
      </c>
      <c r="AU18" s="123" t="s">
        <v>2585</v>
      </c>
      <c r="AV18" s="133">
        <v>400.4</v>
      </c>
      <c r="AW18" s="123" t="s">
        <v>103</v>
      </c>
      <c r="AX18" s="123" t="s">
        <v>2586</v>
      </c>
    </row>
    <row r="19" spans="1:50">
      <c r="A19" s="123" t="s">
        <v>2601</v>
      </c>
      <c r="B19" s="123" t="s">
        <v>2602</v>
      </c>
      <c r="C19" s="123" t="s">
        <v>2603</v>
      </c>
      <c r="D19" s="124">
        <v>4034</v>
      </c>
      <c r="E19" s="125">
        <v>40034</v>
      </c>
      <c r="F19" s="123" t="s">
        <v>2604</v>
      </c>
      <c r="G19" s="123" t="s">
        <v>2564</v>
      </c>
      <c r="H19" s="126">
        <v>5502379</v>
      </c>
      <c r="I19" s="127">
        <v>1452</v>
      </c>
      <c r="J19" s="123" t="s">
        <v>2565</v>
      </c>
      <c r="K19" s="123" t="s">
        <v>2566</v>
      </c>
      <c r="L19" s="128">
        <v>76</v>
      </c>
      <c r="M19" s="123"/>
      <c r="N19" s="129">
        <v>18</v>
      </c>
      <c r="O19" s="127"/>
      <c r="P19" s="130">
        <v>21.7622</v>
      </c>
      <c r="Q19" s="127"/>
      <c r="R19" s="130">
        <v>7.3830999999999998</v>
      </c>
      <c r="S19" s="127" t="s">
        <v>2585</v>
      </c>
      <c r="T19" s="130">
        <v>35.960099999999997</v>
      </c>
      <c r="U19" s="127"/>
      <c r="V19" s="126">
        <v>7212362</v>
      </c>
      <c r="W19" s="127"/>
      <c r="X19" s="131">
        <v>7598157</v>
      </c>
      <c r="Y19" s="127"/>
      <c r="Z19" s="126">
        <v>7178627</v>
      </c>
      <c r="AA19" s="127"/>
      <c r="AB19" s="126">
        <v>419530</v>
      </c>
      <c r="AC19" s="127"/>
      <c r="AD19" s="126">
        <v>362201</v>
      </c>
      <c r="AE19" s="127"/>
      <c r="AF19" s="126">
        <v>329867</v>
      </c>
      <c r="AG19" s="127"/>
      <c r="AH19" s="126">
        <v>32334</v>
      </c>
      <c r="AI19" s="127"/>
      <c r="AJ19" s="126">
        <v>1899556</v>
      </c>
      <c r="AK19" s="127"/>
      <c r="AL19" s="126">
        <v>1794673</v>
      </c>
      <c r="AM19" s="127"/>
      <c r="AN19" s="126">
        <v>90549</v>
      </c>
      <c r="AO19" s="127"/>
      <c r="AP19" s="132">
        <v>82465</v>
      </c>
      <c r="AQ19" s="127"/>
      <c r="AR19" s="126">
        <v>11862059</v>
      </c>
      <c r="AS19" s="127"/>
      <c r="AT19" s="131">
        <v>87578321</v>
      </c>
      <c r="AU19" s="123" t="s">
        <v>2585</v>
      </c>
      <c r="AV19" s="133">
        <v>49.84</v>
      </c>
      <c r="AW19" s="123" t="s">
        <v>103</v>
      </c>
      <c r="AX19" s="123" t="s">
        <v>2586</v>
      </c>
    </row>
    <row r="20" spans="1:50">
      <c r="A20" s="123" t="s">
        <v>2605</v>
      </c>
      <c r="B20" s="123" t="s">
        <v>2606</v>
      </c>
      <c r="C20" s="123" t="s">
        <v>2487</v>
      </c>
      <c r="D20" s="124">
        <v>8006</v>
      </c>
      <c r="E20" s="125">
        <v>80006</v>
      </c>
      <c r="F20" s="123" t="s">
        <v>2578</v>
      </c>
      <c r="G20" s="123" t="s">
        <v>2564</v>
      </c>
      <c r="H20" s="126">
        <v>2374203</v>
      </c>
      <c r="I20" s="127">
        <v>1431</v>
      </c>
      <c r="J20" s="123" t="s">
        <v>2572</v>
      </c>
      <c r="K20" s="123" t="s">
        <v>2566</v>
      </c>
      <c r="L20" s="128">
        <v>156</v>
      </c>
      <c r="M20" s="123"/>
      <c r="N20" s="129">
        <v>41</v>
      </c>
      <c r="O20" s="127"/>
      <c r="P20" s="130">
        <v>17.200199999999999</v>
      </c>
      <c r="Q20" s="127"/>
      <c r="R20" s="130">
        <v>6.9672999999999998</v>
      </c>
      <c r="S20" s="127"/>
      <c r="T20" s="130">
        <v>19.858599999999999</v>
      </c>
      <c r="U20" s="127"/>
      <c r="V20" s="126">
        <v>9004264</v>
      </c>
      <c r="W20" s="127"/>
      <c r="X20" s="131">
        <v>9327859</v>
      </c>
      <c r="Y20" s="127"/>
      <c r="Z20" s="126">
        <v>9063803</v>
      </c>
      <c r="AA20" s="127"/>
      <c r="AB20" s="126">
        <v>264056</v>
      </c>
      <c r="AC20" s="127"/>
      <c r="AD20" s="126">
        <v>590892</v>
      </c>
      <c r="AE20" s="127"/>
      <c r="AF20" s="126">
        <v>526960</v>
      </c>
      <c r="AG20" s="127"/>
      <c r="AH20" s="126">
        <v>63932</v>
      </c>
      <c r="AI20" s="127"/>
      <c r="AJ20" s="126">
        <v>3900081</v>
      </c>
      <c r="AK20" s="127"/>
      <c r="AL20" s="126">
        <v>3745938</v>
      </c>
      <c r="AM20" s="127"/>
      <c r="AN20" s="126">
        <v>267096</v>
      </c>
      <c r="AO20" s="127"/>
      <c r="AP20" s="132">
        <v>226007</v>
      </c>
      <c r="AQ20" s="127"/>
      <c r="AR20" s="126">
        <v>10464678</v>
      </c>
      <c r="AS20" s="127"/>
      <c r="AT20" s="131">
        <v>72910951</v>
      </c>
      <c r="AU20" s="123"/>
      <c r="AV20" s="133">
        <v>119.78</v>
      </c>
      <c r="AW20" s="123" t="s">
        <v>103</v>
      </c>
      <c r="AX20" s="123" t="s">
        <v>2567</v>
      </c>
    </row>
    <row r="21" spans="1:50">
      <c r="A21" s="123" t="s">
        <v>2605</v>
      </c>
      <c r="B21" s="123" t="s">
        <v>2606</v>
      </c>
      <c r="C21" s="123" t="s">
        <v>2487</v>
      </c>
      <c r="D21" s="124">
        <v>8006</v>
      </c>
      <c r="E21" s="125">
        <v>80006</v>
      </c>
      <c r="F21" s="123" t="s">
        <v>2578</v>
      </c>
      <c r="G21" s="123" t="s">
        <v>2564</v>
      </c>
      <c r="H21" s="126">
        <v>2374203</v>
      </c>
      <c r="I21" s="127">
        <v>1431</v>
      </c>
      <c r="J21" s="123" t="s">
        <v>2574</v>
      </c>
      <c r="K21" s="123" t="s">
        <v>2573</v>
      </c>
      <c r="L21" s="128">
        <v>44</v>
      </c>
      <c r="M21" s="123"/>
      <c r="N21" s="129">
        <v>12</v>
      </c>
      <c r="O21" s="127"/>
      <c r="P21" s="130">
        <v>27.563099999999999</v>
      </c>
      <c r="Q21" s="127"/>
      <c r="R21" s="130">
        <v>11.5166</v>
      </c>
      <c r="S21" s="127"/>
      <c r="T21" s="130">
        <v>21.7837</v>
      </c>
      <c r="U21" s="127"/>
      <c r="V21" s="126">
        <v>6222945</v>
      </c>
      <c r="W21" s="127"/>
      <c r="X21" s="131">
        <v>6197643</v>
      </c>
      <c r="Y21" s="127"/>
      <c r="Z21" s="126">
        <v>6048702</v>
      </c>
      <c r="AA21" s="127"/>
      <c r="AB21" s="126">
        <v>148941</v>
      </c>
      <c r="AC21" s="127"/>
      <c r="AD21" s="126">
        <v>228257</v>
      </c>
      <c r="AE21" s="127"/>
      <c r="AF21" s="126">
        <v>219449</v>
      </c>
      <c r="AG21" s="127"/>
      <c r="AH21" s="126">
        <v>8808</v>
      </c>
      <c r="AI21" s="127"/>
      <c r="AJ21" s="126">
        <v>2010537</v>
      </c>
      <c r="AK21" s="127"/>
      <c r="AL21" s="126">
        <v>1917204</v>
      </c>
      <c r="AM21" s="127"/>
      <c r="AN21" s="126">
        <v>74540</v>
      </c>
      <c r="AO21" s="127"/>
      <c r="AP21" s="132">
        <v>70293</v>
      </c>
      <c r="AQ21" s="127"/>
      <c r="AR21" s="126">
        <v>4780402</v>
      </c>
      <c r="AS21" s="127"/>
      <c r="AT21" s="131">
        <v>55053882</v>
      </c>
      <c r="AU21" s="123"/>
      <c r="AV21" s="133">
        <v>72.760000000000005</v>
      </c>
      <c r="AW21" s="123" t="s">
        <v>103</v>
      </c>
      <c r="AX21" s="123" t="s">
        <v>2567</v>
      </c>
    </row>
    <row r="22" spans="1:50">
      <c r="A22" s="123" t="s">
        <v>2605</v>
      </c>
      <c r="B22" s="123" t="s">
        <v>2606</v>
      </c>
      <c r="C22" s="123" t="s">
        <v>2487</v>
      </c>
      <c r="D22" s="124">
        <v>8006</v>
      </c>
      <c r="E22" s="125">
        <v>80006</v>
      </c>
      <c r="F22" s="123" t="s">
        <v>2578</v>
      </c>
      <c r="G22" s="123" t="s">
        <v>2564</v>
      </c>
      <c r="H22" s="126">
        <v>2374203</v>
      </c>
      <c r="I22" s="127">
        <v>1431</v>
      </c>
      <c r="J22" s="123" t="s">
        <v>2574</v>
      </c>
      <c r="K22" s="123" t="s">
        <v>2566</v>
      </c>
      <c r="L22" s="128">
        <v>8</v>
      </c>
      <c r="M22" s="123"/>
      <c r="N22" s="129">
        <v>3</v>
      </c>
      <c r="O22" s="127"/>
      <c r="P22" s="130">
        <v>20.484200000000001</v>
      </c>
      <c r="Q22" s="127"/>
      <c r="R22" s="130">
        <v>8.6130999999999993</v>
      </c>
      <c r="S22" s="127"/>
      <c r="T22" s="130">
        <v>18.016100000000002</v>
      </c>
      <c r="U22" s="127"/>
      <c r="V22" s="126">
        <v>203262</v>
      </c>
      <c r="W22" s="127"/>
      <c r="X22" s="131">
        <v>223786</v>
      </c>
      <c r="Y22" s="127"/>
      <c r="Z22" s="126">
        <v>197570</v>
      </c>
      <c r="AA22" s="127"/>
      <c r="AB22" s="126">
        <v>26216</v>
      </c>
      <c r="AC22" s="127"/>
      <c r="AD22" s="126">
        <v>12511</v>
      </c>
      <c r="AE22" s="127"/>
      <c r="AF22" s="126">
        <v>9645</v>
      </c>
      <c r="AG22" s="127"/>
      <c r="AH22" s="126">
        <v>2866</v>
      </c>
      <c r="AI22" s="127"/>
      <c r="AJ22" s="126">
        <v>115030</v>
      </c>
      <c r="AK22" s="127"/>
      <c r="AL22" s="126">
        <v>98743</v>
      </c>
      <c r="AM22" s="127"/>
      <c r="AN22" s="126">
        <v>6243</v>
      </c>
      <c r="AO22" s="127"/>
      <c r="AP22" s="132">
        <v>4937</v>
      </c>
      <c r="AQ22" s="127"/>
      <c r="AR22" s="126">
        <v>173765</v>
      </c>
      <c r="AS22" s="127"/>
      <c r="AT22" s="131">
        <v>1496661</v>
      </c>
      <c r="AU22" s="123"/>
      <c r="AV22" s="133">
        <v>26.32</v>
      </c>
      <c r="AW22" s="123" t="s">
        <v>103</v>
      </c>
      <c r="AX22" s="123" t="s">
        <v>2567</v>
      </c>
    </row>
    <row r="23" spans="1:50">
      <c r="A23" s="123" t="s">
        <v>2607</v>
      </c>
      <c r="B23" s="123" t="s">
        <v>2608</v>
      </c>
      <c r="C23" s="123" t="s">
        <v>2562</v>
      </c>
      <c r="D23" s="124">
        <v>2078</v>
      </c>
      <c r="E23" s="125">
        <v>20078</v>
      </c>
      <c r="F23" s="123" t="s">
        <v>2563</v>
      </c>
      <c r="G23" s="123" t="s">
        <v>2564</v>
      </c>
      <c r="H23" s="126">
        <v>18351295</v>
      </c>
      <c r="I23" s="127">
        <v>1133</v>
      </c>
      <c r="J23" s="123" t="s">
        <v>2574</v>
      </c>
      <c r="K23" s="123" t="s">
        <v>2566</v>
      </c>
      <c r="L23" s="128">
        <v>1122</v>
      </c>
      <c r="M23" s="123"/>
      <c r="N23" s="129">
        <v>135</v>
      </c>
      <c r="O23" s="127"/>
      <c r="P23" s="130">
        <v>31.299700000000001</v>
      </c>
      <c r="Q23" s="127"/>
      <c r="R23" s="130">
        <v>22.852399999999999</v>
      </c>
      <c r="S23" s="127" t="s">
        <v>2585</v>
      </c>
      <c r="T23" s="130">
        <v>18.882400000000001</v>
      </c>
      <c r="U23" s="127"/>
      <c r="V23" s="126">
        <v>47488237</v>
      </c>
      <c r="W23" s="127"/>
      <c r="X23" s="131">
        <v>53139671</v>
      </c>
      <c r="Y23" s="127"/>
      <c r="Z23" s="126">
        <v>48719168</v>
      </c>
      <c r="AA23" s="127"/>
      <c r="AB23" s="126">
        <v>4420503</v>
      </c>
      <c r="AC23" s="127"/>
      <c r="AD23" s="126">
        <v>1709469</v>
      </c>
      <c r="AE23" s="127"/>
      <c r="AF23" s="126">
        <v>1556539</v>
      </c>
      <c r="AG23" s="127"/>
      <c r="AH23" s="126">
        <v>152930</v>
      </c>
      <c r="AI23" s="127"/>
      <c r="AJ23" s="126">
        <v>7201726</v>
      </c>
      <c r="AK23" s="127"/>
      <c r="AL23" s="126">
        <v>6564652</v>
      </c>
      <c r="AM23" s="127"/>
      <c r="AN23" s="126">
        <v>225218</v>
      </c>
      <c r="AO23" s="127"/>
      <c r="AP23" s="132">
        <v>203440</v>
      </c>
      <c r="AQ23" s="127"/>
      <c r="AR23" s="126">
        <v>29391259</v>
      </c>
      <c r="AS23" s="127"/>
      <c r="AT23" s="131">
        <v>671661254</v>
      </c>
      <c r="AU23" s="123" t="s">
        <v>2585</v>
      </c>
      <c r="AV23" s="133">
        <v>545.74</v>
      </c>
      <c r="AW23" s="123" t="s">
        <v>103</v>
      </c>
      <c r="AX23" s="123" t="s">
        <v>2586</v>
      </c>
    </row>
    <row r="24" spans="1:50">
      <c r="A24" s="123" t="s">
        <v>2609</v>
      </c>
      <c r="B24" s="123" t="s">
        <v>2610</v>
      </c>
      <c r="C24" s="123" t="s">
        <v>2596</v>
      </c>
      <c r="D24" s="124">
        <v>6056</v>
      </c>
      <c r="E24" s="125">
        <v>60056</v>
      </c>
      <c r="F24" s="123" t="s">
        <v>2578</v>
      </c>
      <c r="G24" s="123" t="s">
        <v>2564</v>
      </c>
      <c r="H24" s="126">
        <v>5121892</v>
      </c>
      <c r="I24" s="127">
        <v>1082</v>
      </c>
      <c r="J24" s="123" t="s">
        <v>2572</v>
      </c>
      <c r="K24" s="123" t="s">
        <v>2566</v>
      </c>
      <c r="L24" s="128">
        <v>117</v>
      </c>
      <c r="M24" s="123"/>
      <c r="N24" s="129">
        <v>44</v>
      </c>
      <c r="O24" s="127"/>
      <c r="P24" s="130">
        <v>20.510100000000001</v>
      </c>
      <c r="Q24" s="127"/>
      <c r="R24" s="130">
        <v>8.1821999999999999</v>
      </c>
      <c r="S24" s="127"/>
      <c r="T24" s="130">
        <v>41.742400000000004</v>
      </c>
      <c r="U24" s="127"/>
      <c r="V24" s="126">
        <v>9953657</v>
      </c>
      <c r="W24" s="127"/>
      <c r="X24" s="131">
        <v>9937246</v>
      </c>
      <c r="Y24" s="127"/>
      <c r="Z24" s="126">
        <v>9866803</v>
      </c>
      <c r="AA24" s="127"/>
      <c r="AB24" s="126">
        <v>70443</v>
      </c>
      <c r="AC24" s="127"/>
      <c r="AD24" s="126">
        <v>486886</v>
      </c>
      <c r="AE24" s="127"/>
      <c r="AF24" s="126">
        <v>481071</v>
      </c>
      <c r="AG24" s="127"/>
      <c r="AH24" s="126">
        <v>5815</v>
      </c>
      <c r="AI24" s="127"/>
      <c r="AJ24" s="126">
        <v>5348975</v>
      </c>
      <c r="AK24" s="127"/>
      <c r="AL24" s="126">
        <v>5310292</v>
      </c>
      <c r="AM24" s="127"/>
      <c r="AN24" s="126">
        <v>261692</v>
      </c>
      <c r="AO24" s="127"/>
      <c r="AP24" s="132">
        <v>258495</v>
      </c>
      <c r="AQ24" s="127"/>
      <c r="AR24" s="126">
        <v>20081036</v>
      </c>
      <c r="AS24" s="127"/>
      <c r="AT24" s="131">
        <v>164306746</v>
      </c>
      <c r="AU24" s="123"/>
      <c r="AV24" s="133">
        <v>182.44</v>
      </c>
      <c r="AW24" s="123" t="s">
        <v>103</v>
      </c>
      <c r="AX24" s="123" t="s">
        <v>2567</v>
      </c>
    </row>
    <row r="25" spans="1:50">
      <c r="A25" s="123" t="s">
        <v>2609</v>
      </c>
      <c r="B25" s="123" t="s">
        <v>2610</v>
      </c>
      <c r="C25" s="123" t="s">
        <v>2596</v>
      </c>
      <c r="D25" s="124">
        <v>6056</v>
      </c>
      <c r="E25" s="125">
        <v>60056</v>
      </c>
      <c r="F25" s="123" t="s">
        <v>2578</v>
      </c>
      <c r="G25" s="123" t="s">
        <v>2564</v>
      </c>
      <c r="H25" s="126">
        <v>5121892</v>
      </c>
      <c r="I25" s="127">
        <v>1082</v>
      </c>
      <c r="J25" s="123" t="s">
        <v>2574</v>
      </c>
      <c r="K25" s="123" t="s">
        <v>2573</v>
      </c>
      <c r="L25" s="128">
        <v>23</v>
      </c>
      <c r="M25" s="123"/>
      <c r="N25" s="129">
        <v>3</v>
      </c>
      <c r="O25" s="127"/>
      <c r="P25" s="130">
        <v>22.474</v>
      </c>
      <c r="Q25" s="127"/>
      <c r="R25" s="130">
        <v>17.300799999999999</v>
      </c>
      <c r="S25" s="127"/>
      <c r="T25" s="130">
        <v>20.252400000000002</v>
      </c>
      <c r="U25" s="127"/>
      <c r="V25" s="126">
        <v>1390207</v>
      </c>
      <c r="W25" s="127"/>
      <c r="X25" s="131">
        <v>1437340</v>
      </c>
      <c r="Y25" s="127"/>
      <c r="Z25" s="126">
        <v>1404961</v>
      </c>
      <c r="AA25" s="127"/>
      <c r="AB25" s="126">
        <v>32379</v>
      </c>
      <c r="AC25" s="127"/>
      <c r="AD25" s="126">
        <v>63773</v>
      </c>
      <c r="AE25" s="127"/>
      <c r="AF25" s="126">
        <v>62515</v>
      </c>
      <c r="AG25" s="127"/>
      <c r="AH25" s="126">
        <v>1258</v>
      </c>
      <c r="AI25" s="127"/>
      <c r="AJ25" s="126">
        <v>506768</v>
      </c>
      <c r="AK25" s="127"/>
      <c r="AL25" s="126">
        <v>495677</v>
      </c>
      <c r="AM25" s="127"/>
      <c r="AN25" s="126">
        <v>22535</v>
      </c>
      <c r="AO25" s="127"/>
      <c r="AP25" s="132">
        <v>22090</v>
      </c>
      <c r="AQ25" s="127"/>
      <c r="AR25" s="126">
        <v>1266076</v>
      </c>
      <c r="AS25" s="127"/>
      <c r="AT25" s="131">
        <v>21904126</v>
      </c>
      <c r="AU25" s="123"/>
      <c r="AV25" s="133">
        <v>72.3</v>
      </c>
      <c r="AW25" s="123" t="s">
        <v>103</v>
      </c>
      <c r="AX25" s="123" t="s">
        <v>2567</v>
      </c>
    </row>
    <row r="26" spans="1:50">
      <c r="A26" s="123" t="s">
        <v>2611</v>
      </c>
      <c r="B26" s="123" t="s">
        <v>2612</v>
      </c>
      <c r="C26" s="123" t="s">
        <v>2613</v>
      </c>
      <c r="D26" s="124">
        <v>8001</v>
      </c>
      <c r="E26" s="125">
        <v>80001</v>
      </c>
      <c r="F26" s="123" t="s">
        <v>2578</v>
      </c>
      <c r="G26" s="123" t="s">
        <v>2564</v>
      </c>
      <c r="H26" s="126">
        <v>1021243</v>
      </c>
      <c r="I26" s="127">
        <v>1081</v>
      </c>
      <c r="J26" s="123" t="s">
        <v>2572</v>
      </c>
      <c r="K26" s="123" t="s">
        <v>2566</v>
      </c>
      <c r="L26" s="128">
        <v>89</v>
      </c>
      <c r="M26" s="123"/>
      <c r="N26" s="129">
        <v>22</v>
      </c>
      <c r="O26" s="127"/>
      <c r="P26" s="130">
        <v>17.192799999999998</v>
      </c>
      <c r="Q26" s="127"/>
      <c r="R26" s="130">
        <v>4.7436999999999996</v>
      </c>
      <c r="S26" s="127"/>
      <c r="T26" s="130">
        <v>23.191400000000002</v>
      </c>
      <c r="U26" s="127"/>
      <c r="V26" s="126">
        <v>6112222</v>
      </c>
      <c r="W26" s="127"/>
      <c r="X26" s="131">
        <v>6204641</v>
      </c>
      <c r="Y26" s="127"/>
      <c r="Z26" s="126">
        <v>6114108</v>
      </c>
      <c r="AA26" s="127"/>
      <c r="AB26" s="126">
        <v>90533</v>
      </c>
      <c r="AC26" s="127"/>
      <c r="AD26" s="126">
        <v>367255</v>
      </c>
      <c r="AE26" s="127"/>
      <c r="AF26" s="126">
        <v>355621</v>
      </c>
      <c r="AG26" s="127"/>
      <c r="AH26" s="126">
        <v>11634</v>
      </c>
      <c r="AI26" s="127"/>
      <c r="AJ26" s="126">
        <v>2255583</v>
      </c>
      <c r="AK26" s="127"/>
      <c r="AL26" s="126">
        <v>2223959</v>
      </c>
      <c r="AM26" s="127"/>
      <c r="AN26" s="126">
        <v>136213</v>
      </c>
      <c r="AO26" s="127"/>
      <c r="AP26" s="132">
        <v>131989</v>
      </c>
      <c r="AQ26" s="127"/>
      <c r="AR26" s="126">
        <v>8247364</v>
      </c>
      <c r="AS26" s="127"/>
      <c r="AT26" s="131">
        <v>39122864</v>
      </c>
      <c r="AU26" s="123"/>
      <c r="AV26" s="133">
        <v>93.91</v>
      </c>
      <c r="AW26" s="123" t="s">
        <v>103</v>
      </c>
      <c r="AX26" s="123" t="s">
        <v>2567</v>
      </c>
    </row>
    <row r="27" spans="1:50">
      <c r="A27" s="123" t="s">
        <v>2611</v>
      </c>
      <c r="B27" s="123" t="s">
        <v>2612</v>
      </c>
      <c r="C27" s="123" t="s">
        <v>2613</v>
      </c>
      <c r="D27" s="124">
        <v>8001</v>
      </c>
      <c r="E27" s="125">
        <v>80001</v>
      </c>
      <c r="F27" s="123" t="s">
        <v>2578</v>
      </c>
      <c r="G27" s="123" t="s">
        <v>2564</v>
      </c>
      <c r="H27" s="126">
        <v>1021243</v>
      </c>
      <c r="I27" s="127">
        <v>1081</v>
      </c>
      <c r="J27" s="123" t="s">
        <v>2574</v>
      </c>
      <c r="K27" s="123" t="s">
        <v>2566</v>
      </c>
      <c r="L27" s="128">
        <v>50</v>
      </c>
      <c r="M27" s="123"/>
      <c r="N27" s="129">
        <v>9</v>
      </c>
      <c r="O27" s="127"/>
      <c r="P27" s="130">
        <v>32.473599999999998</v>
      </c>
      <c r="Q27" s="127"/>
      <c r="R27" s="130">
        <v>25.643899999999999</v>
      </c>
      <c r="S27" s="127"/>
      <c r="T27" s="130">
        <v>16.274799999999999</v>
      </c>
      <c r="U27" s="127"/>
      <c r="V27" s="126">
        <v>4053946</v>
      </c>
      <c r="W27" s="127"/>
      <c r="X27" s="131">
        <v>4051779</v>
      </c>
      <c r="Y27" s="127"/>
      <c r="Z27" s="126">
        <v>4039581</v>
      </c>
      <c r="AA27" s="127"/>
      <c r="AB27" s="126">
        <v>12198</v>
      </c>
      <c r="AC27" s="127"/>
      <c r="AD27" s="126">
        <v>128674</v>
      </c>
      <c r="AE27" s="127"/>
      <c r="AF27" s="126">
        <v>124396</v>
      </c>
      <c r="AG27" s="127"/>
      <c r="AH27" s="126">
        <v>4278</v>
      </c>
      <c r="AI27" s="127"/>
      <c r="AJ27" s="126">
        <v>1067699</v>
      </c>
      <c r="AK27" s="127"/>
      <c r="AL27" s="126">
        <v>1064546</v>
      </c>
      <c r="AM27" s="127"/>
      <c r="AN27" s="126">
        <v>33846</v>
      </c>
      <c r="AO27" s="127"/>
      <c r="AP27" s="132">
        <v>32741</v>
      </c>
      <c r="AQ27" s="127"/>
      <c r="AR27" s="126">
        <v>2024524</v>
      </c>
      <c r="AS27" s="127"/>
      <c r="AT27" s="131">
        <v>51916777</v>
      </c>
      <c r="AU27" s="123"/>
      <c r="AV27" s="133">
        <v>174.46</v>
      </c>
      <c r="AW27" s="123" t="s">
        <v>103</v>
      </c>
      <c r="AX27" s="123" t="s">
        <v>2567</v>
      </c>
    </row>
    <row r="28" spans="1:50">
      <c r="A28" s="123" t="s">
        <v>2614</v>
      </c>
      <c r="B28" s="123" t="s">
        <v>2583</v>
      </c>
      <c r="C28" s="123" t="s">
        <v>2584</v>
      </c>
      <c r="D28" s="124">
        <v>5118</v>
      </c>
      <c r="E28" s="125">
        <v>50118</v>
      </c>
      <c r="F28" s="123" t="s">
        <v>2578</v>
      </c>
      <c r="G28" s="123" t="s">
        <v>2564</v>
      </c>
      <c r="H28" s="126">
        <v>8608208</v>
      </c>
      <c r="I28" s="127">
        <v>1066</v>
      </c>
      <c r="J28" s="123" t="s">
        <v>2574</v>
      </c>
      <c r="K28" s="123" t="s">
        <v>2573</v>
      </c>
      <c r="L28" s="128">
        <v>527</v>
      </c>
      <c r="M28" s="123"/>
      <c r="N28" s="129">
        <v>40</v>
      </c>
      <c r="O28" s="127"/>
      <c r="P28" s="130">
        <v>30.932500000000001</v>
      </c>
      <c r="Q28" s="127"/>
      <c r="R28" s="130">
        <v>21.712499999999999</v>
      </c>
      <c r="S28" s="127"/>
      <c r="T28" s="130">
        <v>18.979099999999999</v>
      </c>
      <c r="U28" s="127"/>
      <c r="V28" s="126">
        <v>16284231</v>
      </c>
      <c r="W28" s="127"/>
      <c r="X28" s="131">
        <v>16302662</v>
      </c>
      <c r="Y28" s="127"/>
      <c r="Z28" s="126">
        <v>15388572</v>
      </c>
      <c r="AA28" s="127"/>
      <c r="AB28" s="126">
        <v>914090</v>
      </c>
      <c r="AC28" s="127"/>
      <c r="AD28" s="126">
        <v>520340</v>
      </c>
      <c r="AE28" s="127"/>
      <c r="AF28" s="126">
        <v>497488</v>
      </c>
      <c r="AG28" s="127"/>
      <c r="AH28" s="126">
        <v>22852</v>
      </c>
      <c r="AI28" s="127"/>
      <c r="AJ28" s="126">
        <v>2394714</v>
      </c>
      <c r="AK28" s="127"/>
      <c r="AL28" s="126">
        <v>2258067</v>
      </c>
      <c r="AM28" s="127"/>
      <c r="AN28" s="126">
        <v>76862</v>
      </c>
      <c r="AO28" s="127"/>
      <c r="AP28" s="132">
        <v>73504</v>
      </c>
      <c r="AQ28" s="127"/>
      <c r="AR28" s="126">
        <v>9441882</v>
      </c>
      <c r="AS28" s="127"/>
      <c r="AT28" s="131">
        <v>205006670</v>
      </c>
      <c r="AU28" s="123"/>
      <c r="AV28" s="133">
        <v>399.6</v>
      </c>
      <c r="AW28" s="123" t="s">
        <v>103</v>
      </c>
      <c r="AX28" s="123" t="s">
        <v>2567</v>
      </c>
    </row>
    <row r="29" spans="1:50">
      <c r="A29" s="123" t="s">
        <v>2614</v>
      </c>
      <c r="B29" s="123" t="s">
        <v>2583</v>
      </c>
      <c r="C29" s="123" t="s">
        <v>2584</v>
      </c>
      <c r="D29" s="124">
        <v>5118</v>
      </c>
      <c r="E29" s="125">
        <v>50118</v>
      </c>
      <c r="F29" s="123" t="s">
        <v>2578</v>
      </c>
      <c r="G29" s="123" t="s">
        <v>2564</v>
      </c>
      <c r="H29" s="126">
        <v>8608208</v>
      </c>
      <c r="I29" s="127">
        <v>1066</v>
      </c>
      <c r="J29" s="123" t="s">
        <v>2574</v>
      </c>
      <c r="K29" s="123" t="s">
        <v>2566</v>
      </c>
      <c r="L29" s="128">
        <v>539</v>
      </c>
      <c r="M29" s="123"/>
      <c r="N29" s="129">
        <v>53</v>
      </c>
      <c r="O29" s="127"/>
      <c r="P29" s="130">
        <v>29.0824</v>
      </c>
      <c r="Q29" s="127"/>
      <c r="R29" s="130">
        <v>21.172499999999999</v>
      </c>
      <c r="S29" s="127"/>
      <c r="T29" s="130">
        <v>13.8796</v>
      </c>
      <c r="U29" s="127"/>
      <c r="V29" s="126">
        <v>16028080</v>
      </c>
      <c r="W29" s="127"/>
      <c r="X29" s="131">
        <v>15585872</v>
      </c>
      <c r="Y29" s="127"/>
      <c r="Z29" s="126">
        <v>15273179</v>
      </c>
      <c r="AA29" s="127"/>
      <c r="AB29" s="126">
        <v>312693</v>
      </c>
      <c r="AC29" s="127"/>
      <c r="AD29" s="126">
        <v>535954</v>
      </c>
      <c r="AE29" s="127"/>
      <c r="AF29" s="126">
        <v>525169</v>
      </c>
      <c r="AG29" s="127"/>
      <c r="AH29" s="126">
        <v>10785</v>
      </c>
      <c r="AI29" s="127"/>
      <c r="AJ29" s="126">
        <v>2545102</v>
      </c>
      <c r="AK29" s="127"/>
      <c r="AL29" s="126">
        <v>2494601</v>
      </c>
      <c r="AM29" s="127"/>
      <c r="AN29" s="126">
        <v>89035</v>
      </c>
      <c r="AO29" s="127"/>
      <c r="AP29" s="132">
        <v>87312</v>
      </c>
      <c r="AQ29" s="127"/>
      <c r="AR29" s="126">
        <v>7289149</v>
      </c>
      <c r="AS29" s="127"/>
      <c r="AT29" s="131">
        <v>154329520</v>
      </c>
      <c r="AU29" s="123"/>
      <c r="AV29" s="133">
        <v>575.4</v>
      </c>
      <c r="AW29" s="123" t="s">
        <v>103</v>
      </c>
      <c r="AX29" s="123" t="s">
        <v>2567</v>
      </c>
    </row>
    <row r="30" spans="1:50">
      <c r="A30" s="123" t="s">
        <v>2615</v>
      </c>
      <c r="B30" s="123" t="s">
        <v>2616</v>
      </c>
      <c r="C30" s="123" t="s">
        <v>2562</v>
      </c>
      <c r="D30" s="124">
        <v>2100</v>
      </c>
      <c r="E30" s="125">
        <v>20100</v>
      </c>
      <c r="F30" s="123" t="s">
        <v>2563</v>
      </c>
      <c r="G30" s="123" t="s">
        <v>2564</v>
      </c>
      <c r="H30" s="126">
        <v>18351295</v>
      </c>
      <c r="I30" s="127">
        <v>1022</v>
      </c>
      <c r="J30" s="123" t="s">
        <v>2574</v>
      </c>
      <c r="K30" s="123" t="s">
        <v>2566</v>
      </c>
      <c r="L30" s="128">
        <v>1022</v>
      </c>
      <c r="M30" s="123"/>
      <c r="N30" s="129">
        <v>107</v>
      </c>
      <c r="O30" s="127"/>
      <c r="P30" s="130">
        <v>29.212299999999999</v>
      </c>
      <c r="Q30" s="127"/>
      <c r="R30" s="130">
        <v>28.269200000000001</v>
      </c>
      <c r="S30" s="127" t="s">
        <v>2585</v>
      </c>
      <c r="T30" s="130">
        <v>20.565999999999999</v>
      </c>
      <c r="U30" s="127" t="s">
        <v>2585</v>
      </c>
      <c r="V30" s="126">
        <v>61301708</v>
      </c>
      <c r="W30" s="127"/>
      <c r="X30" s="131">
        <v>68469245</v>
      </c>
      <c r="Y30" s="127"/>
      <c r="Z30" s="126">
        <v>61766650</v>
      </c>
      <c r="AA30" s="127"/>
      <c r="AB30" s="126">
        <v>6702595</v>
      </c>
      <c r="AC30" s="127"/>
      <c r="AD30" s="126">
        <v>2305899</v>
      </c>
      <c r="AE30" s="127"/>
      <c r="AF30" s="126">
        <v>2114409</v>
      </c>
      <c r="AG30" s="127"/>
      <c r="AH30" s="126">
        <v>191490</v>
      </c>
      <c r="AI30" s="127"/>
      <c r="AJ30" s="126">
        <v>7765181</v>
      </c>
      <c r="AK30" s="127"/>
      <c r="AL30" s="126">
        <v>6968685</v>
      </c>
      <c r="AM30" s="127"/>
      <c r="AN30" s="126">
        <v>266731</v>
      </c>
      <c r="AO30" s="127"/>
      <c r="AP30" s="132">
        <v>199752</v>
      </c>
      <c r="AQ30" s="127"/>
      <c r="AR30" s="126">
        <v>43484907</v>
      </c>
      <c r="AS30" s="127" t="s">
        <v>2585</v>
      </c>
      <c r="AT30" s="131">
        <v>1229284540</v>
      </c>
      <c r="AU30" s="123" t="s">
        <v>2585</v>
      </c>
      <c r="AV30" s="133">
        <v>638.20000000000005</v>
      </c>
      <c r="AW30" s="123" t="s">
        <v>103</v>
      </c>
      <c r="AX30" s="123" t="s">
        <v>2586</v>
      </c>
    </row>
    <row r="31" spans="1:50">
      <c r="A31" s="123" t="s">
        <v>2617</v>
      </c>
      <c r="B31" s="123" t="s">
        <v>2618</v>
      </c>
      <c r="C31" s="123" t="s">
        <v>2577</v>
      </c>
      <c r="D31" s="124">
        <v>9015</v>
      </c>
      <c r="E31" s="125">
        <v>90015</v>
      </c>
      <c r="F31" s="123" t="s">
        <v>2604</v>
      </c>
      <c r="G31" s="123" t="s">
        <v>2564</v>
      </c>
      <c r="H31" s="126">
        <v>3281212</v>
      </c>
      <c r="I31" s="127">
        <v>996</v>
      </c>
      <c r="J31" s="123" t="s">
        <v>2572</v>
      </c>
      <c r="K31" s="123" t="s">
        <v>2566</v>
      </c>
      <c r="L31" s="128">
        <v>149</v>
      </c>
      <c r="M31" s="123"/>
      <c r="N31" s="129">
        <v>141</v>
      </c>
      <c r="O31" s="127"/>
      <c r="P31" s="130">
        <v>9.4969999999999999</v>
      </c>
      <c r="Q31" s="127"/>
      <c r="R31" s="130">
        <v>2.7421000000000002</v>
      </c>
      <c r="S31" s="127"/>
      <c r="T31" s="130">
        <v>76.584800000000001</v>
      </c>
      <c r="U31" s="127"/>
      <c r="V31" s="126">
        <v>4944335</v>
      </c>
      <c r="W31" s="127"/>
      <c r="X31" s="131">
        <v>4660934</v>
      </c>
      <c r="Y31" s="127"/>
      <c r="Z31" s="126">
        <v>4640244</v>
      </c>
      <c r="AA31" s="127"/>
      <c r="AB31" s="126">
        <v>20690</v>
      </c>
      <c r="AC31" s="127"/>
      <c r="AD31" s="126">
        <v>491748</v>
      </c>
      <c r="AE31" s="127"/>
      <c r="AF31" s="126">
        <v>488601</v>
      </c>
      <c r="AG31" s="127"/>
      <c r="AH31" s="126">
        <v>3147</v>
      </c>
      <c r="AI31" s="127"/>
      <c r="AJ31" s="126">
        <v>3097363</v>
      </c>
      <c r="AK31" s="127"/>
      <c r="AL31" s="126">
        <v>3084167</v>
      </c>
      <c r="AM31" s="127"/>
      <c r="AN31" s="126">
        <v>326422</v>
      </c>
      <c r="AO31" s="127"/>
      <c r="AP31" s="132">
        <v>324323</v>
      </c>
      <c r="AQ31" s="127"/>
      <c r="AR31" s="126">
        <v>37419416</v>
      </c>
      <c r="AS31" s="127"/>
      <c r="AT31" s="131">
        <v>102607757</v>
      </c>
      <c r="AU31" s="123"/>
      <c r="AV31" s="133">
        <v>64.400000000000006</v>
      </c>
      <c r="AW31" s="123" t="s">
        <v>103</v>
      </c>
      <c r="AX31" s="123" t="s">
        <v>2567</v>
      </c>
    </row>
    <row r="32" spans="1:50">
      <c r="A32" s="123" t="s">
        <v>2619</v>
      </c>
      <c r="B32" s="123" t="s">
        <v>2620</v>
      </c>
      <c r="C32" s="123" t="s">
        <v>2621</v>
      </c>
      <c r="D32" s="124">
        <v>8</v>
      </c>
      <c r="E32" s="125">
        <v>8</v>
      </c>
      <c r="F32" s="123" t="s">
        <v>2578</v>
      </c>
      <c r="G32" s="123" t="s">
        <v>2564</v>
      </c>
      <c r="H32" s="126">
        <v>1849898</v>
      </c>
      <c r="I32" s="127">
        <v>982</v>
      </c>
      <c r="J32" s="123" t="s">
        <v>2572</v>
      </c>
      <c r="K32" s="123" t="s">
        <v>2566</v>
      </c>
      <c r="L32" s="128">
        <v>116</v>
      </c>
      <c r="M32" s="123"/>
      <c r="N32" s="129">
        <v>55</v>
      </c>
      <c r="O32" s="127"/>
      <c r="P32" s="130">
        <v>14.136900000000001</v>
      </c>
      <c r="Q32" s="127"/>
      <c r="R32" s="130">
        <v>5.2552000000000003</v>
      </c>
      <c r="S32" s="127"/>
      <c r="T32" s="130">
        <v>48.392400000000002</v>
      </c>
      <c r="U32" s="127"/>
      <c r="V32" s="126">
        <v>8977599</v>
      </c>
      <c r="W32" s="127"/>
      <c r="X32" s="131">
        <v>8981104</v>
      </c>
      <c r="Y32" s="127"/>
      <c r="Z32" s="126">
        <v>8864217</v>
      </c>
      <c r="AA32" s="127"/>
      <c r="AB32" s="126">
        <v>116887</v>
      </c>
      <c r="AC32" s="127"/>
      <c r="AD32" s="126">
        <v>636882</v>
      </c>
      <c r="AE32" s="127"/>
      <c r="AF32" s="126">
        <v>627025</v>
      </c>
      <c r="AG32" s="127"/>
      <c r="AH32" s="126">
        <v>9857</v>
      </c>
      <c r="AI32" s="127"/>
      <c r="AJ32" s="126">
        <v>4501055</v>
      </c>
      <c r="AK32" s="127"/>
      <c r="AL32" s="126">
        <v>4442373</v>
      </c>
      <c r="AM32" s="127"/>
      <c r="AN32" s="126">
        <v>319090</v>
      </c>
      <c r="AO32" s="127"/>
      <c r="AP32" s="132">
        <v>314140</v>
      </c>
      <c r="AQ32" s="127"/>
      <c r="AR32" s="126">
        <v>30343267</v>
      </c>
      <c r="AS32" s="127"/>
      <c r="AT32" s="131">
        <v>159458488</v>
      </c>
      <c r="AU32" s="123"/>
      <c r="AV32" s="133">
        <v>118.91</v>
      </c>
      <c r="AW32" s="123" t="s">
        <v>103</v>
      </c>
      <c r="AX32" s="123" t="s">
        <v>2567</v>
      </c>
    </row>
    <row r="33" spans="1:50">
      <c r="A33" s="123" t="s">
        <v>2622</v>
      </c>
      <c r="B33" s="123" t="s">
        <v>2623</v>
      </c>
      <c r="C33" s="123" t="s">
        <v>2624</v>
      </c>
      <c r="D33" s="124">
        <v>4022</v>
      </c>
      <c r="E33" s="125">
        <v>40022</v>
      </c>
      <c r="F33" s="123" t="s">
        <v>2578</v>
      </c>
      <c r="G33" s="123" t="s">
        <v>2564</v>
      </c>
      <c r="H33" s="126">
        <v>4515419</v>
      </c>
      <c r="I33" s="127">
        <v>943</v>
      </c>
      <c r="J33" s="123" t="s">
        <v>2565</v>
      </c>
      <c r="K33" s="123" t="s">
        <v>2566</v>
      </c>
      <c r="L33" s="128">
        <v>212</v>
      </c>
      <c r="M33" s="123"/>
      <c r="N33" s="129">
        <v>39</v>
      </c>
      <c r="O33" s="127"/>
      <c r="P33" s="130">
        <v>26.494</v>
      </c>
      <c r="Q33" s="127"/>
      <c r="R33" s="130">
        <v>7.2762000000000002</v>
      </c>
      <c r="S33" s="127"/>
      <c r="T33" s="130">
        <v>58.747300000000003</v>
      </c>
      <c r="U33" s="127"/>
      <c r="V33" s="126">
        <v>20499724</v>
      </c>
      <c r="W33" s="127"/>
      <c r="X33" s="131">
        <v>21145309</v>
      </c>
      <c r="Y33" s="127"/>
      <c r="Z33" s="126">
        <v>20430752</v>
      </c>
      <c r="AA33" s="127"/>
      <c r="AB33" s="126">
        <v>714557</v>
      </c>
      <c r="AC33" s="127"/>
      <c r="AD33" s="126">
        <v>794602</v>
      </c>
      <c r="AE33" s="127"/>
      <c r="AF33" s="126">
        <v>771146</v>
      </c>
      <c r="AG33" s="127"/>
      <c r="AH33" s="126">
        <v>23456</v>
      </c>
      <c r="AI33" s="127"/>
      <c r="AJ33" s="126">
        <v>3715370</v>
      </c>
      <c r="AK33" s="127"/>
      <c r="AL33" s="126">
        <v>3628801</v>
      </c>
      <c r="AM33" s="127"/>
      <c r="AN33" s="126">
        <v>143614</v>
      </c>
      <c r="AO33" s="127"/>
      <c r="AP33" s="132">
        <v>139086</v>
      </c>
      <c r="AQ33" s="127"/>
      <c r="AR33" s="126">
        <v>45302714</v>
      </c>
      <c r="AS33" s="127"/>
      <c r="AT33" s="131">
        <v>329631085</v>
      </c>
      <c r="AU33" s="123"/>
      <c r="AV33" s="133">
        <v>96.06</v>
      </c>
      <c r="AW33" s="123" t="s">
        <v>103</v>
      </c>
      <c r="AX33" s="123" t="s">
        <v>2567</v>
      </c>
    </row>
    <row r="34" spans="1:50">
      <c r="A34" s="123" t="s">
        <v>2625</v>
      </c>
      <c r="B34" s="123" t="s">
        <v>2626</v>
      </c>
      <c r="C34" s="123" t="s">
        <v>2593</v>
      </c>
      <c r="D34" s="124">
        <v>3022</v>
      </c>
      <c r="E34" s="125">
        <v>30022</v>
      </c>
      <c r="F34" s="123" t="s">
        <v>2578</v>
      </c>
      <c r="G34" s="123" t="s">
        <v>2564</v>
      </c>
      <c r="H34" s="126">
        <v>1733853</v>
      </c>
      <c r="I34" s="127">
        <v>930</v>
      </c>
      <c r="J34" s="123" t="s">
        <v>2572</v>
      </c>
      <c r="K34" s="123" t="s">
        <v>2566</v>
      </c>
      <c r="L34" s="128">
        <v>58</v>
      </c>
      <c r="M34" s="123"/>
      <c r="N34" s="129">
        <v>29</v>
      </c>
      <c r="O34" s="127"/>
      <c r="P34" s="130">
        <v>12.909700000000001</v>
      </c>
      <c r="Q34" s="127"/>
      <c r="R34" s="130">
        <v>4.0317999999999996</v>
      </c>
      <c r="S34" s="127"/>
      <c r="T34" s="130">
        <v>37.530500000000004</v>
      </c>
      <c r="U34" s="127"/>
      <c r="V34" s="126">
        <v>2027777</v>
      </c>
      <c r="W34" s="127"/>
      <c r="X34" s="131">
        <v>1999310</v>
      </c>
      <c r="Y34" s="127"/>
      <c r="Z34" s="126">
        <v>1916792</v>
      </c>
      <c r="AA34" s="127"/>
      <c r="AB34" s="126">
        <v>82518</v>
      </c>
      <c r="AC34" s="127"/>
      <c r="AD34" s="126">
        <v>155486</v>
      </c>
      <c r="AE34" s="127"/>
      <c r="AF34" s="126">
        <v>148477</v>
      </c>
      <c r="AG34" s="127"/>
      <c r="AH34" s="126">
        <v>7009</v>
      </c>
      <c r="AI34" s="127"/>
      <c r="AJ34" s="126">
        <v>1497766</v>
      </c>
      <c r="AK34" s="127"/>
      <c r="AL34" s="126">
        <v>1442245</v>
      </c>
      <c r="AM34" s="127"/>
      <c r="AN34" s="126">
        <v>116738</v>
      </c>
      <c r="AO34" s="127"/>
      <c r="AP34" s="132">
        <v>112071</v>
      </c>
      <c r="AQ34" s="127"/>
      <c r="AR34" s="126">
        <v>5572417</v>
      </c>
      <c r="AS34" s="127"/>
      <c r="AT34" s="131">
        <v>22466673</v>
      </c>
      <c r="AU34" s="123"/>
      <c r="AV34" s="133">
        <v>49.64</v>
      </c>
      <c r="AW34" s="123" t="s">
        <v>103</v>
      </c>
      <c r="AX34" s="123" t="s">
        <v>2567</v>
      </c>
    </row>
    <row r="35" spans="1:50">
      <c r="A35" s="123" t="s">
        <v>2627</v>
      </c>
      <c r="B35" s="123" t="s">
        <v>2628</v>
      </c>
      <c r="C35" s="123" t="s">
        <v>2577</v>
      </c>
      <c r="D35" s="124">
        <v>9026</v>
      </c>
      <c r="E35" s="125">
        <v>90026</v>
      </c>
      <c r="F35" s="123" t="s">
        <v>2578</v>
      </c>
      <c r="G35" s="123" t="s">
        <v>2564</v>
      </c>
      <c r="H35" s="126">
        <v>2956746</v>
      </c>
      <c r="I35" s="127">
        <v>906</v>
      </c>
      <c r="J35" s="123" t="s">
        <v>2572</v>
      </c>
      <c r="K35" s="123" t="s">
        <v>2566</v>
      </c>
      <c r="L35" s="128">
        <v>103</v>
      </c>
      <c r="M35" s="123"/>
      <c r="N35" s="129">
        <v>35</v>
      </c>
      <c r="O35" s="127"/>
      <c r="P35" s="130">
        <v>18.120799999999999</v>
      </c>
      <c r="Q35" s="127"/>
      <c r="R35" s="130">
        <v>6.0708000000000002</v>
      </c>
      <c r="S35" s="127"/>
      <c r="T35" s="130">
        <v>62.966000000000001</v>
      </c>
      <c r="U35" s="127"/>
      <c r="V35" s="126">
        <v>9662505</v>
      </c>
      <c r="W35" s="127"/>
      <c r="X35" s="131">
        <v>9410942</v>
      </c>
      <c r="Y35" s="127"/>
      <c r="Z35" s="126">
        <v>9210076</v>
      </c>
      <c r="AA35" s="127"/>
      <c r="AB35" s="126">
        <v>200866</v>
      </c>
      <c r="AC35" s="127"/>
      <c r="AD35" s="126">
        <v>527144</v>
      </c>
      <c r="AE35" s="127"/>
      <c r="AF35" s="126">
        <v>508259</v>
      </c>
      <c r="AG35" s="127"/>
      <c r="AH35" s="126">
        <v>18885</v>
      </c>
      <c r="AI35" s="127"/>
      <c r="AJ35" s="126">
        <v>3279625</v>
      </c>
      <c r="AK35" s="127"/>
      <c r="AL35" s="126">
        <v>3207856</v>
      </c>
      <c r="AM35" s="127"/>
      <c r="AN35" s="126">
        <v>183992</v>
      </c>
      <c r="AO35" s="127"/>
      <c r="AP35" s="132">
        <v>177429</v>
      </c>
      <c r="AQ35" s="127"/>
      <c r="AR35" s="126">
        <v>32003027</v>
      </c>
      <c r="AS35" s="127"/>
      <c r="AT35" s="131">
        <v>194284885</v>
      </c>
      <c r="AU35" s="123"/>
      <c r="AV35" s="133">
        <v>108.4</v>
      </c>
      <c r="AW35" s="123" t="s">
        <v>103</v>
      </c>
      <c r="AX35" s="123" t="s">
        <v>2567</v>
      </c>
    </row>
    <row r="36" spans="1:50">
      <c r="A36" s="123" t="s">
        <v>2629</v>
      </c>
      <c r="B36" s="123" t="s">
        <v>2630</v>
      </c>
      <c r="C36" s="123" t="s">
        <v>2631</v>
      </c>
      <c r="D36" s="124">
        <v>5027</v>
      </c>
      <c r="E36" s="125">
        <v>50027</v>
      </c>
      <c r="F36" s="123" t="s">
        <v>2563</v>
      </c>
      <c r="G36" s="123" t="s">
        <v>2564</v>
      </c>
      <c r="H36" s="126">
        <v>2650890</v>
      </c>
      <c r="I36" s="127">
        <v>823</v>
      </c>
      <c r="J36" s="123" t="s">
        <v>2572</v>
      </c>
      <c r="K36" s="123" t="s">
        <v>2566</v>
      </c>
      <c r="L36" s="128">
        <v>76</v>
      </c>
      <c r="M36" s="123"/>
      <c r="N36" s="129">
        <v>23</v>
      </c>
      <c r="O36" s="127"/>
      <c r="P36" s="130">
        <v>11.985900000000001</v>
      </c>
      <c r="Q36" s="127"/>
      <c r="R36" s="130">
        <v>3.9723999999999999</v>
      </c>
      <c r="S36" s="127" t="s">
        <v>2585</v>
      </c>
      <c r="T36" s="130">
        <v>30.465299999999999</v>
      </c>
      <c r="U36" s="127"/>
      <c r="V36" s="126">
        <v>4237895</v>
      </c>
      <c r="W36" s="127"/>
      <c r="X36" s="131">
        <v>4129925</v>
      </c>
      <c r="Y36" s="127"/>
      <c r="Z36" s="126">
        <v>4034814</v>
      </c>
      <c r="AA36" s="127"/>
      <c r="AB36" s="126">
        <v>95111</v>
      </c>
      <c r="AC36" s="127"/>
      <c r="AD36" s="126">
        <v>354913</v>
      </c>
      <c r="AE36" s="127"/>
      <c r="AF36" s="126">
        <v>336629</v>
      </c>
      <c r="AG36" s="127"/>
      <c r="AH36" s="126">
        <v>18284</v>
      </c>
      <c r="AI36" s="127"/>
      <c r="AJ36" s="126">
        <v>1500026</v>
      </c>
      <c r="AK36" s="127"/>
      <c r="AL36" s="126">
        <v>1436691</v>
      </c>
      <c r="AM36" s="127"/>
      <c r="AN36" s="126">
        <v>125192</v>
      </c>
      <c r="AO36" s="127"/>
      <c r="AP36" s="132">
        <v>118274</v>
      </c>
      <c r="AQ36" s="127"/>
      <c r="AR36" s="126">
        <v>10255520</v>
      </c>
      <c r="AS36" s="127"/>
      <c r="AT36" s="131">
        <v>40738989</v>
      </c>
      <c r="AU36" s="123" t="s">
        <v>2585</v>
      </c>
      <c r="AV36" s="133">
        <v>44.26</v>
      </c>
      <c r="AW36" s="123" t="s">
        <v>103</v>
      </c>
      <c r="AX36" s="123" t="s">
        <v>2586</v>
      </c>
    </row>
    <row r="37" spans="1:50">
      <c r="A37" s="123" t="s">
        <v>2629</v>
      </c>
      <c r="B37" s="123" t="s">
        <v>2630</v>
      </c>
      <c r="C37" s="123" t="s">
        <v>2631</v>
      </c>
      <c r="D37" s="124">
        <v>5027</v>
      </c>
      <c r="E37" s="125">
        <v>50027</v>
      </c>
      <c r="F37" s="123" t="s">
        <v>2563</v>
      </c>
      <c r="G37" s="123" t="s">
        <v>2564</v>
      </c>
      <c r="H37" s="126">
        <v>2650890</v>
      </c>
      <c r="I37" s="127">
        <v>823</v>
      </c>
      <c r="J37" s="123" t="s">
        <v>2574</v>
      </c>
      <c r="K37" s="123" t="s">
        <v>2573</v>
      </c>
      <c r="L37" s="128">
        <v>20</v>
      </c>
      <c r="M37" s="123"/>
      <c r="N37" s="129">
        <v>4</v>
      </c>
      <c r="O37" s="127"/>
      <c r="P37" s="130">
        <v>43.768999999999998</v>
      </c>
      <c r="Q37" s="127"/>
      <c r="R37" s="130">
        <v>24.702500000000001</v>
      </c>
      <c r="S37" s="127" t="s">
        <v>2585</v>
      </c>
      <c r="T37" s="130">
        <v>26.3444</v>
      </c>
      <c r="U37" s="127"/>
      <c r="V37" s="126">
        <v>253487</v>
      </c>
      <c r="W37" s="127"/>
      <c r="X37" s="131">
        <v>256360</v>
      </c>
      <c r="Y37" s="127"/>
      <c r="Z37" s="126">
        <v>253291</v>
      </c>
      <c r="AA37" s="127"/>
      <c r="AB37" s="126">
        <v>3069</v>
      </c>
      <c r="AC37" s="127"/>
      <c r="AD37" s="126">
        <v>6199</v>
      </c>
      <c r="AE37" s="127"/>
      <c r="AF37" s="126">
        <v>5787</v>
      </c>
      <c r="AG37" s="127"/>
      <c r="AH37" s="126">
        <v>412</v>
      </c>
      <c r="AI37" s="127"/>
      <c r="AJ37" s="126">
        <v>64139</v>
      </c>
      <c r="AK37" s="127"/>
      <c r="AL37" s="126">
        <v>63372</v>
      </c>
      <c r="AM37" s="127"/>
      <c r="AN37" s="126">
        <v>1552</v>
      </c>
      <c r="AO37" s="127"/>
      <c r="AP37" s="132">
        <v>1448</v>
      </c>
      <c r="AQ37" s="127"/>
      <c r="AR37" s="126">
        <v>152455</v>
      </c>
      <c r="AS37" s="127"/>
      <c r="AT37" s="131">
        <v>3766017</v>
      </c>
      <c r="AU37" s="123" t="s">
        <v>2585</v>
      </c>
      <c r="AV37" s="133">
        <v>77.900000000000006</v>
      </c>
      <c r="AW37" s="123" t="s">
        <v>103</v>
      </c>
      <c r="AX37" s="123" t="s">
        <v>2586</v>
      </c>
    </row>
    <row r="38" spans="1:50">
      <c r="A38" s="123" t="s">
        <v>2632</v>
      </c>
      <c r="B38" s="123" t="s">
        <v>2633</v>
      </c>
      <c r="C38" s="123" t="s">
        <v>2577</v>
      </c>
      <c r="D38" s="124">
        <v>9013</v>
      </c>
      <c r="E38" s="125">
        <v>90013</v>
      </c>
      <c r="F38" s="123" t="s">
        <v>2578</v>
      </c>
      <c r="G38" s="123" t="s">
        <v>2564</v>
      </c>
      <c r="H38" s="126">
        <v>1664496</v>
      </c>
      <c r="I38" s="127">
        <v>635</v>
      </c>
      <c r="J38" s="123" t="s">
        <v>2572</v>
      </c>
      <c r="K38" s="123" t="s">
        <v>2566</v>
      </c>
      <c r="L38" s="128">
        <v>61</v>
      </c>
      <c r="M38" s="123"/>
      <c r="N38" s="129">
        <v>29</v>
      </c>
      <c r="O38" s="127"/>
      <c r="P38" s="130">
        <v>14.6876</v>
      </c>
      <c r="Q38" s="127"/>
      <c r="R38" s="130">
        <v>5.3385999999999996</v>
      </c>
      <c r="S38" s="127"/>
      <c r="T38" s="130">
        <v>31.957599999999999</v>
      </c>
      <c r="U38" s="127"/>
      <c r="V38" s="126">
        <v>3049391</v>
      </c>
      <c r="W38" s="127"/>
      <c r="X38" s="131">
        <v>3045104</v>
      </c>
      <c r="Y38" s="127"/>
      <c r="Z38" s="126">
        <v>2886997</v>
      </c>
      <c r="AA38" s="127"/>
      <c r="AB38" s="126">
        <v>158107</v>
      </c>
      <c r="AC38" s="127"/>
      <c r="AD38" s="126">
        <v>208938</v>
      </c>
      <c r="AE38" s="127"/>
      <c r="AF38" s="126">
        <v>196560</v>
      </c>
      <c r="AG38" s="127"/>
      <c r="AH38" s="126">
        <v>12378</v>
      </c>
      <c r="AI38" s="127"/>
      <c r="AJ38" s="126">
        <v>1824324</v>
      </c>
      <c r="AK38" s="127"/>
      <c r="AL38" s="126">
        <v>1733696</v>
      </c>
      <c r="AM38" s="127"/>
      <c r="AN38" s="126">
        <v>131172</v>
      </c>
      <c r="AO38" s="127"/>
      <c r="AP38" s="132">
        <v>123509</v>
      </c>
      <c r="AQ38" s="127"/>
      <c r="AR38" s="126">
        <v>6281578</v>
      </c>
      <c r="AS38" s="127"/>
      <c r="AT38" s="131">
        <v>33535077</v>
      </c>
      <c r="AU38" s="123"/>
      <c r="AV38" s="133">
        <v>80.959999999999994</v>
      </c>
      <c r="AW38" s="123" t="s">
        <v>103</v>
      </c>
      <c r="AX38" s="123" t="s">
        <v>2567</v>
      </c>
    </row>
    <row r="39" spans="1:50">
      <c r="A39" s="123" t="s">
        <v>2634</v>
      </c>
      <c r="B39" s="123" t="s">
        <v>2635</v>
      </c>
      <c r="C39" s="123" t="s">
        <v>2577</v>
      </c>
      <c r="D39" s="124">
        <v>9003</v>
      </c>
      <c r="E39" s="125">
        <v>90003</v>
      </c>
      <c r="F39" s="123" t="s">
        <v>2578</v>
      </c>
      <c r="G39" s="123" t="s">
        <v>2564</v>
      </c>
      <c r="H39" s="126">
        <v>3281212</v>
      </c>
      <c r="I39" s="127">
        <v>616</v>
      </c>
      <c r="J39" s="123" t="s">
        <v>2565</v>
      </c>
      <c r="K39" s="123" t="s">
        <v>2566</v>
      </c>
      <c r="L39" s="128">
        <v>599</v>
      </c>
      <c r="M39" s="123"/>
      <c r="N39" s="129">
        <v>56</v>
      </c>
      <c r="O39" s="127"/>
      <c r="P39" s="130">
        <v>34.829900000000002</v>
      </c>
      <c r="Q39" s="127" t="s">
        <v>2585</v>
      </c>
      <c r="R39" s="130">
        <v>13.962999999999999</v>
      </c>
      <c r="S39" s="127"/>
      <c r="T39" s="130">
        <v>44.260899999999999</v>
      </c>
      <c r="U39" s="127" t="s">
        <v>2585</v>
      </c>
      <c r="V39" s="126">
        <v>69597595</v>
      </c>
      <c r="W39" s="127"/>
      <c r="X39" s="131">
        <v>72050709</v>
      </c>
      <c r="Y39" s="127"/>
      <c r="Z39" s="126">
        <v>69799195</v>
      </c>
      <c r="AA39" s="127"/>
      <c r="AB39" s="126">
        <v>2251514</v>
      </c>
      <c r="AC39" s="127"/>
      <c r="AD39" s="126">
        <v>2377255</v>
      </c>
      <c r="AE39" s="127"/>
      <c r="AF39" s="126">
        <v>2004002</v>
      </c>
      <c r="AG39" s="127" t="s">
        <v>2585</v>
      </c>
      <c r="AH39" s="126">
        <v>373253</v>
      </c>
      <c r="AI39" s="127"/>
      <c r="AJ39" s="126">
        <v>8255518</v>
      </c>
      <c r="AK39" s="127"/>
      <c r="AL39" s="126">
        <v>7973519</v>
      </c>
      <c r="AM39" s="127"/>
      <c r="AN39" s="126">
        <v>277276</v>
      </c>
      <c r="AO39" s="127"/>
      <c r="AP39" s="132">
        <v>229211</v>
      </c>
      <c r="AQ39" s="127"/>
      <c r="AR39" s="126">
        <v>88698878</v>
      </c>
      <c r="AS39" s="127"/>
      <c r="AT39" s="131">
        <v>1238506222</v>
      </c>
      <c r="AU39" s="123"/>
      <c r="AV39" s="133">
        <v>239.42</v>
      </c>
      <c r="AW39" s="123" t="s">
        <v>103</v>
      </c>
      <c r="AX39" s="123" t="s">
        <v>2586</v>
      </c>
    </row>
    <row r="40" spans="1:50">
      <c r="A40" s="123" t="s">
        <v>2636</v>
      </c>
      <c r="B40" s="123" t="s">
        <v>2637</v>
      </c>
      <c r="C40" s="123" t="s">
        <v>2638</v>
      </c>
      <c r="D40" s="124">
        <v>7006</v>
      </c>
      <c r="E40" s="125">
        <v>70006</v>
      </c>
      <c r="F40" s="123" t="s">
        <v>2578</v>
      </c>
      <c r="G40" s="123" t="s">
        <v>2564</v>
      </c>
      <c r="H40" s="126">
        <v>2150706</v>
      </c>
      <c r="I40" s="127">
        <v>493</v>
      </c>
      <c r="J40" s="123" t="s">
        <v>2572</v>
      </c>
      <c r="K40" s="123" t="s">
        <v>2566</v>
      </c>
      <c r="L40" s="128">
        <v>50</v>
      </c>
      <c r="M40" s="123"/>
      <c r="N40" s="129">
        <v>25</v>
      </c>
      <c r="O40" s="127"/>
      <c r="P40" s="130">
        <v>23.1905</v>
      </c>
      <c r="Q40" s="127"/>
      <c r="R40" s="130">
        <v>6.7489999999999997</v>
      </c>
      <c r="S40" s="127"/>
      <c r="T40" s="130">
        <v>41.739400000000003</v>
      </c>
      <c r="U40" s="127"/>
      <c r="V40" s="126">
        <v>5954691</v>
      </c>
      <c r="W40" s="127"/>
      <c r="X40" s="131">
        <v>5905439</v>
      </c>
      <c r="Y40" s="127"/>
      <c r="Z40" s="126">
        <v>5839491</v>
      </c>
      <c r="AA40" s="127"/>
      <c r="AB40" s="126">
        <v>65948</v>
      </c>
      <c r="AC40" s="127"/>
      <c r="AD40" s="126">
        <v>256119</v>
      </c>
      <c r="AE40" s="127"/>
      <c r="AF40" s="126">
        <v>251805</v>
      </c>
      <c r="AG40" s="127"/>
      <c r="AH40" s="126">
        <v>4314</v>
      </c>
      <c r="AI40" s="127"/>
      <c r="AJ40" s="126">
        <v>2952712</v>
      </c>
      <c r="AK40" s="127"/>
      <c r="AL40" s="126">
        <v>2919745</v>
      </c>
      <c r="AM40" s="127"/>
      <c r="AN40" s="126">
        <v>128060</v>
      </c>
      <c r="AO40" s="127"/>
      <c r="AP40" s="132">
        <v>125902</v>
      </c>
      <c r="AQ40" s="127"/>
      <c r="AR40" s="126">
        <v>10510179</v>
      </c>
      <c r="AS40" s="127"/>
      <c r="AT40" s="131">
        <v>70933375</v>
      </c>
      <c r="AU40" s="123"/>
      <c r="AV40" s="133">
        <v>91.06</v>
      </c>
      <c r="AW40" s="123" t="s">
        <v>103</v>
      </c>
      <c r="AX40" s="123" t="s">
        <v>2567</v>
      </c>
    </row>
    <row r="41" spans="1:50">
      <c r="A41" s="123" t="s">
        <v>2639</v>
      </c>
      <c r="B41" s="123" t="s">
        <v>2640</v>
      </c>
      <c r="C41" s="123" t="s">
        <v>2641</v>
      </c>
      <c r="D41" s="124">
        <v>5015</v>
      </c>
      <c r="E41" s="125">
        <v>50015</v>
      </c>
      <c r="F41" s="123" t="s">
        <v>2578</v>
      </c>
      <c r="G41" s="123" t="s">
        <v>2564</v>
      </c>
      <c r="H41" s="126">
        <v>1780673</v>
      </c>
      <c r="I41" s="127">
        <v>418</v>
      </c>
      <c r="J41" s="123" t="s">
        <v>2572</v>
      </c>
      <c r="K41" s="123" t="s">
        <v>2566</v>
      </c>
      <c r="L41" s="128">
        <v>6</v>
      </c>
      <c r="M41" s="123"/>
      <c r="N41" s="129">
        <v>6</v>
      </c>
      <c r="O41" s="127"/>
      <c r="P41" s="130">
        <v>14.0802</v>
      </c>
      <c r="Q41" s="127"/>
      <c r="R41" s="130">
        <v>3.5057</v>
      </c>
      <c r="S41" s="127" t="s">
        <v>2585</v>
      </c>
      <c r="T41" s="130">
        <v>14.4611</v>
      </c>
      <c r="U41" s="127"/>
      <c r="V41" s="126">
        <v>559327</v>
      </c>
      <c r="W41" s="127"/>
      <c r="X41" s="131">
        <v>577077</v>
      </c>
      <c r="Y41" s="127"/>
      <c r="Z41" s="126">
        <v>573726</v>
      </c>
      <c r="AA41" s="127"/>
      <c r="AB41" s="126">
        <v>3351</v>
      </c>
      <c r="AC41" s="127"/>
      <c r="AD41" s="126">
        <v>41389</v>
      </c>
      <c r="AE41" s="127"/>
      <c r="AF41" s="126">
        <v>40747</v>
      </c>
      <c r="AG41" s="127"/>
      <c r="AH41" s="126">
        <v>642</v>
      </c>
      <c r="AI41" s="127"/>
      <c r="AJ41" s="126">
        <v>562513</v>
      </c>
      <c r="AK41" s="127"/>
      <c r="AL41" s="126">
        <v>559161</v>
      </c>
      <c r="AM41" s="127"/>
      <c r="AN41" s="126">
        <v>40336</v>
      </c>
      <c r="AO41" s="127"/>
      <c r="AP41" s="132">
        <v>39693</v>
      </c>
      <c r="AQ41" s="127"/>
      <c r="AR41" s="126">
        <v>589245</v>
      </c>
      <c r="AS41" s="127"/>
      <c r="AT41" s="131">
        <v>2065735</v>
      </c>
      <c r="AU41" s="123" t="s">
        <v>2585</v>
      </c>
      <c r="AV41" s="133">
        <v>30.38</v>
      </c>
      <c r="AW41" s="123" t="s">
        <v>103</v>
      </c>
      <c r="AX41" s="123" t="s">
        <v>2586</v>
      </c>
    </row>
    <row r="42" spans="1:50">
      <c r="A42" s="123" t="s">
        <v>2639</v>
      </c>
      <c r="B42" s="123" t="s">
        <v>2640</v>
      </c>
      <c r="C42" s="123" t="s">
        <v>2641</v>
      </c>
      <c r="D42" s="124">
        <v>5015</v>
      </c>
      <c r="E42" s="125">
        <v>50015</v>
      </c>
      <c r="F42" s="123" t="s">
        <v>2578</v>
      </c>
      <c r="G42" s="123" t="s">
        <v>2564</v>
      </c>
      <c r="H42" s="126">
        <v>1780673</v>
      </c>
      <c r="I42" s="127">
        <v>418</v>
      </c>
      <c r="J42" s="123" t="s">
        <v>2565</v>
      </c>
      <c r="K42" s="123" t="s">
        <v>2566</v>
      </c>
      <c r="L42" s="128">
        <v>16</v>
      </c>
      <c r="M42" s="123"/>
      <c r="N42" s="129">
        <v>8</v>
      </c>
      <c r="O42" s="127"/>
      <c r="P42" s="130">
        <v>19.014700000000001</v>
      </c>
      <c r="Q42" s="127"/>
      <c r="R42" s="130">
        <v>6.9599000000000002</v>
      </c>
      <c r="S42" s="127" t="s">
        <v>2585</v>
      </c>
      <c r="T42" s="130">
        <v>20.605499999999999</v>
      </c>
      <c r="U42" s="127"/>
      <c r="V42" s="126">
        <v>2472057</v>
      </c>
      <c r="W42" s="127"/>
      <c r="X42" s="131">
        <v>2440418</v>
      </c>
      <c r="Y42" s="127"/>
      <c r="Z42" s="126">
        <v>2434523</v>
      </c>
      <c r="AA42" s="127"/>
      <c r="AB42" s="126">
        <v>5895</v>
      </c>
      <c r="AC42" s="127"/>
      <c r="AD42" s="126">
        <v>129302</v>
      </c>
      <c r="AE42" s="127"/>
      <c r="AF42" s="126">
        <v>128034</v>
      </c>
      <c r="AG42" s="127"/>
      <c r="AH42" s="126">
        <v>1268</v>
      </c>
      <c r="AI42" s="127"/>
      <c r="AJ42" s="126">
        <v>1238321</v>
      </c>
      <c r="AK42" s="127"/>
      <c r="AL42" s="126">
        <v>1235375</v>
      </c>
      <c r="AM42" s="127"/>
      <c r="AN42" s="126">
        <v>65610</v>
      </c>
      <c r="AO42" s="127"/>
      <c r="AP42" s="132">
        <v>64976</v>
      </c>
      <c r="AQ42" s="127"/>
      <c r="AR42" s="126">
        <v>2638201</v>
      </c>
      <c r="AS42" s="127"/>
      <c r="AT42" s="131">
        <v>18361515</v>
      </c>
      <c r="AU42" s="123" t="s">
        <v>2585</v>
      </c>
      <c r="AV42" s="133">
        <v>38.08</v>
      </c>
      <c r="AW42" s="123" t="s">
        <v>103</v>
      </c>
      <c r="AX42" s="123" t="s">
        <v>2586</v>
      </c>
    </row>
    <row r="43" spans="1:50">
      <c r="A43" s="123" t="s">
        <v>2642</v>
      </c>
      <c r="B43" s="123" t="s">
        <v>2643</v>
      </c>
      <c r="C43" s="123" t="s">
        <v>2644</v>
      </c>
      <c r="D43" s="124">
        <v>3083</v>
      </c>
      <c r="E43" s="125">
        <v>30083</v>
      </c>
      <c r="F43" s="123" t="s">
        <v>2578</v>
      </c>
      <c r="G43" s="123" t="s">
        <v>2564</v>
      </c>
      <c r="H43" s="126">
        <v>1439666</v>
      </c>
      <c r="I43" s="127">
        <v>417</v>
      </c>
      <c r="J43" s="123" t="s">
        <v>2572</v>
      </c>
      <c r="K43" s="123" t="s">
        <v>2566</v>
      </c>
      <c r="L43" s="128">
        <v>6</v>
      </c>
      <c r="M43" s="123"/>
      <c r="N43" s="129">
        <v>6</v>
      </c>
      <c r="O43" s="127"/>
      <c r="P43" s="130">
        <v>13.267099999999999</v>
      </c>
      <c r="Q43" s="127"/>
      <c r="R43" s="130">
        <v>3.2271999999999998</v>
      </c>
      <c r="S43" s="127"/>
      <c r="T43" s="130">
        <v>40.308999999999997</v>
      </c>
      <c r="U43" s="127"/>
      <c r="V43" s="126">
        <v>344336</v>
      </c>
      <c r="W43" s="127"/>
      <c r="X43" s="131">
        <v>344847</v>
      </c>
      <c r="Y43" s="127"/>
      <c r="Z43" s="126">
        <v>343618</v>
      </c>
      <c r="AA43" s="127"/>
      <c r="AB43" s="126">
        <v>1229</v>
      </c>
      <c r="AC43" s="127"/>
      <c r="AD43" s="126">
        <v>26101</v>
      </c>
      <c r="AE43" s="127"/>
      <c r="AF43" s="126">
        <v>25900</v>
      </c>
      <c r="AG43" s="127"/>
      <c r="AH43" s="126">
        <v>201</v>
      </c>
      <c r="AI43" s="127"/>
      <c r="AJ43" s="126">
        <v>344847</v>
      </c>
      <c r="AK43" s="127"/>
      <c r="AL43" s="126">
        <v>343618</v>
      </c>
      <c r="AM43" s="127"/>
      <c r="AN43" s="126">
        <v>26101</v>
      </c>
      <c r="AO43" s="127"/>
      <c r="AP43" s="132">
        <v>25900</v>
      </c>
      <c r="AQ43" s="127"/>
      <c r="AR43" s="126">
        <v>1044002</v>
      </c>
      <c r="AS43" s="127"/>
      <c r="AT43" s="131">
        <v>3369249</v>
      </c>
      <c r="AU43" s="123"/>
      <c r="AV43" s="133">
        <v>14.8</v>
      </c>
      <c r="AW43" s="123" t="s">
        <v>103</v>
      </c>
      <c r="AX43" s="123" t="s">
        <v>2567</v>
      </c>
    </row>
    <row r="44" spans="1:50">
      <c r="A44" s="123" t="s">
        <v>2645</v>
      </c>
      <c r="B44" s="123" t="s">
        <v>2646</v>
      </c>
      <c r="C44" s="123" t="s">
        <v>2647</v>
      </c>
      <c r="D44" s="124">
        <v>4008</v>
      </c>
      <c r="E44" s="125">
        <v>40008</v>
      </c>
      <c r="F44" s="123" t="s">
        <v>2604</v>
      </c>
      <c r="G44" s="123" t="s">
        <v>2564</v>
      </c>
      <c r="H44" s="126">
        <v>1249442</v>
      </c>
      <c r="I44" s="127">
        <v>409</v>
      </c>
      <c r="J44" s="123" t="s">
        <v>2572</v>
      </c>
      <c r="K44" s="123" t="s">
        <v>2566</v>
      </c>
      <c r="L44" s="128">
        <v>36</v>
      </c>
      <c r="M44" s="123"/>
      <c r="N44" s="129">
        <v>16</v>
      </c>
      <c r="O44" s="127"/>
      <c r="P44" s="130">
        <v>16.140799999999999</v>
      </c>
      <c r="Q44" s="127"/>
      <c r="R44" s="130">
        <v>5.1829999999999998</v>
      </c>
      <c r="S44" s="127"/>
      <c r="T44" s="130">
        <v>55.526200000000003</v>
      </c>
      <c r="U44" s="127"/>
      <c r="V44" s="126">
        <v>2178959</v>
      </c>
      <c r="W44" s="127"/>
      <c r="X44" s="131">
        <v>2267166</v>
      </c>
      <c r="Y44" s="127"/>
      <c r="Z44" s="126">
        <v>2110955</v>
      </c>
      <c r="AA44" s="127"/>
      <c r="AB44" s="126">
        <v>156211</v>
      </c>
      <c r="AC44" s="127"/>
      <c r="AD44" s="126">
        <v>138754</v>
      </c>
      <c r="AE44" s="127"/>
      <c r="AF44" s="126">
        <v>130784</v>
      </c>
      <c r="AG44" s="127"/>
      <c r="AH44" s="126">
        <v>7970</v>
      </c>
      <c r="AI44" s="127"/>
      <c r="AJ44" s="126">
        <v>1141671</v>
      </c>
      <c r="AK44" s="127"/>
      <c r="AL44" s="126">
        <v>1059265</v>
      </c>
      <c r="AM44" s="127"/>
      <c r="AN44" s="126">
        <v>69828</v>
      </c>
      <c r="AO44" s="127"/>
      <c r="AP44" s="132">
        <v>65622</v>
      </c>
      <c r="AQ44" s="127"/>
      <c r="AR44" s="126">
        <v>7261944</v>
      </c>
      <c r="AS44" s="127"/>
      <c r="AT44" s="131">
        <v>37638865</v>
      </c>
      <c r="AU44" s="123"/>
      <c r="AV44" s="133">
        <v>37.299999999999997</v>
      </c>
      <c r="AW44" s="123" t="s">
        <v>103</v>
      </c>
      <c r="AX44" s="123" t="s">
        <v>2567</v>
      </c>
    </row>
    <row r="45" spans="1:50">
      <c r="A45" s="123" t="s">
        <v>2648</v>
      </c>
      <c r="B45" s="123" t="s">
        <v>2649</v>
      </c>
      <c r="C45" s="123" t="s">
        <v>2650</v>
      </c>
      <c r="D45" s="124">
        <v>40</v>
      </c>
      <c r="E45" s="125">
        <v>40</v>
      </c>
      <c r="F45" s="123" t="s">
        <v>2578</v>
      </c>
      <c r="G45" s="123" t="s">
        <v>2564</v>
      </c>
      <c r="H45" s="126">
        <v>3059393</v>
      </c>
      <c r="I45" s="127">
        <v>381</v>
      </c>
      <c r="J45" s="123" t="s">
        <v>2572</v>
      </c>
      <c r="K45" s="123" t="s">
        <v>2566</v>
      </c>
      <c r="L45" s="128">
        <v>48</v>
      </c>
      <c r="M45" s="123"/>
      <c r="N45" s="129">
        <v>17</v>
      </c>
      <c r="O45" s="127"/>
      <c r="P45" s="130">
        <v>18.259</v>
      </c>
      <c r="Q45" s="127"/>
      <c r="R45" s="130">
        <v>6.3029999999999999</v>
      </c>
      <c r="S45" s="127"/>
      <c r="T45" s="130">
        <v>35.367199999999997</v>
      </c>
      <c r="U45" s="127"/>
      <c r="V45" s="126">
        <v>3994837</v>
      </c>
      <c r="W45" s="127"/>
      <c r="X45" s="131">
        <v>4168064</v>
      </c>
      <c r="Y45" s="127"/>
      <c r="Z45" s="126">
        <v>4078592</v>
      </c>
      <c r="AA45" s="127"/>
      <c r="AB45" s="126">
        <v>89472</v>
      </c>
      <c r="AC45" s="127"/>
      <c r="AD45" s="126">
        <v>233843</v>
      </c>
      <c r="AE45" s="127"/>
      <c r="AF45" s="126">
        <v>223374</v>
      </c>
      <c r="AG45" s="127"/>
      <c r="AH45" s="126">
        <v>10469</v>
      </c>
      <c r="AI45" s="127"/>
      <c r="AJ45" s="126">
        <v>1165448</v>
      </c>
      <c r="AK45" s="127"/>
      <c r="AL45" s="126">
        <v>1140397</v>
      </c>
      <c r="AM45" s="127"/>
      <c r="AN45" s="126">
        <v>65104</v>
      </c>
      <c r="AO45" s="127"/>
      <c r="AP45" s="132">
        <v>61879</v>
      </c>
      <c r="AQ45" s="127"/>
      <c r="AR45" s="126">
        <v>7900122</v>
      </c>
      <c r="AS45" s="127"/>
      <c r="AT45" s="131">
        <v>49794569</v>
      </c>
      <c r="AU45" s="123"/>
      <c r="AV45" s="133">
        <v>40.4</v>
      </c>
      <c r="AW45" s="123" t="s">
        <v>103</v>
      </c>
      <c r="AX45" s="123" t="s">
        <v>2567</v>
      </c>
    </row>
    <row r="46" spans="1:50">
      <c r="A46" s="123" t="s">
        <v>2648</v>
      </c>
      <c r="B46" s="123" t="s">
        <v>2649</v>
      </c>
      <c r="C46" s="123" t="s">
        <v>2650</v>
      </c>
      <c r="D46" s="124">
        <v>40</v>
      </c>
      <c r="E46" s="125">
        <v>40</v>
      </c>
      <c r="F46" s="123" t="s">
        <v>2578</v>
      </c>
      <c r="G46" s="123" t="s">
        <v>2564</v>
      </c>
      <c r="H46" s="126">
        <v>3059393</v>
      </c>
      <c r="I46" s="127">
        <v>381</v>
      </c>
      <c r="J46" s="123" t="s">
        <v>2574</v>
      </c>
      <c r="K46" s="123" t="s">
        <v>2573</v>
      </c>
      <c r="L46" s="128">
        <v>70</v>
      </c>
      <c r="M46" s="123"/>
      <c r="N46" s="129">
        <v>23</v>
      </c>
      <c r="O46" s="127"/>
      <c r="P46" s="130">
        <v>30.116700000000002</v>
      </c>
      <c r="Q46" s="127"/>
      <c r="R46" s="130">
        <v>25.192499999999999</v>
      </c>
      <c r="S46" s="127"/>
      <c r="T46" s="130">
        <v>24.971</v>
      </c>
      <c r="U46" s="127"/>
      <c r="V46" s="126">
        <v>1617729</v>
      </c>
      <c r="W46" s="127"/>
      <c r="X46" s="131">
        <v>1562310</v>
      </c>
      <c r="Y46" s="127"/>
      <c r="Z46" s="126">
        <v>1526737</v>
      </c>
      <c r="AA46" s="127"/>
      <c r="AB46" s="126">
        <v>35573</v>
      </c>
      <c r="AC46" s="127"/>
      <c r="AD46" s="126">
        <v>54020</v>
      </c>
      <c r="AE46" s="127"/>
      <c r="AF46" s="126">
        <v>50694</v>
      </c>
      <c r="AG46" s="127"/>
      <c r="AH46" s="126">
        <v>3326</v>
      </c>
      <c r="AI46" s="127"/>
      <c r="AJ46" s="126">
        <v>250453</v>
      </c>
      <c r="AK46" s="127"/>
      <c r="AL46" s="126">
        <v>244746</v>
      </c>
      <c r="AM46" s="127"/>
      <c r="AN46" s="126">
        <v>8818</v>
      </c>
      <c r="AO46" s="127"/>
      <c r="AP46" s="132">
        <v>8281</v>
      </c>
      <c r="AQ46" s="127"/>
      <c r="AR46" s="126">
        <v>1265882</v>
      </c>
      <c r="AS46" s="127"/>
      <c r="AT46" s="131">
        <v>31890678</v>
      </c>
      <c r="AU46" s="123"/>
      <c r="AV46" s="133">
        <v>163.84</v>
      </c>
      <c r="AW46" s="123" t="s">
        <v>103</v>
      </c>
      <c r="AX46" s="123" t="s">
        <v>2567</v>
      </c>
    </row>
    <row r="47" spans="1:50">
      <c r="A47" s="123" t="s">
        <v>2651</v>
      </c>
      <c r="B47" s="123" t="s">
        <v>2652</v>
      </c>
      <c r="C47" s="123" t="s">
        <v>2562</v>
      </c>
      <c r="D47" s="124">
        <v>2004</v>
      </c>
      <c r="E47" s="125">
        <v>20004</v>
      </c>
      <c r="F47" s="123" t="s">
        <v>2578</v>
      </c>
      <c r="G47" s="123" t="s">
        <v>2564</v>
      </c>
      <c r="H47" s="126">
        <v>935906</v>
      </c>
      <c r="I47" s="127">
        <v>359</v>
      </c>
      <c r="J47" s="123" t="s">
        <v>2572</v>
      </c>
      <c r="K47" s="123" t="s">
        <v>2566</v>
      </c>
      <c r="L47" s="128">
        <v>23</v>
      </c>
      <c r="M47" s="123"/>
      <c r="N47" s="129">
        <v>7</v>
      </c>
      <c r="O47" s="127"/>
      <c r="P47" s="130">
        <v>11.1447</v>
      </c>
      <c r="Q47" s="127"/>
      <c r="R47" s="130">
        <v>2.6665000000000001</v>
      </c>
      <c r="S47" s="127"/>
      <c r="T47" s="130">
        <v>48.610100000000003</v>
      </c>
      <c r="U47" s="127"/>
      <c r="V47" s="126">
        <v>962940</v>
      </c>
      <c r="W47" s="127"/>
      <c r="X47" s="131">
        <v>984827</v>
      </c>
      <c r="Y47" s="127"/>
      <c r="Z47" s="126">
        <v>968353</v>
      </c>
      <c r="AA47" s="127"/>
      <c r="AB47" s="126">
        <v>16474</v>
      </c>
      <c r="AC47" s="127"/>
      <c r="AD47" s="126">
        <v>91599</v>
      </c>
      <c r="AE47" s="127"/>
      <c r="AF47" s="126">
        <v>86889</v>
      </c>
      <c r="AG47" s="127"/>
      <c r="AH47" s="126">
        <v>4710</v>
      </c>
      <c r="AI47" s="127"/>
      <c r="AJ47" s="126">
        <v>347313</v>
      </c>
      <c r="AK47" s="127"/>
      <c r="AL47" s="126">
        <v>341503</v>
      </c>
      <c r="AM47" s="127"/>
      <c r="AN47" s="126">
        <v>32115</v>
      </c>
      <c r="AO47" s="127"/>
      <c r="AP47" s="132">
        <v>30462</v>
      </c>
      <c r="AQ47" s="127"/>
      <c r="AR47" s="126">
        <v>4223681</v>
      </c>
      <c r="AS47" s="127"/>
      <c r="AT47" s="131">
        <v>11262397</v>
      </c>
      <c r="AU47" s="123"/>
      <c r="AV47" s="133">
        <v>12.4</v>
      </c>
      <c r="AW47" s="123" t="s">
        <v>103</v>
      </c>
      <c r="AX47" s="123" t="s">
        <v>2567</v>
      </c>
    </row>
    <row r="48" spans="1:50">
      <c r="A48" s="123" t="s">
        <v>2653</v>
      </c>
      <c r="B48" s="123" t="s">
        <v>2654</v>
      </c>
      <c r="C48" s="123" t="s">
        <v>2577</v>
      </c>
      <c r="D48" s="124">
        <v>9019</v>
      </c>
      <c r="E48" s="125">
        <v>90019</v>
      </c>
      <c r="F48" s="123" t="s">
        <v>2578</v>
      </c>
      <c r="G48" s="123" t="s">
        <v>2564</v>
      </c>
      <c r="H48" s="126">
        <v>1723634</v>
      </c>
      <c r="I48" s="127">
        <v>331</v>
      </c>
      <c r="J48" s="123" t="s">
        <v>2572</v>
      </c>
      <c r="K48" s="123" t="s">
        <v>2566</v>
      </c>
      <c r="L48" s="128">
        <v>69</v>
      </c>
      <c r="M48" s="123"/>
      <c r="N48" s="129">
        <v>18</v>
      </c>
      <c r="O48" s="127"/>
      <c r="P48" s="130">
        <v>17.4438</v>
      </c>
      <c r="Q48" s="127"/>
      <c r="R48" s="130">
        <v>5.9108000000000001</v>
      </c>
      <c r="S48" s="127"/>
      <c r="T48" s="130">
        <v>43.433199999999999</v>
      </c>
      <c r="U48" s="127"/>
      <c r="V48" s="126">
        <v>3637080</v>
      </c>
      <c r="W48" s="127"/>
      <c r="X48" s="131">
        <v>3765256</v>
      </c>
      <c r="Y48" s="127"/>
      <c r="Z48" s="126">
        <v>3610107</v>
      </c>
      <c r="AA48" s="127"/>
      <c r="AB48" s="126">
        <v>155149</v>
      </c>
      <c r="AC48" s="127"/>
      <c r="AD48" s="126">
        <v>213385</v>
      </c>
      <c r="AE48" s="127"/>
      <c r="AF48" s="126">
        <v>206957</v>
      </c>
      <c r="AG48" s="127"/>
      <c r="AH48" s="126">
        <v>6428</v>
      </c>
      <c r="AI48" s="127"/>
      <c r="AJ48" s="126">
        <v>1757466</v>
      </c>
      <c r="AK48" s="127"/>
      <c r="AL48" s="126">
        <v>1710343</v>
      </c>
      <c r="AM48" s="127"/>
      <c r="AN48" s="126">
        <v>101083</v>
      </c>
      <c r="AO48" s="127"/>
      <c r="AP48" s="132">
        <v>98064</v>
      </c>
      <c r="AQ48" s="127"/>
      <c r="AR48" s="126">
        <v>8988806</v>
      </c>
      <c r="AS48" s="127"/>
      <c r="AT48" s="131">
        <v>53131252</v>
      </c>
      <c r="AU48" s="123"/>
      <c r="AV48" s="133">
        <v>84.92</v>
      </c>
      <c r="AW48" s="123" t="s">
        <v>103</v>
      </c>
      <c r="AX48" s="123" t="s">
        <v>2567</v>
      </c>
    </row>
    <row r="49" spans="1:50">
      <c r="A49" s="123" t="s">
        <v>2655</v>
      </c>
      <c r="B49" s="123" t="s">
        <v>2656</v>
      </c>
      <c r="C49" s="123" t="s">
        <v>2596</v>
      </c>
      <c r="D49" s="124">
        <v>6007</v>
      </c>
      <c r="E49" s="125">
        <v>60007</v>
      </c>
      <c r="F49" s="123" t="s">
        <v>2578</v>
      </c>
      <c r="G49" s="123" t="s">
        <v>2564</v>
      </c>
      <c r="H49" s="126">
        <v>5121892</v>
      </c>
      <c r="I49" s="127">
        <v>312</v>
      </c>
      <c r="J49" s="123" t="s">
        <v>2574</v>
      </c>
      <c r="K49" s="123" t="s">
        <v>2573</v>
      </c>
      <c r="L49" s="128">
        <v>20</v>
      </c>
      <c r="M49" s="123"/>
      <c r="N49" s="129">
        <v>5</v>
      </c>
      <c r="O49" s="127"/>
      <c r="P49" s="130">
        <v>19.5091</v>
      </c>
      <c r="Q49" s="127"/>
      <c r="R49" s="130">
        <v>15.8208</v>
      </c>
      <c r="S49" s="127" t="s">
        <v>2590</v>
      </c>
      <c r="T49" s="130">
        <v>2.8578999999999999</v>
      </c>
      <c r="U49" s="127" t="s">
        <v>2590</v>
      </c>
      <c r="V49" s="126">
        <v>2417541</v>
      </c>
      <c r="W49" s="127"/>
      <c r="X49" s="131">
        <v>2349671</v>
      </c>
      <c r="Y49" s="127"/>
      <c r="Z49" s="126">
        <v>2320998</v>
      </c>
      <c r="AA49" s="127"/>
      <c r="AB49" s="126">
        <v>28673</v>
      </c>
      <c r="AC49" s="127"/>
      <c r="AD49" s="126">
        <v>120510</v>
      </c>
      <c r="AE49" s="127"/>
      <c r="AF49" s="126">
        <v>118970</v>
      </c>
      <c r="AG49" s="127"/>
      <c r="AH49" s="126">
        <v>1540</v>
      </c>
      <c r="AI49" s="127"/>
      <c r="AJ49" s="126">
        <v>587418</v>
      </c>
      <c r="AK49" s="127"/>
      <c r="AL49" s="126">
        <v>580250</v>
      </c>
      <c r="AM49" s="127" t="s">
        <v>2590</v>
      </c>
      <c r="AN49" s="126">
        <v>30128</v>
      </c>
      <c r="AO49" s="127"/>
      <c r="AP49" s="132">
        <v>29743</v>
      </c>
      <c r="AQ49" s="127" t="s">
        <v>2590</v>
      </c>
      <c r="AR49" s="126">
        <v>340008</v>
      </c>
      <c r="AS49" s="127" t="s">
        <v>2590</v>
      </c>
      <c r="AT49" s="131">
        <v>5379214</v>
      </c>
      <c r="AU49" s="123" t="s">
        <v>2590</v>
      </c>
      <c r="AV49" s="133">
        <v>52.34</v>
      </c>
      <c r="AW49" s="123" t="s">
        <v>103</v>
      </c>
      <c r="AX49" s="123" t="s">
        <v>2586</v>
      </c>
    </row>
    <row r="50" spans="1:50">
      <c r="A50" s="123" t="s">
        <v>2657</v>
      </c>
      <c r="B50" s="123" t="s">
        <v>2608</v>
      </c>
      <c r="C50" s="123" t="s">
        <v>2570</v>
      </c>
      <c r="D50" s="124">
        <v>2098</v>
      </c>
      <c r="E50" s="125">
        <v>20098</v>
      </c>
      <c r="F50" s="123" t="s">
        <v>2578</v>
      </c>
      <c r="G50" s="123" t="s">
        <v>2564</v>
      </c>
      <c r="H50" s="126">
        <v>18351295</v>
      </c>
      <c r="I50" s="127">
        <v>310</v>
      </c>
      <c r="J50" s="123" t="s">
        <v>2565</v>
      </c>
      <c r="K50" s="123" t="s">
        <v>2566</v>
      </c>
      <c r="L50" s="128">
        <v>304</v>
      </c>
      <c r="M50" s="123"/>
      <c r="N50" s="129">
        <v>33</v>
      </c>
      <c r="O50" s="127"/>
      <c r="P50" s="130">
        <v>13.624599999999999</v>
      </c>
      <c r="Q50" s="127"/>
      <c r="R50" s="130">
        <v>5.0683999999999996</v>
      </c>
      <c r="S50" s="127"/>
      <c r="T50" s="130">
        <v>31.703499999999998</v>
      </c>
      <c r="U50" s="127"/>
      <c r="V50" s="126">
        <v>12823047</v>
      </c>
      <c r="W50" s="127"/>
      <c r="X50" s="131">
        <v>13103345</v>
      </c>
      <c r="Y50" s="127"/>
      <c r="Z50" s="126">
        <v>12744198</v>
      </c>
      <c r="AA50" s="127"/>
      <c r="AB50" s="126">
        <v>359147</v>
      </c>
      <c r="AC50" s="127"/>
      <c r="AD50" s="126">
        <v>954091</v>
      </c>
      <c r="AE50" s="127"/>
      <c r="AF50" s="126">
        <v>935379</v>
      </c>
      <c r="AG50" s="127"/>
      <c r="AH50" s="126">
        <v>18712</v>
      </c>
      <c r="AI50" s="127"/>
      <c r="AJ50" s="126">
        <v>1753804</v>
      </c>
      <c r="AK50" s="127"/>
      <c r="AL50" s="126">
        <v>1705415</v>
      </c>
      <c r="AM50" s="127"/>
      <c r="AN50" s="126">
        <v>129406</v>
      </c>
      <c r="AO50" s="127"/>
      <c r="AP50" s="132">
        <v>126903</v>
      </c>
      <c r="AQ50" s="127"/>
      <c r="AR50" s="126">
        <v>29654770</v>
      </c>
      <c r="AS50" s="127"/>
      <c r="AT50" s="131">
        <v>150302485</v>
      </c>
      <c r="AU50" s="123"/>
      <c r="AV50" s="133">
        <v>28.6</v>
      </c>
      <c r="AW50" s="123" t="s">
        <v>103</v>
      </c>
      <c r="AX50" s="123" t="s">
        <v>2567</v>
      </c>
    </row>
    <row r="51" spans="1:50">
      <c r="A51" s="123" t="s">
        <v>2658</v>
      </c>
      <c r="B51" s="123" t="s">
        <v>2659</v>
      </c>
      <c r="C51" s="123" t="s">
        <v>2577</v>
      </c>
      <c r="D51" s="124">
        <v>9030</v>
      </c>
      <c r="E51" s="125">
        <v>90030</v>
      </c>
      <c r="F51" s="123" t="s">
        <v>2578</v>
      </c>
      <c r="G51" s="123" t="s">
        <v>2564</v>
      </c>
      <c r="H51" s="126">
        <v>2956746</v>
      </c>
      <c r="I51" s="127">
        <v>205</v>
      </c>
      <c r="J51" s="123" t="s">
        <v>2574</v>
      </c>
      <c r="K51" s="123" t="s">
        <v>2573</v>
      </c>
      <c r="L51" s="128">
        <v>24</v>
      </c>
      <c r="M51" s="123"/>
      <c r="N51" s="129">
        <v>4</v>
      </c>
      <c r="O51" s="127"/>
      <c r="P51" s="130">
        <v>31.677499999999998</v>
      </c>
      <c r="Q51" s="127"/>
      <c r="R51" s="130">
        <v>26.441199999999998</v>
      </c>
      <c r="S51" s="127"/>
      <c r="T51" s="130">
        <v>25.204499999999999</v>
      </c>
      <c r="U51" s="127"/>
      <c r="V51" s="126">
        <v>1181583</v>
      </c>
      <c r="W51" s="127"/>
      <c r="X51" s="131">
        <v>1254334</v>
      </c>
      <c r="Y51" s="127"/>
      <c r="Z51" s="126">
        <v>1186577</v>
      </c>
      <c r="AA51" s="127"/>
      <c r="AB51" s="126">
        <v>67757</v>
      </c>
      <c r="AC51" s="127"/>
      <c r="AD51" s="126">
        <v>42212</v>
      </c>
      <c r="AE51" s="127"/>
      <c r="AF51" s="126">
        <v>37458</v>
      </c>
      <c r="AG51" s="127"/>
      <c r="AH51" s="126">
        <v>4754</v>
      </c>
      <c r="AI51" s="127"/>
      <c r="AJ51" s="126">
        <v>243076</v>
      </c>
      <c r="AK51" s="127"/>
      <c r="AL51" s="126">
        <v>230008</v>
      </c>
      <c r="AM51" s="127"/>
      <c r="AN51" s="126">
        <v>7881</v>
      </c>
      <c r="AO51" s="127"/>
      <c r="AP51" s="132">
        <v>7305</v>
      </c>
      <c r="AQ51" s="127"/>
      <c r="AR51" s="126">
        <v>944109</v>
      </c>
      <c r="AS51" s="127"/>
      <c r="AT51" s="131">
        <v>24963395</v>
      </c>
      <c r="AU51" s="123"/>
      <c r="AV51" s="133">
        <v>82.2</v>
      </c>
      <c r="AW51" s="123" t="s">
        <v>103</v>
      </c>
      <c r="AX51" s="123" t="s">
        <v>2567</v>
      </c>
    </row>
    <row r="52" spans="1:50">
      <c r="A52" s="123" t="s">
        <v>2660</v>
      </c>
      <c r="B52" s="123" t="s">
        <v>2576</v>
      </c>
      <c r="C52" s="123" t="s">
        <v>2577</v>
      </c>
      <c r="D52" s="124">
        <v>9151</v>
      </c>
      <c r="E52" s="125">
        <v>90151</v>
      </c>
      <c r="F52" s="123" t="s">
        <v>2578</v>
      </c>
      <c r="G52" s="123" t="s">
        <v>2564</v>
      </c>
      <c r="H52" s="126">
        <v>12150996</v>
      </c>
      <c r="I52" s="127">
        <v>195</v>
      </c>
      <c r="J52" s="123" t="s">
        <v>2574</v>
      </c>
      <c r="K52" s="123" t="s">
        <v>2573</v>
      </c>
      <c r="L52" s="128">
        <v>195</v>
      </c>
      <c r="M52" s="123"/>
      <c r="N52" s="129">
        <v>40</v>
      </c>
      <c r="O52" s="127"/>
      <c r="P52" s="130">
        <v>36.3401</v>
      </c>
      <c r="Q52" s="127"/>
      <c r="R52" s="130">
        <v>34.358199999999997</v>
      </c>
      <c r="S52" s="127" t="s">
        <v>2585</v>
      </c>
      <c r="T52" s="130">
        <v>26.057400000000001</v>
      </c>
      <c r="U52" s="127" t="s">
        <v>2585</v>
      </c>
      <c r="V52" s="126">
        <v>13061501</v>
      </c>
      <c r="W52" s="127"/>
      <c r="X52" s="131">
        <v>13618637</v>
      </c>
      <c r="Y52" s="127"/>
      <c r="Z52" s="126">
        <v>13049429</v>
      </c>
      <c r="AA52" s="127"/>
      <c r="AB52" s="126">
        <v>569208</v>
      </c>
      <c r="AC52" s="127"/>
      <c r="AD52" s="126">
        <v>387165</v>
      </c>
      <c r="AE52" s="127"/>
      <c r="AF52" s="126">
        <v>359092</v>
      </c>
      <c r="AG52" s="127"/>
      <c r="AH52" s="126">
        <v>28073</v>
      </c>
      <c r="AI52" s="127"/>
      <c r="AJ52" s="126">
        <v>2786037</v>
      </c>
      <c r="AK52" s="127"/>
      <c r="AL52" s="126">
        <v>2674879</v>
      </c>
      <c r="AM52" s="127"/>
      <c r="AN52" s="126">
        <v>80963</v>
      </c>
      <c r="AO52" s="127"/>
      <c r="AP52" s="132">
        <v>73871</v>
      </c>
      <c r="AQ52" s="127"/>
      <c r="AR52" s="126">
        <v>9357013</v>
      </c>
      <c r="AS52" s="127" t="s">
        <v>2585</v>
      </c>
      <c r="AT52" s="131">
        <v>321490316</v>
      </c>
      <c r="AU52" s="123" t="s">
        <v>2585</v>
      </c>
      <c r="AV52" s="133">
        <v>826.8</v>
      </c>
      <c r="AW52" s="123" t="s">
        <v>103</v>
      </c>
      <c r="AX52" s="123" t="s">
        <v>2586</v>
      </c>
    </row>
    <row r="53" spans="1:50">
      <c r="A53" s="123" t="s">
        <v>2661</v>
      </c>
      <c r="B53" s="123" t="s">
        <v>2662</v>
      </c>
      <c r="C53" s="123" t="s">
        <v>2577</v>
      </c>
      <c r="D53" s="124">
        <v>9134</v>
      </c>
      <c r="E53" s="125">
        <v>90134</v>
      </c>
      <c r="F53" s="123" t="s">
        <v>2578</v>
      </c>
      <c r="G53" s="123" t="s">
        <v>2564</v>
      </c>
      <c r="H53" s="126">
        <v>3281212</v>
      </c>
      <c r="I53" s="127">
        <v>141</v>
      </c>
      <c r="J53" s="123" t="s">
        <v>2574</v>
      </c>
      <c r="K53" s="123" t="s">
        <v>2573</v>
      </c>
      <c r="L53" s="128">
        <v>111</v>
      </c>
      <c r="M53" s="123"/>
      <c r="N53" s="129">
        <v>20</v>
      </c>
      <c r="O53" s="127"/>
      <c r="P53" s="130">
        <v>32.338700000000003</v>
      </c>
      <c r="Q53" s="127"/>
      <c r="R53" s="130">
        <v>22.0776</v>
      </c>
      <c r="S53" s="127"/>
      <c r="T53" s="130">
        <v>68.261899999999997</v>
      </c>
      <c r="U53" s="127"/>
      <c r="V53" s="126">
        <v>6469218</v>
      </c>
      <c r="W53" s="127"/>
      <c r="X53" s="131">
        <v>6644705</v>
      </c>
      <c r="Y53" s="127"/>
      <c r="Z53" s="126">
        <v>6486852</v>
      </c>
      <c r="AA53" s="127"/>
      <c r="AB53" s="126">
        <v>157853</v>
      </c>
      <c r="AC53" s="127"/>
      <c r="AD53" s="126">
        <v>216487</v>
      </c>
      <c r="AE53" s="127"/>
      <c r="AF53" s="126">
        <v>200591</v>
      </c>
      <c r="AG53" s="127"/>
      <c r="AH53" s="126">
        <v>15896</v>
      </c>
      <c r="AI53" s="127"/>
      <c r="AJ53" s="126">
        <v>1179829</v>
      </c>
      <c r="AK53" s="127"/>
      <c r="AL53" s="126">
        <v>1151035</v>
      </c>
      <c r="AM53" s="127"/>
      <c r="AN53" s="126">
        <v>38509</v>
      </c>
      <c r="AO53" s="127"/>
      <c r="AP53" s="132">
        <v>35662</v>
      </c>
      <c r="AQ53" s="127"/>
      <c r="AR53" s="126">
        <v>13692716</v>
      </c>
      <c r="AS53" s="127"/>
      <c r="AT53" s="131">
        <v>302302869</v>
      </c>
      <c r="AU53" s="123"/>
      <c r="AV53" s="133">
        <v>153.68</v>
      </c>
      <c r="AW53" s="123" t="s">
        <v>103</v>
      </c>
      <c r="AX53" s="123" t="s">
        <v>2567</v>
      </c>
    </row>
    <row r="54" spans="1:50">
      <c r="A54" s="123" t="s">
        <v>2663</v>
      </c>
      <c r="B54" s="123" t="s">
        <v>2664</v>
      </c>
      <c r="C54" s="123" t="s">
        <v>2644</v>
      </c>
      <c r="D54" s="124">
        <v>3073</v>
      </c>
      <c r="E54" s="125">
        <v>30073</v>
      </c>
      <c r="F54" s="123" t="s">
        <v>2578</v>
      </c>
      <c r="G54" s="123" t="s">
        <v>2564</v>
      </c>
      <c r="H54" s="126">
        <v>4586770</v>
      </c>
      <c r="I54" s="127">
        <v>99</v>
      </c>
      <c r="J54" s="123" t="s">
        <v>2574</v>
      </c>
      <c r="K54" s="123" t="s">
        <v>2573</v>
      </c>
      <c r="L54" s="128">
        <v>99</v>
      </c>
      <c r="M54" s="123"/>
      <c r="N54" s="129">
        <v>32</v>
      </c>
      <c r="O54" s="127"/>
      <c r="P54" s="130">
        <v>30.826899999999998</v>
      </c>
      <c r="Q54" s="127"/>
      <c r="R54" s="130">
        <v>30.3917</v>
      </c>
      <c r="S54" s="127"/>
      <c r="T54" s="130">
        <v>46.2879</v>
      </c>
      <c r="U54" s="127"/>
      <c r="V54" s="126">
        <v>2148620</v>
      </c>
      <c r="W54" s="127"/>
      <c r="X54" s="131">
        <v>2234620</v>
      </c>
      <c r="Y54" s="127"/>
      <c r="Z54" s="126">
        <v>2146074</v>
      </c>
      <c r="AA54" s="127"/>
      <c r="AB54" s="126">
        <v>88546</v>
      </c>
      <c r="AC54" s="127"/>
      <c r="AD54" s="126">
        <v>76838</v>
      </c>
      <c r="AE54" s="127"/>
      <c r="AF54" s="126">
        <v>69617</v>
      </c>
      <c r="AG54" s="127"/>
      <c r="AH54" s="126">
        <v>7221</v>
      </c>
      <c r="AI54" s="127"/>
      <c r="AJ54" s="126">
        <v>333795</v>
      </c>
      <c r="AK54" s="127"/>
      <c r="AL54" s="126">
        <v>320541</v>
      </c>
      <c r="AM54" s="127"/>
      <c r="AN54" s="126">
        <v>11411</v>
      </c>
      <c r="AO54" s="127"/>
      <c r="AP54" s="132">
        <v>10330</v>
      </c>
      <c r="AQ54" s="127"/>
      <c r="AR54" s="126">
        <v>3222428</v>
      </c>
      <c r="AS54" s="127"/>
      <c r="AT54" s="131">
        <v>97935058</v>
      </c>
      <c r="AU54" s="123"/>
      <c r="AV54" s="133">
        <v>173.62</v>
      </c>
      <c r="AW54" s="123" t="s">
        <v>103</v>
      </c>
      <c r="AX54" s="123" t="s">
        <v>2567</v>
      </c>
    </row>
    <row r="55" spans="1:50">
      <c r="A55" s="123" t="s">
        <v>2665</v>
      </c>
      <c r="B55" s="123" t="s">
        <v>2666</v>
      </c>
      <c r="C55" s="123" t="s">
        <v>2570</v>
      </c>
      <c r="D55" s="124">
        <v>2075</v>
      </c>
      <c r="E55" s="125">
        <v>20075</v>
      </c>
      <c r="F55" s="123" t="s">
        <v>2578</v>
      </c>
      <c r="G55" s="123" t="s">
        <v>2564</v>
      </c>
      <c r="H55" s="126">
        <v>5441567</v>
      </c>
      <c r="I55" s="127">
        <v>78</v>
      </c>
      <c r="J55" s="123" t="s">
        <v>2565</v>
      </c>
      <c r="K55" s="123" t="s">
        <v>2566</v>
      </c>
      <c r="L55" s="128">
        <v>78</v>
      </c>
      <c r="M55" s="123"/>
      <c r="N55" s="129">
        <v>11</v>
      </c>
      <c r="O55" s="127"/>
      <c r="P55" s="130">
        <v>31.0718</v>
      </c>
      <c r="Q55" s="127"/>
      <c r="R55" s="130">
        <v>8.5806000000000004</v>
      </c>
      <c r="S55" s="127"/>
      <c r="T55" s="130">
        <v>27.423500000000001</v>
      </c>
      <c r="U55" s="127"/>
      <c r="V55" s="126">
        <v>5618718</v>
      </c>
      <c r="W55" s="127"/>
      <c r="X55" s="131">
        <v>4662890</v>
      </c>
      <c r="Y55" s="127"/>
      <c r="Z55" s="126">
        <v>4474868</v>
      </c>
      <c r="AA55" s="127"/>
      <c r="AB55" s="126">
        <v>188022</v>
      </c>
      <c r="AC55" s="127"/>
      <c r="AD55" s="126">
        <v>154306</v>
      </c>
      <c r="AE55" s="127"/>
      <c r="AF55" s="126">
        <v>144017</v>
      </c>
      <c r="AG55" s="127"/>
      <c r="AH55" s="126">
        <v>10289</v>
      </c>
      <c r="AI55" s="127"/>
      <c r="AJ55" s="126">
        <v>899973</v>
      </c>
      <c r="AK55" s="127"/>
      <c r="AL55" s="126">
        <v>836001</v>
      </c>
      <c r="AM55" s="127"/>
      <c r="AN55" s="126">
        <v>31034</v>
      </c>
      <c r="AO55" s="127"/>
      <c r="AP55" s="132">
        <v>28828</v>
      </c>
      <c r="AQ55" s="127"/>
      <c r="AR55" s="126">
        <v>3949450</v>
      </c>
      <c r="AS55" s="127"/>
      <c r="AT55" s="131">
        <v>33888694</v>
      </c>
      <c r="AU55" s="123"/>
      <c r="AV55" s="133">
        <v>31.5</v>
      </c>
      <c r="AW55" s="123" t="s">
        <v>103</v>
      </c>
      <c r="AX55" s="123" t="s">
        <v>2567</v>
      </c>
    </row>
    <row r="56" spans="1:50">
      <c r="A56" s="123" t="s">
        <v>2667</v>
      </c>
      <c r="B56" s="123" t="s">
        <v>2668</v>
      </c>
      <c r="C56" s="123" t="s">
        <v>2669</v>
      </c>
      <c r="D56" s="124">
        <v>5104</v>
      </c>
      <c r="E56" s="125">
        <v>50104</v>
      </c>
      <c r="F56" s="123" t="s">
        <v>2578</v>
      </c>
      <c r="G56" s="123" t="s">
        <v>2564</v>
      </c>
      <c r="H56" s="126">
        <v>8608208</v>
      </c>
      <c r="I56" s="127">
        <v>70</v>
      </c>
      <c r="J56" s="123" t="s">
        <v>2574</v>
      </c>
      <c r="K56" s="123" t="s">
        <v>2566</v>
      </c>
      <c r="L56" s="128">
        <v>70</v>
      </c>
      <c r="M56" s="123"/>
      <c r="N56" s="129">
        <v>17</v>
      </c>
      <c r="O56" s="127"/>
      <c r="P56" s="130">
        <v>34.768900000000002</v>
      </c>
      <c r="Q56" s="127"/>
      <c r="R56" s="130">
        <v>33</v>
      </c>
      <c r="S56" s="127"/>
      <c r="T56" s="130">
        <v>8.8186</v>
      </c>
      <c r="U56" s="127"/>
      <c r="V56" s="126">
        <v>4013838</v>
      </c>
      <c r="W56" s="127"/>
      <c r="X56" s="131">
        <v>3988838</v>
      </c>
      <c r="Y56" s="127"/>
      <c r="Z56" s="126">
        <v>3923145</v>
      </c>
      <c r="AA56" s="127"/>
      <c r="AB56" s="126">
        <v>65693</v>
      </c>
      <c r="AC56" s="127"/>
      <c r="AD56" s="126">
        <v>114811</v>
      </c>
      <c r="AE56" s="127"/>
      <c r="AF56" s="126">
        <v>112835</v>
      </c>
      <c r="AG56" s="127"/>
      <c r="AH56" s="126">
        <v>1976</v>
      </c>
      <c r="AI56" s="127"/>
      <c r="AJ56" s="126">
        <v>739801</v>
      </c>
      <c r="AK56" s="127"/>
      <c r="AL56" s="126">
        <v>724288</v>
      </c>
      <c r="AM56" s="127"/>
      <c r="AN56" s="126">
        <v>21331</v>
      </c>
      <c r="AO56" s="127"/>
      <c r="AP56" s="132">
        <v>20981</v>
      </c>
      <c r="AQ56" s="127"/>
      <c r="AR56" s="126">
        <v>995049</v>
      </c>
      <c r="AS56" s="127"/>
      <c r="AT56" s="131">
        <v>32836617</v>
      </c>
      <c r="AU56" s="123"/>
      <c r="AV56" s="133">
        <v>179.8</v>
      </c>
      <c r="AW56" s="123" t="s">
        <v>103</v>
      </c>
      <c r="AX56" s="123" t="s">
        <v>2567</v>
      </c>
    </row>
    <row r="57" spans="1:50">
      <c r="A57" s="123" t="s">
        <v>2670</v>
      </c>
      <c r="B57" s="123" t="s">
        <v>2671</v>
      </c>
      <c r="C57" s="123" t="s">
        <v>2603</v>
      </c>
      <c r="D57" s="124">
        <v>4077</v>
      </c>
      <c r="E57" s="125">
        <v>40077</v>
      </c>
      <c r="F57" s="123" t="s">
        <v>2578</v>
      </c>
      <c r="G57" s="123" t="s">
        <v>2564</v>
      </c>
      <c r="H57" s="126">
        <v>5502379</v>
      </c>
      <c r="I57" s="127">
        <v>65</v>
      </c>
      <c r="J57" s="123" t="s">
        <v>2574</v>
      </c>
      <c r="K57" s="123" t="s">
        <v>2573</v>
      </c>
      <c r="L57" s="128">
        <v>43</v>
      </c>
      <c r="M57" s="123"/>
      <c r="N57" s="129">
        <v>10</v>
      </c>
      <c r="O57" s="127"/>
      <c r="P57" s="130">
        <v>27.9588</v>
      </c>
      <c r="Q57" s="127"/>
      <c r="R57" s="130">
        <v>27.164899999999999</v>
      </c>
      <c r="S57" s="127"/>
      <c r="T57" s="130">
        <v>31.171099999999999</v>
      </c>
      <c r="U57" s="127"/>
      <c r="V57" s="126">
        <v>3327000</v>
      </c>
      <c r="W57" s="127"/>
      <c r="X57" s="131">
        <v>3379135</v>
      </c>
      <c r="Y57" s="127"/>
      <c r="Z57" s="126">
        <v>3159070</v>
      </c>
      <c r="AA57" s="127"/>
      <c r="AB57" s="126">
        <v>220065</v>
      </c>
      <c r="AC57" s="127"/>
      <c r="AD57" s="126">
        <v>125765</v>
      </c>
      <c r="AE57" s="127"/>
      <c r="AF57" s="126">
        <v>112990</v>
      </c>
      <c r="AG57" s="127"/>
      <c r="AH57" s="126">
        <v>12775</v>
      </c>
      <c r="AI57" s="127"/>
      <c r="AJ57" s="126">
        <v>1016844</v>
      </c>
      <c r="AK57" s="127"/>
      <c r="AL57" s="126">
        <v>958905</v>
      </c>
      <c r="AM57" s="127"/>
      <c r="AN57" s="126">
        <v>37346</v>
      </c>
      <c r="AO57" s="127"/>
      <c r="AP57" s="132">
        <v>33681</v>
      </c>
      <c r="AQ57" s="127"/>
      <c r="AR57" s="126">
        <v>3522017</v>
      </c>
      <c r="AS57" s="127"/>
      <c r="AT57" s="131">
        <v>95675095</v>
      </c>
      <c r="AU57" s="123"/>
      <c r="AV57" s="133">
        <v>142.24</v>
      </c>
      <c r="AW57" s="123" t="s">
        <v>103</v>
      </c>
      <c r="AX57" s="123" t="s">
        <v>2567</v>
      </c>
    </row>
    <row r="58" spans="1:50">
      <c r="A58" s="123" t="s">
        <v>2672</v>
      </c>
      <c r="B58" s="123" t="s">
        <v>2673</v>
      </c>
      <c r="C58" s="123" t="s">
        <v>2674</v>
      </c>
      <c r="D58" s="124">
        <v>6111</v>
      </c>
      <c r="E58" s="125">
        <v>60111</v>
      </c>
      <c r="F58" s="123" t="s">
        <v>2578</v>
      </c>
      <c r="G58" s="123" t="s">
        <v>2564</v>
      </c>
      <c r="H58" s="126">
        <v>741318</v>
      </c>
      <c r="I58" s="127">
        <v>58</v>
      </c>
      <c r="J58" s="123" t="s">
        <v>2574</v>
      </c>
      <c r="K58" s="123" t="s">
        <v>2573</v>
      </c>
      <c r="L58" s="128">
        <v>25</v>
      </c>
      <c r="M58" s="123"/>
      <c r="N58" s="129">
        <v>7</v>
      </c>
      <c r="O58" s="127"/>
      <c r="P58" s="130">
        <v>37.376199999999997</v>
      </c>
      <c r="Q58" s="127"/>
      <c r="R58" s="130">
        <v>46.606200000000001</v>
      </c>
      <c r="S58" s="127"/>
      <c r="T58" s="130">
        <v>20.342199999999998</v>
      </c>
      <c r="U58" s="127"/>
      <c r="V58" s="126">
        <v>949106</v>
      </c>
      <c r="W58" s="127"/>
      <c r="X58" s="131">
        <v>965030</v>
      </c>
      <c r="Y58" s="127"/>
      <c r="Z58" s="126">
        <v>948235</v>
      </c>
      <c r="AA58" s="127"/>
      <c r="AB58" s="126">
        <v>16795</v>
      </c>
      <c r="AC58" s="127"/>
      <c r="AD58" s="126">
        <v>26411</v>
      </c>
      <c r="AE58" s="127"/>
      <c r="AF58" s="126">
        <v>25370</v>
      </c>
      <c r="AG58" s="127"/>
      <c r="AH58" s="126">
        <v>1041</v>
      </c>
      <c r="AI58" s="127"/>
      <c r="AJ58" s="126">
        <v>350454</v>
      </c>
      <c r="AK58" s="127"/>
      <c r="AL58" s="126">
        <v>318879</v>
      </c>
      <c r="AM58" s="127"/>
      <c r="AN58" s="126">
        <v>8899</v>
      </c>
      <c r="AO58" s="127"/>
      <c r="AP58" s="132">
        <v>8580</v>
      </c>
      <c r="AQ58" s="127"/>
      <c r="AR58" s="126">
        <v>516082</v>
      </c>
      <c r="AS58" s="127"/>
      <c r="AT58" s="131">
        <v>24052625</v>
      </c>
      <c r="AU58" s="123"/>
      <c r="AV58" s="133">
        <v>193.1</v>
      </c>
      <c r="AW58" s="123" t="s">
        <v>103</v>
      </c>
      <c r="AX58" s="123" t="s">
        <v>2567</v>
      </c>
    </row>
    <row r="59" spans="1:50">
      <c r="A59" s="123" t="s">
        <v>2675</v>
      </c>
      <c r="B59" s="123" t="s">
        <v>2676</v>
      </c>
      <c r="C59" s="123" t="s">
        <v>2677</v>
      </c>
      <c r="D59" s="124">
        <v>4094</v>
      </c>
      <c r="E59" s="125">
        <v>40094</v>
      </c>
      <c r="F59" s="123" t="s">
        <v>2600</v>
      </c>
      <c r="G59" s="123" t="s">
        <v>2564</v>
      </c>
      <c r="H59" s="126">
        <v>2148346</v>
      </c>
      <c r="I59" s="127">
        <v>54</v>
      </c>
      <c r="J59" s="123" t="s">
        <v>2565</v>
      </c>
      <c r="K59" s="123" t="s">
        <v>2573</v>
      </c>
      <c r="L59" s="128">
        <v>32</v>
      </c>
      <c r="M59" s="123"/>
      <c r="N59" s="129">
        <v>8</v>
      </c>
      <c r="O59" s="127"/>
      <c r="P59" s="130">
        <v>18.242100000000001</v>
      </c>
      <c r="Q59" s="127"/>
      <c r="R59" s="130">
        <v>4.7439</v>
      </c>
      <c r="S59" s="127"/>
      <c r="T59" s="130">
        <v>48.951300000000003</v>
      </c>
      <c r="U59" s="127"/>
      <c r="V59" s="126">
        <v>1280494</v>
      </c>
      <c r="W59" s="127"/>
      <c r="X59" s="131">
        <v>1388955</v>
      </c>
      <c r="Y59" s="127"/>
      <c r="Z59" s="126">
        <v>1315913</v>
      </c>
      <c r="AA59" s="127"/>
      <c r="AB59" s="126">
        <v>73042</v>
      </c>
      <c r="AC59" s="127"/>
      <c r="AD59" s="126">
        <v>75239</v>
      </c>
      <c r="AE59" s="127"/>
      <c r="AF59" s="126">
        <v>72136</v>
      </c>
      <c r="AG59" s="127"/>
      <c r="AH59" s="126">
        <v>3103</v>
      </c>
      <c r="AI59" s="127"/>
      <c r="AJ59" s="126">
        <v>434149</v>
      </c>
      <c r="AK59" s="127"/>
      <c r="AL59" s="126">
        <v>411208</v>
      </c>
      <c r="AM59" s="127"/>
      <c r="AN59" s="126">
        <v>23224</v>
      </c>
      <c r="AO59" s="127"/>
      <c r="AP59" s="132">
        <v>22380</v>
      </c>
      <c r="AQ59" s="127"/>
      <c r="AR59" s="126">
        <v>3531150</v>
      </c>
      <c r="AS59" s="127"/>
      <c r="AT59" s="131">
        <v>16751299</v>
      </c>
      <c r="AU59" s="123"/>
      <c r="AV59" s="133">
        <v>20.62</v>
      </c>
      <c r="AW59" s="123" t="s">
        <v>103</v>
      </c>
      <c r="AX59" s="123" t="s">
        <v>2567</v>
      </c>
    </row>
    <row r="60" spans="1:50">
      <c r="A60" s="123" t="s">
        <v>2678</v>
      </c>
      <c r="B60" s="123" t="s">
        <v>2679</v>
      </c>
      <c r="C60" s="123" t="s">
        <v>2680</v>
      </c>
      <c r="D60" s="124">
        <v>4159</v>
      </c>
      <c r="E60" s="125">
        <v>40159</v>
      </c>
      <c r="F60" s="123" t="s">
        <v>2578</v>
      </c>
      <c r="G60" s="123" t="s">
        <v>2564</v>
      </c>
      <c r="H60" s="126">
        <v>969587</v>
      </c>
      <c r="I60" s="127">
        <v>46</v>
      </c>
      <c r="J60" s="123" t="s">
        <v>2574</v>
      </c>
      <c r="K60" s="123" t="s">
        <v>2573</v>
      </c>
      <c r="L60" s="128">
        <v>8</v>
      </c>
      <c r="M60" s="123"/>
      <c r="N60" s="129">
        <v>2</v>
      </c>
      <c r="O60" s="127"/>
      <c r="P60" s="130">
        <v>27.200099999999999</v>
      </c>
      <c r="Q60" s="127"/>
      <c r="R60" s="130">
        <v>15.894600000000001</v>
      </c>
      <c r="S60" s="127"/>
      <c r="T60" s="130">
        <v>31.578299999999999</v>
      </c>
      <c r="U60" s="127"/>
      <c r="V60" s="126">
        <v>185032</v>
      </c>
      <c r="W60" s="127"/>
      <c r="X60" s="131">
        <v>208873</v>
      </c>
      <c r="Y60" s="127"/>
      <c r="Z60" s="126">
        <v>184417</v>
      </c>
      <c r="AA60" s="127"/>
      <c r="AB60" s="126">
        <v>24456</v>
      </c>
      <c r="AC60" s="127"/>
      <c r="AD60" s="126">
        <v>9329</v>
      </c>
      <c r="AE60" s="127"/>
      <c r="AF60" s="126">
        <v>6780</v>
      </c>
      <c r="AG60" s="127"/>
      <c r="AH60" s="126">
        <v>2549</v>
      </c>
      <c r="AI60" s="127"/>
      <c r="AJ60" s="126">
        <v>80763</v>
      </c>
      <c r="AK60" s="127"/>
      <c r="AL60" s="126">
        <v>75873</v>
      </c>
      <c r="AM60" s="127"/>
      <c r="AN60" s="126">
        <v>3127</v>
      </c>
      <c r="AO60" s="127"/>
      <c r="AP60" s="132">
        <v>2616</v>
      </c>
      <c r="AQ60" s="127"/>
      <c r="AR60" s="126">
        <v>214101</v>
      </c>
      <c r="AS60" s="127"/>
      <c r="AT60" s="131">
        <v>3403059</v>
      </c>
      <c r="AU60" s="123"/>
      <c r="AV60" s="133">
        <v>62.8</v>
      </c>
      <c r="AW60" s="123" t="s">
        <v>103</v>
      </c>
      <c r="AX60" s="123" t="s">
        <v>2567</v>
      </c>
    </row>
    <row r="61" spans="1:50">
      <c r="A61" s="123" t="s">
        <v>2681</v>
      </c>
      <c r="B61" s="123" t="s">
        <v>2682</v>
      </c>
      <c r="C61" s="123" t="s">
        <v>2562</v>
      </c>
      <c r="D61" s="124">
        <v>2099</v>
      </c>
      <c r="E61" s="125">
        <v>20099</v>
      </c>
      <c r="F61" s="123" t="s">
        <v>2563</v>
      </c>
      <c r="G61" s="123" t="s">
        <v>2564</v>
      </c>
      <c r="H61" s="126">
        <v>18351295</v>
      </c>
      <c r="I61" s="127">
        <v>44</v>
      </c>
      <c r="J61" s="123" t="s">
        <v>2565</v>
      </c>
      <c r="K61" s="123" t="s">
        <v>2566</v>
      </c>
      <c r="L61" s="128">
        <v>44</v>
      </c>
      <c r="M61" s="123"/>
      <c r="N61" s="129">
        <v>11</v>
      </c>
      <c r="O61" s="127"/>
      <c r="P61" s="130">
        <v>14.9787</v>
      </c>
      <c r="Q61" s="127"/>
      <c r="R61" s="130">
        <v>6.2369000000000003</v>
      </c>
      <c r="S61" s="127"/>
      <c r="T61" s="130">
        <v>20.2651</v>
      </c>
      <c r="U61" s="127"/>
      <c r="V61" s="126">
        <v>2119585</v>
      </c>
      <c r="W61" s="127"/>
      <c r="X61" s="131">
        <v>2255067</v>
      </c>
      <c r="Y61" s="127"/>
      <c r="Z61" s="126">
        <v>2005981</v>
      </c>
      <c r="AA61" s="127"/>
      <c r="AB61" s="126">
        <v>249086</v>
      </c>
      <c r="AC61" s="127"/>
      <c r="AD61" s="126">
        <v>144198</v>
      </c>
      <c r="AE61" s="127"/>
      <c r="AF61" s="126">
        <v>133922</v>
      </c>
      <c r="AG61" s="127"/>
      <c r="AH61" s="126">
        <v>10276</v>
      </c>
      <c r="AI61" s="127"/>
      <c r="AJ61" s="126">
        <v>563767</v>
      </c>
      <c r="AK61" s="127"/>
      <c r="AL61" s="126">
        <v>501496</v>
      </c>
      <c r="AM61" s="127"/>
      <c r="AN61" s="126">
        <v>36049</v>
      </c>
      <c r="AO61" s="127"/>
      <c r="AP61" s="132">
        <v>33480</v>
      </c>
      <c r="AQ61" s="127"/>
      <c r="AR61" s="126">
        <v>2713941</v>
      </c>
      <c r="AS61" s="127"/>
      <c r="AT61" s="131">
        <v>16926538</v>
      </c>
      <c r="AU61" s="123"/>
      <c r="AV61" s="133">
        <v>28.6</v>
      </c>
      <c r="AW61" s="123" t="s">
        <v>103</v>
      </c>
      <c r="AX61" s="123" t="s">
        <v>2567</v>
      </c>
    </row>
    <row r="62" spans="1:50">
      <c r="A62" s="123" t="s">
        <v>2683</v>
      </c>
      <c r="B62" s="123" t="s">
        <v>2684</v>
      </c>
      <c r="C62" s="123" t="s">
        <v>2685</v>
      </c>
      <c r="D62" s="124">
        <v>1102</v>
      </c>
      <c r="E62" s="125">
        <v>10102</v>
      </c>
      <c r="F62" s="123" t="s">
        <v>2600</v>
      </c>
      <c r="G62" s="123" t="s">
        <v>2564</v>
      </c>
      <c r="H62" s="126">
        <v>924859</v>
      </c>
      <c r="I62" s="127">
        <v>43</v>
      </c>
      <c r="J62" s="123" t="s">
        <v>2574</v>
      </c>
      <c r="K62" s="123" t="s">
        <v>2573</v>
      </c>
      <c r="L62" s="128">
        <v>28</v>
      </c>
      <c r="M62" s="123"/>
      <c r="N62" s="129">
        <v>5</v>
      </c>
      <c r="O62" s="127"/>
      <c r="P62" s="130">
        <v>41.5304</v>
      </c>
      <c r="Q62" s="127"/>
      <c r="R62" s="130">
        <v>26.974699999999999</v>
      </c>
      <c r="S62" s="127"/>
      <c r="T62" s="130">
        <v>14.137</v>
      </c>
      <c r="U62" s="127"/>
      <c r="V62" s="126">
        <v>1532134</v>
      </c>
      <c r="W62" s="127"/>
      <c r="X62" s="131">
        <v>1717047</v>
      </c>
      <c r="Y62" s="127"/>
      <c r="Z62" s="126">
        <v>1403229</v>
      </c>
      <c r="AA62" s="127"/>
      <c r="AB62" s="126">
        <v>313818</v>
      </c>
      <c r="AC62" s="127"/>
      <c r="AD62" s="126">
        <v>40817</v>
      </c>
      <c r="AE62" s="127"/>
      <c r="AF62" s="126">
        <v>33788</v>
      </c>
      <c r="AG62" s="127"/>
      <c r="AH62" s="126">
        <v>7029</v>
      </c>
      <c r="AI62" s="127"/>
      <c r="AJ62" s="126">
        <v>501997</v>
      </c>
      <c r="AK62" s="127"/>
      <c r="AL62" s="126">
        <v>418641</v>
      </c>
      <c r="AM62" s="127"/>
      <c r="AN62" s="126">
        <v>11906</v>
      </c>
      <c r="AO62" s="127"/>
      <c r="AP62" s="132">
        <v>9943</v>
      </c>
      <c r="AQ62" s="127"/>
      <c r="AR62" s="126">
        <v>477660</v>
      </c>
      <c r="AS62" s="127"/>
      <c r="AT62" s="131">
        <v>12884750</v>
      </c>
      <c r="AU62" s="123"/>
      <c r="AV62" s="133">
        <v>101.2</v>
      </c>
      <c r="AW62" s="123" t="s">
        <v>103</v>
      </c>
      <c r="AX62" s="123" t="s">
        <v>2567</v>
      </c>
    </row>
    <row r="63" spans="1:50">
      <c r="A63" s="123" t="s">
        <v>2686</v>
      </c>
      <c r="B63" s="123" t="s">
        <v>2687</v>
      </c>
      <c r="C63" s="123" t="s">
        <v>2688</v>
      </c>
      <c r="D63" s="124">
        <v>9209</v>
      </c>
      <c r="E63" s="125">
        <v>90209</v>
      </c>
      <c r="F63" s="123" t="s">
        <v>2571</v>
      </c>
      <c r="G63" s="123" t="s">
        <v>2564</v>
      </c>
      <c r="H63" s="126">
        <v>3629114</v>
      </c>
      <c r="I63" s="127">
        <v>38</v>
      </c>
      <c r="J63" s="123" t="s">
        <v>2572</v>
      </c>
      <c r="K63" s="123" t="s">
        <v>2573</v>
      </c>
      <c r="L63" s="128">
        <v>38</v>
      </c>
      <c r="M63" s="123"/>
      <c r="N63" s="129">
        <v>17</v>
      </c>
      <c r="O63" s="127"/>
      <c r="P63" s="130">
        <v>15.732699999999999</v>
      </c>
      <c r="Q63" s="127"/>
      <c r="R63" s="130">
        <v>7.0598999999999998</v>
      </c>
      <c r="S63" s="127"/>
      <c r="T63" s="130">
        <v>59.326099999999997</v>
      </c>
      <c r="U63" s="127"/>
      <c r="V63" s="126">
        <v>3379368</v>
      </c>
      <c r="W63" s="127"/>
      <c r="X63" s="131">
        <v>3435184</v>
      </c>
      <c r="Y63" s="127"/>
      <c r="Z63" s="126">
        <v>3401452</v>
      </c>
      <c r="AA63" s="127"/>
      <c r="AB63" s="126">
        <v>33732</v>
      </c>
      <c r="AC63" s="127"/>
      <c r="AD63" s="126">
        <v>220467</v>
      </c>
      <c r="AE63" s="127"/>
      <c r="AF63" s="126">
        <v>216203</v>
      </c>
      <c r="AG63" s="127"/>
      <c r="AH63" s="126">
        <v>4264</v>
      </c>
      <c r="AI63" s="127"/>
      <c r="AJ63" s="126">
        <v>1639416</v>
      </c>
      <c r="AK63" s="127"/>
      <c r="AL63" s="126">
        <v>1623906</v>
      </c>
      <c r="AM63" s="127"/>
      <c r="AN63" s="126">
        <v>105253</v>
      </c>
      <c r="AO63" s="127"/>
      <c r="AP63" s="132">
        <v>103186</v>
      </c>
      <c r="AQ63" s="127"/>
      <c r="AR63" s="126">
        <v>12826471</v>
      </c>
      <c r="AS63" s="127"/>
      <c r="AT63" s="131">
        <v>90553779</v>
      </c>
      <c r="AU63" s="123"/>
      <c r="AV63" s="133">
        <v>54.48</v>
      </c>
      <c r="AW63" s="123" t="s">
        <v>103</v>
      </c>
      <c r="AX63" s="123" t="s">
        <v>2567</v>
      </c>
    </row>
    <row r="64" spans="1:50">
      <c r="A64" s="123" t="s">
        <v>2689</v>
      </c>
      <c r="B64" s="123" t="s">
        <v>2690</v>
      </c>
      <c r="C64" s="123" t="s">
        <v>2577</v>
      </c>
      <c r="D64" s="124">
        <v>9182</v>
      </c>
      <c r="E64" s="125">
        <v>90182</v>
      </c>
      <c r="F64" s="123" t="s">
        <v>2578</v>
      </c>
      <c r="G64" s="123" t="s">
        <v>2564</v>
      </c>
      <c r="H64" s="126">
        <v>370583</v>
      </c>
      <c r="I64" s="127">
        <v>35</v>
      </c>
      <c r="J64" s="123" t="s">
        <v>2574</v>
      </c>
      <c r="K64" s="123" t="s">
        <v>2573</v>
      </c>
      <c r="L64" s="128">
        <v>35</v>
      </c>
      <c r="M64" s="123"/>
      <c r="N64" s="129">
        <v>7</v>
      </c>
      <c r="O64" s="127"/>
      <c r="P64" s="130">
        <v>39.364699999999999</v>
      </c>
      <c r="Q64" s="127"/>
      <c r="R64" s="130">
        <v>43.7104</v>
      </c>
      <c r="S64" s="127"/>
      <c r="T64" s="130">
        <v>41.436999999999998</v>
      </c>
      <c r="U64" s="127"/>
      <c r="V64" s="126">
        <v>1050950</v>
      </c>
      <c r="W64" s="127"/>
      <c r="X64" s="131">
        <v>1050950</v>
      </c>
      <c r="Y64" s="127"/>
      <c r="Z64" s="126">
        <v>1008877</v>
      </c>
      <c r="AA64" s="127"/>
      <c r="AB64" s="126">
        <v>42073</v>
      </c>
      <c r="AC64" s="127"/>
      <c r="AD64" s="126">
        <v>31545</v>
      </c>
      <c r="AE64" s="127"/>
      <c r="AF64" s="126">
        <v>25629</v>
      </c>
      <c r="AG64" s="127"/>
      <c r="AH64" s="126">
        <v>5916</v>
      </c>
      <c r="AI64" s="127"/>
      <c r="AJ64" s="126">
        <v>168072</v>
      </c>
      <c r="AK64" s="127"/>
      <c r="AL64" s="126">
        <v>158131</v>
      </c>
      <c r="AM64" s="127"/>
      <c r="AN64" s="126">
        <v>4801</v>
      </c>
      <c r="AO64" s="127"/>
      <c r="AP64" s="132">
        <v>4126</v>
      </c>
      <c r="AQ64" s="127"/>
      <c r="AR64" s="126">
        <v>1061990</v>
      </c>
      <c r="AS64" s="127"/>
      <c r="AT64" s="131">
        <v>46419957</v>
      </c>
      <c r="AU64" s="123"/>
      <c r="AV64" s="133">
        <v>172</v>
      </c>
      <c r="AW64" s="123" t="s">
        <v>103</v>
      </c>
      <c r="AX64" s="123" t="s">
        <v>2567</v>
      </c>
    </row>
    <row r="65" spans="1:50">
      <c r="A65" s="123" t="s">
        <v>2691</v>
      </c>
      <c r="B65" s="123" t="s">
        <v>2692</v>
      </c>
      <c r="C65" s="123" t="s">
        <v>2603</v>
      </c>
      <c r="D65" s="124">
        <v>4232</v>
      </c>
      <c r="E65" s="125">
        <v>40232</v>
      </c>
      <c r="F65" s="123" t="s">
        <v>2600</v>
      </c>
      <c r="G65" s="123" t="s">
        <v>2564</v>
      </c>
      <c r="H65" s="126">
        <v>1510516</v>
      </c>
      <c r="I65" s="127">
        <v>25</v>
      </c>
      <c r="J65" s="123" t="s">
        <v>2574</v>
      </c>
      <c r="K65" s="123" t="s">
        <v>2573</v>
      </c>
      <c r="L65" s="128">
        <v>25</v>
      </c>
      <c r="M65" s="123"/>
      <c r="N65" s="129">
        <v>7</v>
      </c>
      <c r="O65" s="127"/>
      <c r="P65" s="130">
        <v>27.875299999999999</v>
      </c>
      <c r="Q65" s="127"/>
      <c r="R65" s="130">
        <v>16.655999999999999</v>
      </c>
      <c r="S65" s="127"/>
      <c r="T65" s="130">
        <v>36.110199999999999</v>
      </c>
      <c r="U65" s="127"/>
      <c r="V65" s="126">
        <v>961119</v>
      </c>
      <c r="W65" s="127"/>
      <c r="X65" s="131">
        <v>987220</v>
      </c>
      <c r="Y65" s="127"/>
      <c r="Z65" s="126">
        <v>959969</v>
      </c>
      <c r="AA65" s="127"/>
      <c r="AB65" s="126">
        <v>27251</v>
      </c>
      <c r="AC65" s="127"/>
      <c r="AD65" s="126">
        <v>35457</v>
      </c>
      <c r="AE65" s="127"/>
      <c r="AF65" s="126">
        <v>34438</v>
      </c>
      <c r="AG65" s="127"/>
      <c r="AH65" s="126">
        <v>1019</v>
      </c>
      <c r="AI65" s="127"/>
      <c r="AJ65" s="126">
        <v>486222</v>
      </c>
      <c r="AK65" s="127"/>
      <c r="AL65" s="126">
        <v>472840</v>
      </c>
      <c r="AM65" s="127"/>
      <c r="AN65" s="126">
        <v>17449</v>
      </c>
      <c r="AO65" s="127"/>
      <c r="AP65" s="132">
        <v>16961</v>
      </c>
      <c r="AQ65" s="127"/>
      <c r="AR65" s="126">
        <v>1243563</v>
      </c>
      <c r="AS65" s="127"/>
      <c r="AT65" s="131">
        <v>20712830</v>
      </c>
      <c r="AU65" s="123"/>
      <c r="AV65" s="133">
        <v>97.94</v>
      </c>
      <c r="AW65" s="123" t="s">
        <v>103</v>
      </c>
      <c r="AX65" s="123" t="s">
        <v>2567</v>
      </c>
    </row>
    <row r="66" spans="1:50">
      <c r="A66" s="123" t="s">
        <v>2693</v>
      </c>
      <c r="B66" s="123" t="s">
        <v>2620</v>
      </c>
      <c r="C66" s="123" t="s">
        <v>2694</v>
      </c>
      <c r="D66" s="124">
        <v>1115</v>
      </c>
      <c r="E66" s="125">
        <v>10115</v>
      </c>
      <c r="F66" s="123" t="s">
        <v>2578</v>
      </c>
      <c r="G66" s="123" t="s">
        <v>2564</v>
      </c>
      <c r="H66" s="126">
        <v>203914</v>
      </c>
      <c r="I66" s="127">
        <v>21</v>
      </c>
      <c r="J66" s="123" t="s">
        <v>2574</v>
      </c>
      <c r="K66" s="123" t="s">
        <v>2573</v>
      </c>
      <c r="L66" s="128">
        <v>21</v>
      </c>
      <c r="M66" s="123"/>
      <c r="N66" s="129">
        <v>3</v>
      </c>
      <c r="O66" s="127"/>
      <c r="P66" s="130">
        <v>31.0428</v>
      </c>
      <c r="Q66" s="127"/>
      <c r="R66" s="130">
        <v>80.967200000000005</v>
      </c>
      <c r="S66" s="127"/>
      <c r="T66" s="130">
        <v>6.5294999999999996</v>
      </c>
      <c r="U66" s="127"/>
      <c r="V66" s="126">
        <v>2681492</v>
      </c>
      <c r="W66" s="127"/>
      <c r="X66" s="131">
        <v>1974842</v>
      </c>
      <c r="Y66" s="127"/>
      <c r="Z66" s="126">
        <v>1962156</v>
      </c>
      <c r="AA66" s="127"/>
      <c r="AB66" s="126">
        <v>12686</v>
      </c>
      <c r="AC66" s="127"/>
      <c r="AD66" s="126">
        <v>64602</v>
      </c>
      <c r="AE66" s="127"/>
      <c r="AF66" s="126">
        <v>63208</v>
      </c>
      <c r="AG66" s="127"/>
      <c r="AH66" s="126">
        <v>1394</v>
      </c>
      <c r="AI66" s="127"/>
      <c r="AJ66" s="126">
        <v>394968</v>
      </c>
      <c r="AK66" s="127"/>
      <c r="AL66" s="126">
        <v>392431</v>
      </c>
      <c r="AM66" s="127"/>
      <c r="AN66" s="126">
        <v>12909</v>
      </c>
      <c r="AO66" s="127"/>
      <c r="AP66" s="132">
        <v>12630</v>
      </c>
      <c r="AQ66" s="127"/>
      <c r="AR66" s="126">
        <v>412718</v>
      </c>
      <c r="AS66" s="127"/>
      <c r="AT66" s="131">
        <v>33416609</v>
      </c>
      <c r="AU66" s="123"/>
      <c r="AV66" s="133">
        <v>287.60000000000002</v>
      </c>
      <c r="AW66" s="123" t="s">
        <v>103</v>
      </c>
      <c r="AX66" s="123" t="s">
        <v>2567</v>
      </c>
    </row>
    <row r="67" spans="1:50">
      <c r="A67" s="123" t="s">
        <v>2695</v>
      </c>
      <c r="B67" s="123" t="s">
        <v>2696</v>
      </c>
      <c r="C67" s="123" t="s">
        <v>2593</v>
      </c>
      <c r="D67" s="124">
        <v>3057</v>
      </c>
      <c r="E67" s="125">
        <v>30057</v>
      </c>
      <c r="F67" s="123" t="s">
        <v>2600</v>
      </c>
      <c r="G67" s="123" t="s">
        <v>2564</v>
      </c>
      <c r="H67" s="126">
        <v>5441567</v>
      </c>
      <c r="I67" s="127">
        <v>20</v>
      </c>
      <c r="J67" s="123" t="s">
        <v>2574</v>
      </c>
      <c r="K67" s="123" t="s">
        <v>2573</v>
      </c>
      <c r="L67" s="128">
        <v>20</v>
      </c>
      <c r="M67" s="123"/>
      <c r="N67" s="129">
        <v>2</v>
      </c>
      <c r="O67" s="127"/>
      <c r="P67" s="130">
        <v>56.726300000000002</v>
      </c>
      <c r="Q67" s="127"/>
      <c r="R67" s="130">
        <v>86.293899999999994</v>
      </c>
      <c r="S67" s="127"/>
      <c r="T67" s="130">
        <v>20.154699999999998</v>
      </c>
      <c r="U67" s="127"/>
      <c r="V67" s="126">
        <v>2195188</v>
      </c>
      <c r="W67" s="127"/>
      <c r="X67" s="131">
        <v>1628329</v>
      </c>
      <c r="Y67" s="127"/>
      <c r="Z67" s="126">
        <v>1628329</v>
      </c>
      <c r="AA67" s="127"/>
      <c r="AB67" s="126">
        <v>0</v>
      </c>
      <c r="AC67" s="127"/>
      <c r="AD67" s="126">
        <v>28705</v>
      </c>
      <c r="AE67" s="127"/>
      <c r="AF67" s="126">
        <v>28705</v>
      </c>
      <c r="AG67" s="127"/>
      <c r="AH67" s="126">
        <v>0</v>
      </c>
      <c r="AI67" s="127"/>
      <c r="AJ67" s="126">
        <v>325666</v>
      </c>
      <c r="AK67" s="127"/>
      <c r="AL67" s="126">
        <v>325666</v>
      </c>
      <c r="AM67" s="127"/>
      <c r="AN67" s="126">
        <v>5741</v>
      </c>
      <c r="AO67" s="127"/>
      <c r="AP67" s="132">
        <v>5741</v>
      </c>
      <c r="AQ67" s="127"/>
      <c r="AR67" s="126">
        <v>578541</v>
      </c>
      <c r="AS67" s="127"/>
      <c r="AT67" s="131">
        <v>49924566</v>
      </c>
      <c r="AU67" s="123"/>
      <c r="AV67" s="133">
        <v>144.4</v>
      </c>
      <c r="AW67" s="123" t="s">
        <v>103</v>
      </c>
      <c r="AX67" s="123" t="s">
        <v>2567</v>
      </c>
    </row>
    <row r="68" spans="1:50">
      <c r="A68" s="123" t="s">
        <v>2697</v>
      </c>
      <c r="B68" s="123" t="s">
        <v>2698</v>
      </c>
      <c r="C68" s="123" t="s">
        <v>2577</v>
      </c>
      <c r="D68" s="124"/>
      <c r="E68" s="125">
        <v>90299</v>
      </c>
      <c r="F68" s="123" t="s">
        <v>2578</v>
      </c>
      <c r="G68" s="123" t="s">
        <v>2564</v>
      </c>
      <c r="H68" s="126">
        <v>308231</v>
      </c>
      <c r="I68" s="127">
        <v>12</v>
      </c>
      <c r="J68" s="123" t="s">
        <v>2574</v>
      </c>
      <c r="K68" s="123" t="s">
        <v>2566</v>
      </c>
      <c r="L68" s="128">
        <v>12</v>
      </c>
      <c r="M68" s="123"/>
      <c r="N68" s="129">
        <v>4</v>
      </c>
      <c r="O68" s="127"/>
      <c r="P68" s="130">
        <v>28.331499999999998</v>
      </c>
      <c r="Q68" s="127"/>
      <c r="R68" s="130">
        <v>23.8338</v>
      </c>
      <c r="S68" s="127"/>
      <c r="T68" s="130">
        <v>19.559999999999999</v>
      </c>
      <c r="U68" s="127"/>
      <c r="V68" s="126">
        <v>857003</v>
      </c>
      <c r="W68" s="127"/>
      <c r="X68" s="131">
        <v>833350</v>
      </c>
      <c r="Y68" s="127"/>
      <c r="Z68" s="126">
        <v>821415</v>
      </c>
      <c r="AA68" s="127"/>
      <c r="AB68" s="126">
        <v>11935</v>
      </c>
      <c r="AC68" s="127"/>
      <c r="AD68" s="126">
        <v>30370</v>
      </c>
      <c r="AE68" s="127"/>
      <c r="AF68" s="126">
        <v>28993</v>
      </c>
      <c r="AG68" s="127"/>
      <c r="AH68" s="126">
        <v>1377</v>
      </c>
      <c r="AI68" s="127"/>
      <c r="AJ68" s="126">
        <v>389580</v>
      </c>
      <c r="AK68" s="127"/>
      <c r="AL68" s="126">
        <v>384000</v>
      </c>
      <c r="AM68" s="127"/>
      <c r="AN68" s="126">
        <v>14198</v>
      </c>
      <c r="AO68" s="127"/>
      <c r="AP68" s="132">
        <v>13554</v>
      </c>
      <c r="AQ68" s="127"/>
      <c r="AR68" s="126">
        <v>567103</v>
      </c>
      <c r="AS68" s="127"/>
      <c r="AT68" s="131">
        <v>13516234</v>
      </c>
      <c r="AU68" s="123"/>
      <c r="AV68" s="133">
        <v>90.1</v>
      </c>
      <c r="AW68" s="123" t="s">
        <v>103</v>
      </c>
      <c r="AX68" s="123" t="s">
        <v>2567</v>
      </c>
    </row>
    <row r="71" spans="1:50">
      <c r="N71" s="134">
        <f>SUM(N2:N68)</f>
        <v>2748</v>
      </c>
    </row>
  </sheetData>
  <autoFilter ref="A1:AX1" xr:uid="{50A8C45A-5858-4D09-AFE0-B39F437E1794}"/>
  <conditionalFormatting sqref="A2:AX68">
    <cfRule type="expression" dxfId="3"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DAF9A-C19D-46D0-84A6-517051D8F958}">
  <dimension ref="B1:I11"/>
  <sheetViews>
    <sheetView workbookViewId="0"/>
  </sheetViews>
  <sheetFormatPr defaultRowHeight="14.75"/>
  <cols>
    <col min="2" max="2" width="19" customWidth="1"/>
    <col min="3" max="3" width="10.26953125" bestFit="1" customWidth="1"/>
    <col min="6" max="6" width="14" customWidth="1"/>
    <col min="7" max="7" width="8.54296875" bestFit="1" customWidth="1"/>
    <col min="8" max="8" width="8.7265625" customWidth="1"/>
    <col min="9" max="9" width="12" customWidth="1"/>
  </cols>
  <sheetData>
    <row r="1" spans="2:9">
      <c r="C1" t="s">
        <v>2497</v>
      </c>
    </row>
    <row r="2" spans="2:9" ht="59">
      <c r="B2" t="s">
        <v>2472</v>
      </c>
      <c r="C2">
        <v>2020</v>
      </c>
      <c r="D2">
        <v>2021</v>
      </c>
      <c r="F2" s="5" t="s">
        <v>2474</v>
      </c>
      <c r="G2" s="5" t="s">
        <v>2498</v>
      </c>
      <c r="H2" s="5" t="s">
        <v>2501</v>
      </c>
      <c r="I2" s="112" t="s">
        <v>2502</v>
      </c>
    </row>
    <row r="3" spans="2:9">
      <c r="B3" s="108" t="s">
        <v>2471</v>
      </c>
      <c r="I3" s="113"/>
    </row>
    <row r="4" spans="2:9">
      <c r="B4" t="s">
        <v>436</v>
      </c>
      <c r="C4" s="37">
        <f>'EPA_Table 3-13'!B8*10^12</f>
        <v>3000000000000</v>
      </c>
      <c r="D4" s="37">
        <f>'EPA_Table 3-13'!C8*10^12</f>
        <v>3000000000000</v>
      </c>
      <c r="F4">
        <f>'PEI-TFPEI-HDVs'!D2</f>
        <v>7.2920703974688528E-2</v>
      </c>
      <c r="G4" s="37">
        <f>C4/F4</f>
        <v>41140579238529.141</v>
      </c>
      <c r="H4">
        <f>'AVLo-passengers'!B3*'BAADTbVT-passenger'!B3*'SYVbT-passenger'!D3</f>
        <v>37669800490.829811</v>
      </c>
      <c r="I4" s="114">
        <f>H4/G4</f>
        <v>9.1563612345912568E-4</v>
      </c>
    </row>
    <row r="5" spans="2:9">
      <c r="B5" s="108" t="s">
        <v>2470</v>
      </c>
      <c r="C5" s="109"/>
      <c r="D5" s="109"/>
      <c r="I5" s="113"/>
    </row>
    <row r="6" spans="2:9">
      <c r="B6" t="s">
        <v>436</v>
      </c>
      <c r="C6" s="37">
        <f>'EPA_Table 3-13'!B15*10^12</f>
        <v>20000000000000</v>
      </c>
      <c r="D6" s="37">
        <f>'EPA_Table 3-13'!C15*10^12</f>
        <v>21000000000000</v>
      </c>
      <c r="F6">
        <f>'PEI-TFPEI-HDVs'!E2</f>
        <v>7.4215991692627201E-2</v>
      </c>
      <c r="G6" s="37">
        <f>C6/F6</f>
        <v>269483699454316.53</v>
      </c>
      <c r="H6">
        <f>'AVLo-passengers'!B3*'BAADTbVT-passenger'!B3*'SYVbT-passenger'!E3</f>
        <v>285155852741.78333</v>
      </c>
      <c r="I6" s="114">
        <f>H6/G6</f>
        <v>1.0581562199094108E-3</v>
      </c>
    </row>
    <row r="7" spans="2:9">
      <c r="B7" s="108" t="s">
        <v>2461</v>
      </c>
      <c r="C7" s="109"/>
      <c r="D7" s="109"/>
      <c r="I7" s="113"/>
    </row>
    <row r="8" spans="2:9">
      <c r="B8" t="s">
        <v>436</v>
      </c>
      <c r="C8" s="37">
        <f>'EPA_Table 3-13'!B35*10^12</f>
        <v>1000000000000</v>
      </c>
      <c r="D8" s="37">
        <f>'EPA_Table 3-13'!C35*10^12</f>
        <v>1000000000000</v>
      </c>
      <c r="F8">
        <f>'PEI-TFPEI-HDVs'!C2</f>
        <v>5.2751937984496129E-2</v>
      </c>
      <c r="G8" s="37">
        <f>C8/F8</f>
        <v>18956649522409.992</v>
      </c>
      <c r="H8">
        <f>'AVLo-passengers'!B3*'BAADTbVT-passenger'!B3*'SYVbT-passenger'!C3</f>
        <v>53508498741.398224</v>
      </c>
      <c r="I8" s="114">
        <f>H8/G8</f>
        <v>2.8226770072497282E-3</v>
      </c>
    </row>
    <row r="9" spans="2:9">
      <c r="B9" s="108" t="s">
        <v>2458</v>
      </c>
      <c r="C9" s="109"/>
      <c r="D9" s="109"/>
    </row>
    <row r="10" spans="2:9">
      <c r="B10" t="s">
        <v>436</v>
      </c>
      <c r="C10" s="110">
        <f>'EPA_Table 3-13'!B41</f>
        <v>0</v>
      </c>
      <c r="D10" s="110">
        <f>'EPA_Table 3-13'!C41</f>
        <v>0</v>
      </c>
      <c r="F10">
        <f>'PEI-TFPEI-HDVs'!J2</f>
        <v>6.7030064624894622E-2</v>
      </c>
    </row>
    <row r="11" spans="2:9">
      <c r="B11" s="108"/>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F5DB9-C86C-44BA-B8C2-9B449BD057AE}">
  <dimension ref="A1:BG70"/>
  <sheetViews>
    <sheetView topLeftCell="C1" workbookViewId="0">
      <selection activeCell="AL23" sqref="AL23"/>
    </sheetView>
  </sheetViews>
  <sheetFormatPr defaultRowHeight="14.75"/>
  <cols>
    <col min="12" max="12" width="11.26953125" customWidth="1"/>
    <col min="13" max="13" width="11.1328125" bestFit="1" customWidth="1"/>
    <col min="14" max="14" width="11.7265625" customWidth="1"/>
    <col min="25" max="25" width="12.7265625" customWidth="1"/>
    <col min="29" max="29" width="11.1328125" customWidth="1"/>
    <col min="40" max="40" width="11.1328125" customWidth="1"/>
  </cols>
  <sheetData>
    <row r="1" spans="1:59" ht="64.25">
      <c r="A1" s="136" t="s">
        <v>2510</v>
      </c>
      <c r="B1" s="136" t="s">
        <v>2511</v>
      </c>
      <c r="C1" s="137" t="s">
        <v>2512</v>
      </c>
      <c r="D1" s="138" t="s">
        <v>2513</v>
      </c>
      <c r="E1" s="139" t="s">
        <v>2514</v>
      </c>
      <c r="F1" s="140" t="s">
        <v>2515</v>
      </c>
      <c r="G1" s="141" t="s">
        <v>2517</v>
      </c>
      <c r="H1" s="141" t="s">
        <v>2518</v>
      </c>
      <c r="I1" s="140" t="s">
        <v>2519</v>
      </c>
      <c r="J1" s="140" t="s">
        <v>2699</v>
      </c>
      <c r="K1" s="140" t="s">
        <v>2521</v>
      </c>
      <c r="L1" s="140" t="s">
        <v>2700</v>
      </c>
      <c r="M1" s="141" t="s">
        <v>2701</v>
      </c>
      <c r="N1" s="141" t="s">
        <v>2702</v>
      </c>
      <c r="O1" s="141" t="s">
        <v>2703</v>
      </c>
      <c r="P1" s="141" t="s">
        <v>2704</v>
      </c>
      <c r="Q1" s="141" t="s">
        <v>2705</v>
      </c>
      <c r="R1" s="141" t="s">
        <v>2706</v>
      </c>
      <c r="S1" s="141" t="s">
        <v>2707</v>
      </c>
      <c r="T1" s="141" t="s">
        <v>2708</v>
      </c>
      <c r="U1" s="141" t="s">
        <v>2709</v>
      </c>
      <c r="V1" s="141" t="s">
        <v>2710</v>
      </c>
      <c r="W1" s="141" t="s">
        <v>2711</v>
      </c>
      <c r="X1" s="141" t="s">
        <v>2712</v>
      </c>
      <c r="Y1" s="141" t="s">
        <v>2713</v>
      </c>
      <c r="Z1" s="141" t="s">
        <v>2714</v>
      </c>
      <c r="AA1" s="141" t="s">
        <v>2715</v>
      </c>
      <c r="AB1" s="141" t="s">
        <v>2716</v>
      </c>
      <c r="AC1" s="142" t="s">
        <v>2717</v>
      </c>
      <c r="AD1" s="143" t="s">
        <v>405</v>
      </c>
      <c r="AE1" s="143" t="s">
        <v>2718</v>
      </c>
      <c r="AF1" s="143" t="s">
        <v>419</v>
      </c>
      <c r="AG1" s="143" t="s">
        <v>2719</v>
      </c>
      <c r="AH1" s="143" t="s">
        <v>2720</v>
      </c>
      <c r="AI1" s="143" t="s">
        <v>2721</v>
      </c>
      <c r="AJ1" s="143" t="s">
        <v>347</v>
      </c>
      <c r="AK1" s="143" t="s">
        <v>2722</v>
      </c>
      <c r="AL1" s="143" t="s">
        <v>2723</v>
      </c>
      <c r="AM1" s="143" t="s">
        <v>2724</v>
      </c>
      <c r="AN1" s="143" t="s">
        <v>2725</v>
      </c>
      <c r="AO1" s="143" t="s">
        <v>2726</v>
      </c>
      <c r="AP1" s="143" t="s">
        <v>2727</v>
      </c>
      <c r="AQ1" s="143" t="s">
        <v>2728</v>
      </c>
      <c r="AR1" s="144" t="s">
        <v>2729</v>
      </c>
      <c r="AS1" s="145" t="s">
        <v>2730</v>
      </c>
      <c r="AT1" s="145" t="s">
        <v>2731</v>
      </c>
      <c r="AU1" s="145" t="s">
        <v>2732</v>
      </c>
      <c r="AV1" s="145" t="s">
        <v>2733</v>
      </c>
      <c r="AW1" s="145" t="s">
        <v>2734</v>
      </c>
      <c r="AX1" s="145" t="s">
        <v>2735</v>
      </c>
      <c r="AY1" s="145" t="s">
        <v>2736</v>
      </c>
      <c r="AZ1" s="145" t="s">
        <v>2737</v>
      </c>
      <c r="BA1" s="145" t="s">
        <v>2738</v>
      </c>
      <c r="BB1" s="145" t="s">
        <v>2739</v>
      </c>
      <c r="BC1" s="145" t="s">
        <v>2740</v>
      </c>
      <c r="BD1" s="145" t="s">
        <v>2741</v>
      </c>
      <c r="BE1" s="145" t="s">
        <v>2742</v>
      </c>
      <c r="BF1" s="145" t="s">
        <v>2743</v>
      </c>
      <c r="BG1" s="140" t="s">
        <v>2744</v>
      </c>
    </row>
    <row r="2" spans="1:59">
      <c r="A2" s="146" t="s">
        <v>2560</v>
      </c>
      <c r="B2" s="146" t="s">
        <v>2561</v>
      </c>
      <c r="C2" s="147" t="s">
        <v>2562</v>
      </c>
      <c r="D2" s="148">
        <v>2008</v>
      </c>
      <c r="E2" s="149">
        <v>20008</v>
      </c>
      <c r="F2" s="147" t="s">
        <v>2563</v>
      </c>
      <c r="G2" s="150">
        <v>18351295</v>
      </c>
      <c r="H2" s="151">
        <v>10427</v>
      </c>
      <c r="I2" s="147" t="s">
        <v>2565</v>
      </c>
      <c r="J2" s="152" t="s">
        <v>2566</v>
      </c>
      <c r="K2" s="152">
        <v>5413</v>
      </c>
      <c r="L2" s="153"/>
      <c r="M2" s="154">
        <v>0</v>
      </c>
      <c r="N2" s="154"/>
      <c r="O2" s="154">
        <v>0</v>
      </c>
      <c r="P2" s="154"/>
      <c r="Q2" s="154">
        <v>0</v>
      </c>
      <c r="R2" s="154"/>
      <c r="S2" s="154">
        <v>0</v>
      </c>
      <c r="T2" s="154"/>
      <c r="U2" s="154">
        <v>0</v>
      </c>
      <c r="V2" s="154"/>
      <c r="W2" s="154">
        <v>0</v>
      </c>
      <c r="X2" s="154"/>
      <c r="Y2" s="154">
        <v>1596235000</v>
      </c>
      <c r="Z2" s="154"/>
      <c r="AA2" s="151">
        <v>0</v>
      </c>
      <c r="AB2" s="155"/>
      <c r="AC2" s="156"/>
      <c r="AD2" s="155">
        <v>0</v>
      </c>
      <c r="AE2" s="155"/>
      <c r="AF2" s="155">
        <v>0</v>
      </c>
      <c r="AG2" s="155"/>
      <c r="AH2" s="155">
        <v>0</v>
      </c>
      <c r="AI2" s="155"/>
      <c r="AJ2" s="155">
        <v>0</v>
      </c>
      <c r="AK2" s="155"/>
      <c r="AL2" s="155">
        <v>0</v>
      </c>
      <c r="AM2" s="155"/>
      <c r="AN2" s="155">
        <v>335497633</v>
      </c>
      <c r="AO2" s="155"/>
      <c r="AP2" s="155">
        <v>0</v>
      </c>
      <c r="AQ2" s="146"/>
      <c r="AR2" s="157"/>
      <c r="AS2" s="158"/>
      <c r="AT2" s="158"/>
      <c r="AU2" s="158"/>
      <c r="AV2" s="158"/>
      <c r="AW2" s="158"/>
      <c r="AX2" s="158"/>
      <c r="AY2" s="158"/>
      <c r="AZ2" s="158"/>
      <c r="BA2" s="158"/>
      <c r="BB2" s="158"/>
      <c r="BC2" s="158">
        <v>0.2102</v>
      </c>
      <c r="BD2" s="158"/>
      <c r="BE2" s="158"/>
      <c r="BF2" s="146"/>
      <c r="BG2" s="146" t="s">
        <v>2567</v>
      </c>
    </row>
    <row r="3" spans="1:59">
      <c r="A3" s="146" t="s">
        <v>2568</v>
      </c>
      <c r="B3" s="146" t="s">
        <v>2569</v>
      </c>
      <c r="C3" s="147" t="s">
        <v>2570</v>
      </c>
      <c r="D3" s="148">
        <v>2080</v>
      </c>
      <c r="E3" s="149">
        <v>20080</v>
      </c>
      <c r="F3" s="147" t="s">
        <v>2571</v>
      </c>
      <c r="G3" s="150">
        <v>18351295</v>
      </c>
      <c r="H3" s="151">
        <v>3646</v>
      </c>
      <c r="I3" s="147" t="s">
        <v>2574</v>
      </c>
      <c r="J3" s="152" t="s">
        <v>2566</v>
      </c>
      <c r="K3" s="152">
        <v>904</v>
      </c>
      <c r="L3" s="153"/>
      <c r="M3" s="154">
        <v>13166567</v>
      </c>
      <c r="N3" s="154"/>
      <c r="O3" s="154">
        <v>0</v>
      </c>
      <c r="P3" s="154"/>
      <c r="Q3" s="154">
        <v>0</v>
      </c>
      <c r="R3" s="154"/>
      <c r="S3" s="154">
        <v>0</v>
      </c>
      <c r="T3" s="154"/>
      <c r="U3" s="154">
        <v>0</v>
      </c>
      <c r="V3" s="154"/>
      <c r="W3" s="154">
        <v>0</v>
      </c>
      <c r="X3" s="154"/>
      <c r="Y3" s="154">
        <v>359673989</v>
      </c>
      <c r="Z3" s="154"/>
      <c r="AA3" s="151">
        <v>0</v>
      </c>
      <c r="AB3" s="155"/>
      <c r="AC3" s="156"/>
      <c r="AD3" s="155">
        <v>2485889</v>
      </c>
      <c r="AE3" s="155"/>
      <c r="AF3" s="155">
        <v>0</v>
      </c>
      <c r="AG3" s="155"/>
      <c r="AH3" s="155">
        <v>0</v>
      </c>
      <c r="AI3" s="155"/>
      <c r="AJ3" s="155">
        <v>0</v>
      </c>
      <c r="AK3" s="155"/>
      <c r="AL3" s="155">
        <v>1663636</v>
      </c>
      <c r="AM3" s="155"/>
      <c r="AN3" s="155">
        <v>8381067</v>
      </c>
      <c r="AO3" s="155"/>
      <c r="AP3" s="155">
        <v>0</v>
      </c>
      <c r="AQ3" s="146"/>
      <c r="AR3" s="157"/>
      <c r="AS3" s="158">
        <v>0.1888</v>
      </c>
      <c r="AT3" s="158"/>
      <c r="AU3" s="158"/>
      <c r="AV3" s="158"/>
      <c r="AW3" s="158"/>
      <c r="AX3" s="158"/>
      <c r="AY3" s="158"/>
      <c r="AZ3" s="158"/>
      <c r="BA3" s="158"/>
      <c r="BB3" s="158"/>
      <c r="BC3" s="158">
        <v>2.3300000000000001E-2</v>
      </c>
      <c r="BD3" s="158"/>
      <c r="BE3" s="158"/>
      <c r="BF3" s="146"/>
      <c r="BG3" s="146" t="s">
        <v>2567</v>
      </c>
    </row>
    <row r="4" spans="1:59">
      <c r="A4" s="146" t="s">
        <v>2568</v>
      </c>
      <c r="B4" s="146" t="s">
        <v>2569</v>
      </c>
      <c r="C4" s="147" t="s">
        <v>2570</v>
      </c>
      <c r="D4" s="148">
        <v>2080</v>
      </c>
      <c r="E4" s="149">
        <v>20080</v>
      </c>
      <c r="F4" s="147" t="s">
        <v>2571</v>
      </c>
      <c r="G4" s="150">
        <v>18351295</v>
      </c>
      <c r="H4" s="151">
        <v>3646</v>
      </c>
      <c r="I4" s="147" t="s">
        <v>2572</v>
      </c>
      <c r="J4" s="152" t="s">
        <v>2573</v>
      </c>
      <c r="K4" s="152">
        <v>42</v>
      </c>
      <c r="L4" s="153"/>
      <c r="M4" s="154">
        <v>0</v>
      </c>
      <c r="N4" s="154"/>
      <c r="O4" s="154">
        <v>0</v>
      </c>
      <c r="P4" s="154"/>
      <c r="Q4" s="154">
        <v>0</v>
      </c>
      <c r="R4" s="154"/>
      <c r="S4" s="154">
        <v>0</v>
      </c>
      <c r="T4" s="154"/>
      <c r="U4" s="154">
        <v>0</v>
      </c>
      <c r="V4" s="154"/>
      <c r="W4" s="154">
        <v>0</v>
      </c>
      <c r="X4" s="154"/>
      <c r="Y4" s="154">
        <v>27163871</v>
      </c>
      <c r="Z4" s="154"/>
      <c r="AA4" s="151">
        <v>0</v>
      </c>
      <c r="AB4" s="155"/>
      <c r="AC4" s="156"/>
      <c r="AD4" s="155">
        <v>0</v>
      </c>
      <c r="AE4" s="155"/>
      <c r="AF4" s="155">
        <v>0</v>
      </c>
      <c r="AG4" s="155"/>
      <c r="AH4" s="155">
        <v>0</v>
      </c>
      <c r="AI4" s="155"/>
      <c r="AJ4" s="155">
        <v>0</v>
      </c>
      <c r="AK4" s="155"/>
      <c r="AL4" s="155">
        <v>0</v>
      </c>
      <c r="AM4" s="155"/>
      <c r="AN4" s="155">
        <v>2073346</v>
      </c>
      <c r="AO4" s="155"/>
      <c r="AP4" s="155">
        <v>0</v>
      </c>
      <c r="AQ4" s="146"/>
      <c r="AR4" s="157"/>
      <c r="AS4" s="158"/>
      <c r="AT4" s="158"/>
      <c r="AU4" s="158"/>
      <c r="AV4" s="158"/>
      <c r="AW4" s="158"/>
      <c r="AX4" s="158"/>
      <c r="AY4" s="158"/>
      <c r="AZ4" s="158"/>
      <c r="BA4" s="158"/>
      <c r="BB4" s="158"/>
      <c r="BC4" s="158">
        <v>7.6300000000000007E-2</v>
      </c>
      <c r="BD4" s="158"/>
      <c r="BE4" s="158"/>
      <c r="BF4" s="146"/>
      <c r="BG4" s="146" t="s">
        <v>2567</v>
      </c>
    </row>
    <row r="5" spans="1:59">
      <c r="A5" s="146" t="s">
        <v>2568</v>
      </c>
      <c r="B5" s="146" t="s">
        <v>2569</v>
      </c>
      <c r="C5" s="147" t="s">
        <v>2570</v>
      </c>
      <c r="D5" s="148">
        <v>2080</v>
      </c>
      <c r="E5" s="149">
        <v>20080</v>
      </c>
      <c r="F5" s="147" t="s">
        <v>2571</v>
      </c>
      <c r="G5" s="150">
        <v>18351295</v>
      </c>
      <c r="H5" s="151">
        <v>3646</v>
      </c>
      <c r="I5" s="147" t="s">
        <v>2572</v>
      </c>
      <c r="J5" s="152" t="s">
        <v>2566</v>
      </c>
      <c r="K5" s="152">
        <v>15</v>
      </c>
      <c r="L5" s="153"/>
      <c r="M5" s="154">
        <v>0</v>
      </c>
      <c r="N5" s="154"/>
      <c r="O5" s="154">
        <v>0</v>
      </c>
      <c r="P5" s="154"/>
      <c r="Q5" s="154">
        <v>0</v>
      </c>
      <c r="R5" s="154"/>
      <c r="S5" s="154">
        <v>0</v>
      </c>
      <c r="T5" s="154"/>
      <c r="U5" s="154">
        <v>0</v>
      </c>
      <c r="V5" s="154"/>
      <c r="W5" s="154">
        <v>0</v>
      </c>
      <c r="X5" s="154"/>
      <c r="Y5" s="154">
        <v>6694675</v>
      </c>
      <c r="Z5" s="154"/>
      <c r="AA5" s="151">
        <v>0</v>
      </c>
      <c r="AB5" s="155"/>
      <c r="AC5" s="156"/>
      <c r="AD5" s="155">
        <v>0</v>
      </c>
      <c r="AE5" s="155"/>
      <c r="AF5" s="155">
        <v>0</v>
      </c>
      <c r="AG5" s="155"/>
      <c r="AH5" s="155">
        <v>0</v>
      </c>
      <c r="AI5" s="155"/>
      <c r="AJ5" s="155">
        <v>0</v>
      </c>
      <c r="AK5" s="155"/>
      <c r="AL5" s="155">
        <v>0</v>
      </c>
      <c r="AM5" s="155"/>
      <c r="AN5" s="155">
        <v>492775</v>
      </c>
      <c r="AO5" s="155"/>
      <c r="AP5" s="155">
        <v>0</v>
      </c>
      <c r="AQ5" s="146"/>
      <c r="AR5" s="157"/>
      <c r="AS5" s="158"/>
      <c r="AT5" s="158"/>
      <c r="AU5" s="158"/>
      <c r="AV5" s="158"/>
      <c r="AW5" s="158"/>
      <c r="AX5" s="158"/>
      <c r="AY5" s="158"/>
      <c r="AZ5" s="158"/>
      <c r="BA5" s="158"/>
      <c r="BB5" s="158"/>
      <c r="BC5" s="158">
        <v>7.3599999999999999E-2</v>
      </c>
      <c r="BD5" s="158"/>
      <c r="BE5" s="158"/>
      <c r="BF5" s="146"/>
      <c r="BG5" s="146" t="s">
        <v>2567</v>
      </c>
    </row>
    <row r="6" spans="1:59">
      <c r="A6" s="146" t="s">
        <v>2575</v>
      </c>
      <c r="B6" s="146" t="s">
        <v>2576</v>
      </c>
      <c r="C6" s="147" t="s">
        <v>2577</v>
      </c>
      <c r="D6" s="148">
        <v>9154</v>
      </c>
      <c r="E6" s="149">
        <v>90154</v>
      </c>
      <c r="F6" s="147" t="s">
        <v>2578</v>
      </c>
      <c r="G6" s="150">
        <v>12150996</v>
      </c>
      <c r="H6" s="151">
        <v>3482</v>
      </c>
      <c r="I6" s="147" t="s">
        <v>2565</v>
      </c>
      <c r="J6" s="152" t="s">
        <v>2566</v>
      </c>
      <c r="K6" s="152">
        <v>68</v>
      </c>
      <c r="L6" s="153"/>
      <c r="M6" s="154">
        <v>0</v>
      </c>
      <c r="N6" s="154"/>
      <c r="O6" s="154">
        <v>0</v>
      </c>
      <c r="P6" s="154"/>
      <c r="Q6" s="154">
        <v>0</v>
      </c>
      <c r="R6" s="154"/>
      <c r="S6" s="154">
        <v>0</v>
      </c>
      <c r="T6" s="154"/>
      <c r="U6" s="154">
        <v>0</v>
      </c>
      <c r="V6" s="154"/>
      <c r="W6" s="154">
        <v>0</v>
      </c>
      <c r="X6" s="154"/>
      <c r="Y6" s="154">
        <v>82163176</v>
      </c>
      <c r="Z6" s="154"/>
      <c r="AA6" s="151">
        <v>0</v>
      </c>
      <c r="AB6" s="155"/>
      <c r="AC6" s="156"/>
      <c r="AD6" s="155">
        <v>0</v>
      </c>
      <c r="AE6" s="155"/>
      <c r="AF6" s="155">
        <v>0</v>
      </c>
      <c r="AG6" s="155"/>
      <c r="AH6" s="155">
        <v>0</v>
      </c>
      <c r="AI6" s="155"/>
      <c r="AJ6" s="155">
        <v>0</v>
      </c>
      <c r="AK6" s="155"/>
      <c r="AL6" s="155">
        <v>0</v>
      </c>
      <c r="AM6" s="155"/>
      <c r="AN6" s="155">
        <v>6909214</v>
      </c>
      <c r="AO6" s="155"/>
      <c r="AP6" s="155">
        <v>0</v>
      </c>
      <c r="AQ6" s="146"/>
      <c r="AR6" s="157"/>
      <c r="AS6" s="158"/>
      <c r="AT6" s="158"/>
      <c r="AU6" s="158"/>
      <c r="AV6" s="158"/>
      <c r="AW6" s="158"/>
      <c r="AX6" s="158"/>
      <c r="AY6" s="158"/>
      <c r="AZ6" s="158"/>
      <c r="BA6" s="158"/>
      <c r="BB6" s="158"/>
      <c r="BC6" s="158">
        <v>8.4099999999999994E-2</v>
      </c>
      <c r="BD6" s="158"/>
      <c r="BE6" s="158"/>
      <c r="BF6" s="146"/>
      <c r="BG6" s="146" t="s">
        <v>2567</v>
      </c>
    </row>
    <row r="7" spans="1:59">
      <c r="A7" s="146" t="s">
        <v>2575</v>
      </c>
      <c r="B7" s="146" t="s">
        <v>2576</v>
      </c>
      <c r="C7" s="147" t="s">
        <v>2577</v>
      </c>
      <c r="D7" s="148">
        <v>9154</v>
      </c>
      <c r="E7" s="149">
        <v>90154</v>
      </c>
      <c r="F7" s="147" t="s">
        <v>2578</v>
      </c>
      <c r="G7" s="150">
        <v>12150996</v>
      </c>
      <c r="H7" s="151">
        <v>3482</v>
      </c>
      <c r="I7" s="147" t="s">
        <v>2572</v>
      </c>
      <c r="J7" s="152" t="s">
        <v>2566</v>
      </c>
      <c r="K7" s="152">
        <v>203</v>
      </c>
      <c r="L7" s="153"/>
      <c r="M7" s="154">
        <v>0</v>
      </c>
      <c r="N7" s="154"/>
      <c r="O7" s="154">
        <v>0</v>
      </c>
      <c r="P7" s="154"/>
      <c r="Q7" s="154">
        <v>0</v>
      </c>
      <c r="R7" s="154"/>
      <c r="S7" s="154">
        <v>0</v>
      </c>
      <c r="T7" s="154"/>
      <c r="U7" s="154">
        <v>0</v>
      </c>
      <c r="V7" s="154"/>
      <c r="W7" s="154">
        <v>0</v>
      </c>
      <c r="X7" s="154"/>
      <c r="Y7" s="154">
        <v>144995154</v>
      </c>
      <c r="Z7" s="154"/>
      <c r="AA7" s="151">
        <v>0</v>
      </c>
      <c r="AB7" s="155"/>
      <c r="AC7" s="156"/>
      <c r="AD7" s="155">
        <v>0</v>
      </c>
      <c r="AE7" s="155"/>
      <c r="AF7" s="155">
        <v>0</v>
      </c>
      <c r="AG7" s="155"/>
      <c r="AH7" s="155">
        <v>0</v>
      </c>
      <c r="AI7" s="155"/>
      <c r="AJ7" s="155">
        <v>0</v>
      </c>
      <c r="AK7" s="155"/>
      <c r="AL7" s="155">
        <v>0</v>
      </c>
      <c r="AM7" s="155"/>
      <c r="AN7" s="155">
        <v>16469107</v>
      </c>
      <c r="AO7" s="155"/>
      <c r="AP7" s="155">
        <v>0</v>
      </c>
      <c r="AQ7" s="146"/>
      <c r="AR7" s="157"/>
      <c r="AS7" s="158"/>
      <c r="AT7" s="158"/>
      <c r="AU7" s="158"/>
      <c r="AV7" s="158"/>
      <c r="AW7" s="158"/>
      <c r="AX7" s="158"/>
      <c r="AY7" s="158"/>
      <c r="AZ7" s="158"/>
      <c r="BA7" s="158"/>
      <c r="BB7" s="158"/>
      <c r="BC7" s="158">
        <v>0.11360000000000001</v>
      </c>
      <c r="BD7" s="158"/>
      <c r="BE7" s="158"/>
      <c r="BF7" s="146"/>
      <c r="BG7" s="146" t="s">
        <v>2567</v>
      </c>
    </row>
    <row r="8" spans="1:59">
      <c r="A8" s="146" t="s">
        <v>2579</v>
      </c>
      <c r="B8" s="146" t="s">
        <v>2580</v>
      </c>
      <c r="C8" s="147" t="s">
        <v>2581</v>
      </c>
      <c r="D8" s="148">
        <v>3030</v>
      </c>
      <c r="E8" s="149">
        <v>30030</v>
      </c>
      <c r="F8" s="147" t="s">
        <v>2578</v>
      </c>
      <c r="G8" s="150">
        <v>4586770</v>
      </c>
      <c r="H8" s="151">
        <v>3304</v>
      </c>
      <c r="I8" s="147" t="s">
        <v>2565</v>
      </c>
      <c r="J8" s="152" t="s">
        <v>2566</v>
      </c>
      <c r="K8" s="152">
        <v>998</v>
      </c>
      <c r="L8" s="153"/>
      <c r="M8" s="154">
        <v>0</v>
      </c>
      <c r="N8" s="154"/>
      <c r="O8" s="154">
        <v>0</v>
      </c>
      <c r="P8" s="154"/>
      <c r="Q8" s="154">
        <v>0</v>
      </c>
      <c r="R8" s="154"/>
      <c r="S8" s="154">
        <v>0</v>
      </c>
      <c r="T8" s="154"/>
      <c r="U8" s="154">
        <v>0</v>
      </c>
      <c r="V8" s="154"/>
      <c r="W8" s="154">
        <v>0</v>
      </c>
      <c r="X8" s="154"/>
      <c r="Y8" s="154">
        <v>576455528</v>
      </c>
      <c r="Z8" s="154"/>
      <c r="AA8" s="151">
        <v>0</v>
      </c>
      <c r="AB8" s="155"/>
      <c r="AC8" s="156"/>
      <c r="AD8" s="155">
        <v>0</v>
      </c>
      <c r="AE8" s="155"/>
      <c r="AF8" s="155">
        <v>0</v>
      </c>
      <c r="AG8" s="155"/>
      <c r="AH8" s="155">
        <v>0</v>
      </c>
      <c r="AI8" s="155"/>
      <c r="AJ8" s="155">
        <v>0</v>
      </c>
      <c r="AK8" s="155"/>
      <c r="AL8" s="155">
        <v>0</v>
      </c>
      <c r="AM8" s="155"/>
      <c r="AN8" s="155">
        <v>64920984</v>
      </c>
      <c r="AO8" s="155"/>
      <c r="AP8" s="155">
        <v>0</v>
      </c>
      <c r="AQ8" s="146"/>
      <c r="AR8" s="157"/>
      <c r="AS8" s="158"/>
      <c r="AT8" s="158"/>
      <c r="AU8" s="158"/>
      <c r="AV8" s="158"/>
      <c r="AW8" s="158"/>
      <c r="AX8" s="158"/>
      <c r="AY8" s="158"/>
      <c r="AZ8" s="158"/>
      <c r="BA8" s="158"/>
      <c r="BB8" s="158"/>
      <c r="BC8" s="158">
        <v>0.11260000000000001</v>
      </c>
      <c r="BD8" s="158"/>
      <c r="BE8" s="158"/>
      <c r="BF8" s="146"/>
      <c r="BG8" s="146" t="s">
        <v>2567</v>
      </c>
    </row>
    <row r="9" spans="1:59">
      <c r="A9" s="146" t="s">
        <v>2582</v>
      </c>
      <c r="B9" s="146" t="s">
        <v>2583</v>
      </c>
      <c r="C9" s="147" t="s">
        <v>2584</v>
      </c>
      <c r="D9" s="148">
        <v>5066</v>
      </c>
      <c r="E9" s="149">
        <v>50066</v>
      </c>
      <c r="F9" s="147" t="s">
        <v>2578</v>
      </c>
      <c r="G9" s="150">
        <v>8608208</v>
      </c>
      <c r="H9" s="151">
        <v>2703</v>
      </c>
      <c r="I9" s="147" t="s">
        <v>2565</v>
      </c>
      <c r="J9" s="152" t="s">
        <v>2566</v>
      </c>
      <c r="K9" s="152">
        <v>1148</v>
      </c>
      <c r="L9" s="153"/>
      <c r="M9" s="154">
        <v>0</v>
      </c>
      <c r="N9" s="154"/>
      <c r="O9" s="154">
        <v>0</v>
      </c>
      <c r="P9" s="154"/>
      <c r="Q9" s="154">
        <v>0</v>
      </c>
      <c r="R9" s="154"/>
      <c r="S9" s="154">
        <v>0</v>
      </c>
      <c r="T9" s="154"/>
      <c r="U9" s="154">
        <v>0</v>
      </c>
      <c r="V9" s="154"/>
      <c r="W9" s="154">
        <v>0</v>
      </c>
      <c r="X9" s="154"/>
      <c r="Y9" s="154">
        <v>366545522</v>
      </c>
      <c r="Z9" s="154"/>
      <c r="AA9" s="151">
        <v>0</v>
      </c>
      <c r="AB9" s="155"/>
      <c r="AC9" s="156"/>
      <c r="AD9" s="155">
        <v>0</v>
      </c>
      <c r="AE9" s="155"/>
      <c r="AF9" s="155">
        <v>0</v>
      </c>
      <c r="AG9" s="155"/>
      <c r="AH9" s="155">
        <v>0</v>
      </c>
      <c r="AI9" s="155"/>
      <c r="AJ9" s="155">
        <v>0</v>
      </c>
      <c r="AK9" s="155"/>
      <c r="AL9" s="155">
        <v>0</v>
      </c>
      <c r="AM9" s="155"/>
      <c r="AN9" s="155">
        <v>63157258</v>
      </c>
      <c r="AO9" s="155"/>
      <c r="AP9" s="155">
        <v>0</v>
      </c>
      <c r="AQ9" s="146"/>
      <c r="AR9" s="157"/>
      <c r="AS9" s="158"/>
      <c r="AT9" s="158"/>
      <c r="AU9" s="158"/>
      <c r="AV9" s="158"/>
      <c r="AW9" s="158"/>
      <c r="AX9" s="158"/>
      <c r="AY9" s="158"/>
      <c r="AZ9" s="158"/>
      <c r="BA9" s="158"/>
      <c r="BB9" s="158"/>
      <c r="BC9" s="158">
        <v>0.17230000000000001</v>
      </c>
      <c r="BD9" s="158"/>
      <c r="BE9" s="158"/>
      <c r="BF9" s="146"/>
      <c r="BG9" s="146" t="s">
        <v>2567</v>
      </c>
    </row>
    <row r="10" spans="1:59">
      <c r="A10" s="146" t="s">
        <v>2587</v>
      </c>
      <c r="B10" s="146" t="s">
        <v>2588</v>
      </c>
      <c r="C10" s="147" t="s">
        <v>2589</v>
      </c>
      <c r="D10" s="148">
        <v>1003</v>
      </c>
      <c r="E10" s="149">
        <v>10003</v>
      </c>
      <c r="F10" s="147" t="s">
        <v>2578</v>
      </c>
      <c r="G10" s="150">
        <v>4181019</v>
      </c>
      <c r="H10" s="151">
        <v>2428</v>
      </c>
      <c r="I10" s="147" t="s">
        <v>2574</v>
      </c>
      <c r="J10" s="152" t="s">
        <v>2573</v>
      </c>
      <c r="K10" s="152">
        <v>436</v>
      </c>
      <c r="L10" s="153"/>
      <c r="M10" s="154">
        <v>13360985</v>
      </c>
      <c r="N10" s="154"/>
      <c r="O10" s="154">
        <v>0</v>
      </c>
      <c r="P10" s="154"/>
      <c r="Q10" s="154">
        <v>0</v>
      </c>
      <c r="R10" s="154"/>
      <c r="S10" s="154">
        <v>0</v>
      </c>
      <c r="T10" s="154"/>
      <c r="U10" s="154">
        <v>0</v>
      </c>
      <c r="V10" s="154"/>
      <c r="W10" s="154">
        <v>0</v>
      </c>
      <c r="X10" s="154"/>
      <c r="Y10" s="154">
        <v>0</v>
      </c>
      <c r="Z10" s="154"/>
      <c r="AA10" s="151">
        <v>0</v>
      </c>
      <c r="AB10" s="155"/>
      <c r="AC10" s="156"/>
      <c r="AD10" s="155">
        <v>4339139</v>
      </c>
      <c r="AE10" s="155"/>
      <c r="AF10" s="155">
        <v>0</v>
      </c>
      <c r="AG10" s="155"/>
      <c r="AH10" s="155">
        <v>0</v>
      </c>
      <c r="AI10" s="155"/>
      <c r="AJ10" s="155">
        <v>0</v>
      </c>
      <c r="AK10" s="155"/>
      <c r="AL10" s="155">
        <v>0</v>
      </c>
      <c r="AM10" s="155"/>
      <c r="AN10" s="155">
        <v>0</v>
      </c>
      <c r="AO10" s="155"/>
      <c r="AP10" s="155">
        <v>0</v>
      </c>
      <c r="AQ10" s="146"/>
      <c r="AR10" s="157"/>
      <c r="AS10" s="158">
        <v>0.32479999999999998</v>
      </c>
      <c r="AT10" s="158"/>
      <c r="AU10" s="158"/>
      <c r="AV10" s="158"/>
      <c r="AW10" s="158"/>
      <c r="AX10" s="158"/>
      <c r="AY10" s="158"/>
      <c r="AZ10" s="158"/>
      <c r="BA10" s="158"/>
      <c r="BB10" s="158"/>
      <c r="BC10" s="158"/>
      <c r="BD10" s="158"/>
      <c r="BE10" s="158"/>
      <c r="BF10" s="146"/>
      <c r="BG10" s="146" t="s">
        <v>2567</v>
      </c>
    </row>
    <row r="11" spans="1:59">
      <c r="A11" s="146" t="s">
        <v>2587</v>
      </c>
      <c r="B11" s="146" t="s">
        <v>2588</v>
      </c>
      <c r="C11" s="147" t="s">
        <v>2589</v>
      </c>
      <c r="D11" s="148">
        <v>1003</v>
      </c>
      <c r="E11" s="149">
        <v>10003</v>
      </c>
      <c r="F11" s="147" t="s">
        <v>2578</v>
      </c>
      <c r="G11" s="150">
        <v>4181019</v>
      </c>
      <c r="H11" s="151">
        <v>2428</v>
      </c>
      <c r="I11" s="147" t="s">
        <v>2565</v>
      </c>
      <c r="J11" s="152" t="s">
        <v>2566</v>
      </c>
      <c r="K11" s="152">
        <v>338</v>
      </c>
      <c r="L11" s="153"/>
      <c r="M11" s="154">
        <v>0</v>
      </c>
      <c r="N11" s="154"/>
      <c r="O11" s="154">
        <v>0</v>
      </c>
      <c r="P11" s="154"/>
      <c r="Q11" s="154">
        <v>0</v>
      </c>
      <c r="R11" s="154"/>
      <c r="S11" s="154">
        <v>0</v>
      </c>
      <c r="T11" s="154"/>
      <c r="U11" s="154">
        <v>0</v>
      </c>
      <c r="V11" s="154"/>
      <c r="W11" s="154">
        <v>0</v>
      </c>
      <c r="X11" s="154"/>
      <c r="Y11" s="154">
        <v>178406868</v>
      </c>
      <c r="Z11" s="154"/>
      <c r="AA11" s="151">
        <v>0</v>
      </c>
      <c r="AB11" s="155"/>
      <c r="AC11" s="156"/>
      <c r="AD11" s="155">
        <v>0</v>
      </c>
      <c r="AE11" s="155"/>
      <c r="AF11" s="155">
        <v>0</v>
      </c>
      <c r="AG11" s="155"/>
      <c r="AH11" s="155">
        <v>0</v>
      </c>
      <c r="AI11" s="155"/>
      <c r="AJ11" s="155">
        <v>0</v>
      </c>
      <c r="AK11" s="155"/>
      <c r="AL11" s="155">
        <v>0</v>
      </c>
      <c r="AM11" s="155"/>
      <c r="AN11" s="155">
        <v>22078161</v>
      </c>
      <c r="AO11" s="155"/>
      <c r="AP11" s="155">
        <v>0</v>
      </c>
      <c r="AQ11" s="146"/>
      <c r="AR11" s="157"/>
      <c r="AS11" s="158"/>
      <c r="AT11" s="158"/>
      <c r="AU11" s="158"/>
      <c r="AV11" s="158"/>
      <c r="AW11" s="158"/>
      <c r="AX11" s="158"/>
      <c r="AY11" s="158"/>
      <c r="AZ11" s="158"/>
      <c r="BA11" s="158"/>
      <c r="BB11" s="158"/>
      <c r="BC11" s="158">
        <v>0.12379999999999999</v>
      </c>
      <c r="BD11" s="158"/>
      <c r="BE11" s="158"/>
      <c r="BF11" s="146"/>
      <c r="BG11" s="146" t="s">
        <v>2567</v>
      </c>
    </row>
    <row r="12" spans="1:59">
      <c r="A12" s="146" t="s">
        <v>2587</v>
      </c>
      <c r="B12" s="146" t="s">
        <v>2588</v>
      </c>
      <c r="C12" s="147" t="s">
        <v>2589</v>
      </c>
      <c r="D12" s="148">
        <v>1003</v>
      </c>
      <c r="E12" s="149">
        <v>10003</v>
      </c>
      <c r="F12" s="147" t="s">
        <v>2578</v>
      </c>
      <c r="G12" s="150">
        <v>4181019</v>
      </c>
      <c r="H12" s="151">
        <v>2428</v>
      </c>
      <c r="I12" s="147" t="s">
        <v>2572</v>
      </c>
      <c r="J12" s="152" t="s">
        <v>2566</v>
      </c>
      <c r="K12" s="152">
        <v>154</v>
      </c>
      <c r="L12" s="153"/>
      <c r="M12" s="154">
        <v>0</v>
      </c>
      <c r="N12" s="154"/>
      <c r="O12" s="154">
        <v>0</v>
      </c>
      <c r="P12" s="154"/>
      <c r="Q12" s="154">
        <v>0</v>
      </c>
      <c r="R12" s="154"/>
      <c r="S12" s="154">
        <v>0</v>
      </c>
      <c r="T12" s="154"/>
      <c r="U12" s="154">
        <v>0</v>
      </c>
      <c r="V12" s="154"/>
      <c r="W12" s="154">
        <v>0</v>
      </c>
      <c r="X12" s="154"/>
      <c r="Y12" s="154">
        <v>46803331</v>
      </c>
      <c r="Z12" s="154"/>
      <c r="AA12" s="151">
        <v>0</v>
      </c>
      <c r="AB12" s="155"/>
      <c r="AC12" s="156"/>
      <c r="AD12" s="155">
        <v>0</v>
      </c>
      <c r="AE12" s="155"/>
      <c r="AF12" s="155">
        <v>0</v>
      </c>
      <c r="AG12" s="155"/>
      <c r="AH12" s="155">
        <v>0</v>
      </c>
      <c r="AI12" s="155"/>
      <c r="AJ12" s="155">
        <v>0</v>
      </c>
      <c r="AK12" s="155"/>
      <c r="AL12" s="155">
        <v>0</v>
      </c>
      <c r="AM12" s="155"/>
      <c r="AN12" s="155">
        <v>5523588</v>
      </c>
      <c r="AO12" s="155"/>
      <c r="AP12" s="155">
        <v>0</v>
      </c>
      <c r="AQ12" s="146"/>
      <c r="AR12" s="157"/>
      <c r="AS12" s="158"/>
      <c r="AT12" s="158"/>
      <c r="AU12" s="158"/>
      <c r="AV12" s="158"/>
      <c r="AW12" s="158"/>
      <c r="AX12" s="158"/>
      <c r="AY12" s="158"/>
      <c r="AZ12" s="158"/>
      <c r="BA12" s="158"/>
      <c r="BB12" s="158"/>
      <c r="BC12" s="158">
        <v>0.11799999999999999</v>
      </c>
      <c r="BD12" s="158"/>
      <c r="BE12" s="158"/>
      <c r="BF12" s="146"/>
      <c r="BG12" s="146" t="s">
        <v>2567</v>
      </c>
    </row>
    <row r="13" spans="1:59">
      <c r="A13" s="146" t="s">
        <v>2591</v>
      </c>
      <c r="B13" s="146" t="s">
        <v>2592</v>
      </c>
      <c r="C13" s="147" t="s">
        <v>2593</v>
      </c>
      <c r="D13" s="148">
        <v>3019</v>
      </c>
      <c r="E13" s="149">
        <v>30019</v>
      </c>
      <c r="F13" s="147" t="s">
        <v>2578</v>
      </c>
      <c r="G13" s="150">
        <v>5441567</v>
      </c>
      <c r="H13" s="151">
        <v>2406</v>
      </c>
      <c r="I13" s="147" t="s">
        <v>2574</v>
      </c>
      <c r="J13" s="152" t="s">
        <v>2566</v>
      </c>
      <c r="K13" s="152">
        <v>357</v>
      </c>
      <c r="L13" s="153"/>
      <c r="M13" s="154">
        <v>0</v>
      </c>
      <c r="N13" s="154"/>
      <c r="O13" s="154">
        <v>0</v>
      </c>
      <c r="P13" s="154"/>
      <c r="Q13" s="154">
        <v>0</v>
      </c>
      <c r="R13" s="154"/>
      <c r="S13" s="154">
        <v>0</v>
      </c>
      <c r="T13" s="154"/>
      <c r="U13" s="154">
        <v>0</v>
      </c>
      <c r="V13" s="154"/>
      <c r="W13" s="154">
        <v>0</v>
      </c>
      <c r="X13" s="154"/>
      <c r="Y13" s="154">
        <v>190958248</v>
      </c>
      <c r="Z13" s="154"/>
      <c r="AA13" s="151">
        <v>0</v>
      </c>
      <c r="AB13" s="155"/>
      <c r="AC13" s="156"/>
      <c r="AD13" s="155">
        <v>0</v>
      </c>
      <c r="AE13" s="155"/>
      <c r="AF13" s="155">
        <v>0</v>
      </c>
      <c r="AG13" s="155"/>
      <c r="AH13" s="155">
        <v>0</v>
      </c>
      <c r="AI13" s="155"/>
      <c r="AJ13" s="155">
        <v>0</v>
      </c>
      <c r="AK13" s="155"/>
      <c r="AL13" s="155">
        <v>0</v>
      </c>
      <c r="AM13" s="155"/>
      <c r="AN13" s="155">
        <v>15598066</v>
      </c>
      <c r="AO13" s="155"/>
      <c r="AP13" s="155">
        <v>0</v>
      </c>
      <c r="AQ13" s="146"/>
      <c r="AR13" s="157"/>
      <c r="AS13" s="158"/>
      <c r="AT13" s="158"/>
      <c r="AU13" s="158"/>
      <c r="AV13" s="158"/>
      <c r="AW13" s="158"/>
      <c r="AX13" s="158"/>
      <c r="AY13" s="158"/>
      <c r="AZ13" s="158"/>
      <c r="BA13" s="158"/>
      <c r="BB13" s="158"/>
      <c r="BC13" s="158">
        <v>8.1699999999999995E-2</v>
      </c>
      <c r="BD13" s="158"/>
      <c r="BE13" s="158"/>
      <c r="BF13" s="146"/>
      <c r="BG13" s="146" t="s">
        <v>2567</v>
      </c>
    </row>
    <row r="14" spans="1:59">
      <c r="A14" s="146" t="s">
        <v>2591</v>
      </c>
      <c r="B14" s="146" t="s">
        <v>2592</v>
      </c>
      <c r="C14" s="147" t="s">
        <v>2593</v>
      </c>
      <c r="D14" s="148">
        <v>3019</v>
      </c>
      <c r="E14" s="149">
        <v>30019</v>
      </c>
      <c r="F14" s="147" t="s">
        <v>2578</v>
      </c>
      <c r="G14" s="150">
        <v>5441567</v>
      </c>
      <c r="H14" s="151">
        <v>2406</v>
      </c>
      <c r="I14" s="147" t="s">
        <v>2565</v>
      </c>
      <c r="J14" s="152" t="s">
        <v>2566</v>
      </c>
      <c r="K14" s="152">
        <v>286</v>
      </c>
      <c r="L14" s="153"/>
      <c r="M14" s="154">
        <v>0</v>
      </c>
      <c r="N14" s="154"/>
      <c r="O14" s="154">
        <v>0</v>
      </c>
      <c r="P14" s="154"/>
      <c r="Q14" s="154">
        <v>0</v>
      </c>
      <c r="R14" s="154"/>
      <c r="S14" s="154">
        <v>0</v>
      </c>
      <c r="T14" s="154"/>
      <c r="U14" s="154">
        <v>0</v>
      </c>
      <c r="V14" s="154"/>
      <c r="W14" s="154">
        <v>0</v>
      </c>
      <c r="X14" s="154"/>
      <c r="Y14" s="154">
        <v>125067726</v>
      </c>
      <c r="Z14" s="154"/>
      <c r="AA14" s="151">
        <v>0</v>
      </c>
      <c r="AB14" s="155"/>
      <c r="AC14" s="156"/>
      <c r="AD14" s="155">
        <v>0</v>
      </c>
      <c r="AE14" s="155"/>
      <c r="AF14" s="155">
        <v>0</v>
      </c>
      <c r="AG14" s="155"/>
      <c r="AH14" s="155">
        <v>0</v>
      </c>
      <c r="AI14" s="155"/>
      <c r="AJ14" s="155">
        <v>0</v>
      </c>
      <c r="AK14" s="155"/>
      <c r="AL14" s="155">
        <v>0</v>
      </c>
      <c r="AM14" s="155"/>
      <c r="AN14" s="155">
        <v>14000061</v>
      </c>
      <c r="AO14" s="155"/>
      <c r="AP14" s="155">
        <v>0</v>
      </c>
      <c r="AQ14" s="146"/>
      <c r="AR14" s="157"/>
      <c r="AS14" s="158"/>
      <c r="AT14" s="158"/>
      <c r="AU14" s="158"/>
      <c r="AV14" s="158"/>
      <c r="AW14" s="158"/>
      <c r="AX14" s="158"/>
      <c r="AY14" s="158"/>
      <c r="AZ14" s="158"/>
      <c r="BA14" s="158"/>
      <c r="BB14" s="158"/>
      <c r="BC14" s="158">
        <v>0.1119</v>
      </c>
      <c r="BD14" s="158"/>
      <c r="BE14" s="158"/>
      <c r="BF14" s="146"/>
      <c r="BG14" s="146" t="s">
        <v>2567</v>
      </c>
    </row>
    <row r="15" spans="1:59">
      <c r="A15" s="146" t="s">
        <v>2594</v>
      </c>
      <c r="B15" s="146" t="s">
        <v>2595</v>
      </c>
      <c r="C15" s="147" t="s">
        <v>2596</v>
      </c>
      <c r="D15" s="148">
        <v>6008</v>
      </c>
      <c r="E15" s="149">
        <v>60008</v>
      </c>
      <c r="F15" s="147" t="s">
        <v>2578</v>
      </c>
      <c r="G15" s="150">
        <v>4944332</v>
      </c>
      <c r="H15" s="151">
        <v>2157</v>
      </c>
      <c r="I15" s="147" t="s">
        <v>2572</v>
      </c>
      <c r="J15" s="152" t="s">
        <v>2566</v>
      </c>
      <c r="K15" s="152">
        <v>56</v>
      </c>
      <c r="L15" s="153"/>
      <c r="M15" s="154">
        <v>0</v>
      </c>
      <c r="N15" s="154"/>
      <c r="O15" s="154">
        <v>0</v>
      </c>
      <c r="P15" s="154"/>
      <c r="Q15" s="154">
        <v>0</v>
      </c>
      <c r="R15" s="154"/>
      <c r="S15" s="154">
        <v>0</v>
      </c>
      <c r="T15" s="154"/>
      <c r="U15" s="154">
        <v>0</v>
      </c>
      <c r="V15" s="154"/>
      <c r="W15" s="154">
        <v>0</v>
      </c>
      <c r="X15" s="154"/>
      <c r="Y15" s="154">
        <v>20764234</v>
      </c>
      <c r="Z15" s="154"/>
      <c r="AA15" s="151">
        <v>0</v>
      </c>
      <c r="AB15" s="155"/>
      <c r="AC15" s="156"/>
      <c r="AD15" s="155">
        <v>0</v>
      </c>
      <c r="AE15" s="155"/>
      <c r="AF15" s="155">
        <v>0</v>
      </c>
      <c r="AG15" s="155"/>
      <c r="AH15" s="155">
        <v>0</v>
      </c>
      <c r="AI15" s="155"/>
      <c r="AJ15" s="155">
        <v>0</v>
      </c>
      <c r="AK15" s="155"/>
      <c r="AL15" s="155">
        <v>0</v>
      </c>
      <c r="AM15" s="155"/>
      <c r="AN15" s="155">
        <v>3420524</v>
      </c>
      <c r="AO15" s="155"/>
      <c r="AP15" s="155">
        <v>0</v>
      </c>
      <c r="AQ15" s="146"/>
      <c r="AR15" s="157"/>
      <c r="AS15" s="158"/>
      <c r="AT15" s="158"/>
      <c r="AU15" s="158"/>
      <c r="AV15" s="158"/>
      <c r="AW15" s="158"/>
      <c r="AX15" s="158"/>
      <c r="AY15" s="158"/>
      <c r="AZ15" s="158"/>
      <c r="BA15" s="158"/>
      <c r="BB15" s="158"/>
      <c r="BC15" s="158">
        <v>0.16470000000000001</v>
      </c>
      <c r="BD15" s="158"/>
      <c r="BE15" s="158"/>
      <c r="BF15" s="146"/>
      <c r="BG15" s="146" t="s">
        <v>2567</v>
      </c>
    </row>
    <row r="16" spans="1:59">
      <c r="A16" s="146" t="s">
        <v>2597</v>
      </c>
      <c r="B16" s="146" t="s">
        <v>2598</v>
      </c>
      <c r="C16" s="147" t="s">
        <v>2599</v>
      </c>
      <c r="D16" s="148">
        <v>3034</v>
      </c>
      <c r="E16" s="149">
        <v>30034</v>
      </c>
      <c r="F16" s="147" t="s">
        <v>2600</v>
      </c>
      <c r="G16" s="150">
        <v>2203663</v>
      </c>
      <c r="H16" s="151">
        <v>1888</v>
      </c>
      <c r="I16" s="147" t="s">
        <v>2565</v>
      </c>
      <c r="J16" s="152" t="s">
        <v>2566</v>
      </c>
      <c r="K16" s="152">
        <v>54</v>
      </c>
      <c r="L16" s="153"/>
      <c r="M16" s="154">
        <v>0</v>
      </c>
      <c r="N16" s="154"/>
      <c r="O16" s="154">
        <v>0</v>
      </c>
      <c r="P16" s="154"/>
      <c r="Q16" s="154">
        <v>0</v>
      </c>
      <c r="R16" s="154"/>
      <c r="S16" s="154">
        <v>0</v>
      </c>
      <c r="T16" s="154"/>
      <c r="U16" s="154">
        <v>0</v>
      </c>
      <c r="V16" s="154"/>
      <c r="W16" s="154">
        <v>0</v>
      </c>
      <c r="X16" s="154"/>
      <c r="Y16" s="154">
        <v>44465246</v>
      </c>
      <c r="Z16" s="154"/>
      <c r="AA16" s="151">
        <v>0</v>
      </c>
      <c r="AB16" s="155"/>
      <c r="AC16" s="156"/>
      <c r="AD16" s="155">
        <v>0</v>
      </c>
      <c r="AE16" s="155"/>
      <c r="AF16" s="155">
        <v>0</v>
      </c>
      <c r="AG16" s="155"/>
      <c r="AH16" s="155">
        <v>0</v>
      </c>
      <c r="AI16" s="155"/>
      <c r="AJ16" s="155">
        <v>0</v>
      </c>
      <c r="AK16" s="155"/>
      <c r="AL16" s="155">
        <v>0</v>
      </c>
      <c r="AM16" s="155"/>
      <c r="AN16" s="155">
        <v>0</v>
      </c>
      <c r="AO16" s="155"/>
      <c r="AP16" s="155">
        <v>0</v>
      </c>
      <c r="AQ16" s="146"/>
      <c r="AR16" s="157"/>
      <c r="AS16" s="158"/>
      <c r="AT16" s="158"/>
      <c r="AU16" s="158"/>
      <c r="AV16" s="158"/>
      <c r="AW16" s="158"/>
      <c r="AX16" s="158"/>
      <c r="AY16" s="158"/>
      <c r="AZ16" s="158"/>
      <c r="BA16" s="158"/>
      <c r="BB16" s="158"/>
      <c r="BC16" s="158">
        <v>0</v>
      </c>
      <c r="BD16" s="158"/>
      <c r="BE16" s="158"/>
      <c r="BF16" s="146"/>
      <c r="BG16" s="146" t="s">
        <v>2567</v>
      </c>
    </row>
    <row r="17" spans="1:59">
      <c r="A17" s="146" t="s">
        <v>2597</v>
      </c>
      <c r="B17" s="146" t="s">
        <v>2598</v>
      </c>
      <c r="C17" s="147" t="s">
        <v>2599</v>
      </c>
      <c r="D17" s="148">
        <v>3034</v>
      </c>
      <c r="E17" s="149">
        <v>30034</v>
      </c>
      <c r="F17" s="147" t="s">
        <v>2600</v>
      </c>
      <c r="G17" s="150">
        <v>2203663</v>
      </c>
      <c r="H17" s="151">
        <v>1888</v>
      </c>
      <c r="I17" s="147" t="s">
        <v>2572</v>
      </c>
      <c r="J17" s="152" t="s">
        <v>2566</v>
      </c>
      <c r="K17" s="152">
        <v>38</v>
      </c>
      <c r="L17" s="153"/>
      <c r="M17" s="154">
        <v>0</v>
      </c>
      <c r="N17" s="154"/>
      <c r="O17" s="154">
        <v>0</v>
      </c>
      <c r="P17" s="154"/>
      <c r="Q17" s="154">
        <v>0</v>
      </c>
      <c r="R17" s="154"/>
      <c r="S17" s="154">
        <v>0</v>
      </c>
      <c r="T17" s="154"/>
      <c r="U17" s="154">
        <v>0</v>
      </c>
      <c r="V17" s="154"/>
      <c r="W17" s="154">
        <v>0</v>
      </c>
      <c r="X17" s="154"/>
      <c r="Y17" s="154">
        <v>25044315</v>
      </c>
      <c r="Z17" s="154"/>
      <c r="AA17" s="151">
        <v>0</v>
      </c>
      <c r="AB17" s="155"/>
      <c r="AC17" s="156"/>
      <c r="AD17" s="155">
        <v>0</v>
      </c>
      <c r="AE17" s="155"/>
      <c r="AF17" s="155">
        <v>0</v>
      </c>
      <c r="AG17" s="155"/>
      <c r="AH17" s="155">
        <v>0</v>
      </c>
      <c r="AI17" s="155"/>
      <c r="AJ17" s="155">
        <v>0</v>
      </c>
      <c r="AK17" s="155"/>
      <c r="AL17" s="155">
        <v>0</v>
      </c>
      <c r="AM17" s="155"/>
      <c r="AN17" s="155">
        <v>2679810</v>
      </c>
      <c r="AO17" s="155"/>
      <c r="AP17" s="155">
        <v>0</v>
      </c>
      <c r="AQ17" s="146"/>
      <c r="AR17" s="157"/>
      <c r="AS17" s="158"/>
      <c r="AT17" s="158"/>
      <c r="AU17" s="158"/>
      <c r="AV17" s="158"/>
      <c r="AW17" s="158"/>
      <c r="AX17" s="158"/>
      <c r="AY17" s="158"/>
      <c r="AZ17" s="158"/>
      <c r="BA17" s="158"/>
      <c r="BB17" s="158"/>
      <c r="BC17" s="158">
        <v>0.107</v>
      </c>
      <c r="BD17" s="158"/>
      <c r="BE17" s="158"/>
      <c r="BF17" s="146"/>
      <c r="BG17" s="146" t="s">
        <v>2567</v>
      </c>
    </row>
    <row r="18" spans="1:59">
      <c r="A18" s="146" t="s">
        <v>2597</v>
      </c>
      <c r="B18" s="146" t="s">
        <v>2598</v>
      </c>
      <c r="C18" s="147" t="s">
        <v>2599</v>
      </c>
      <c r="D18" s="148">
        <v>3034</v>
      </c>
      <c r="E18" s="149">
        <v>30034</v>
      </c>
      <c r="F18" s="147" t="s">
        <v>2600</v>
      </c>
      <c r="G18" s="150">
        <v>2203663</v>
      </c>
      <c r="H18" s="151">
        <v>1888</v>
      </c>
      <c r="I18" s="147" t="s">
        <v>2574</v>
      </c>
      <c r="J18" s="152" t="s">
        <v>2573</v>
      </c>
      <c r="K18" s="152">
        <v>149</v>
      </c>
      <c r="L18" s="153"/>
      <c r="M18" s="154">
        <v>3709703</v>
      </c>
      <c r="N18" s="154"/>
      <c r="O18" s="154">
        <v>0</v>
      </c>
      <c r="P18" s="154"/>
      <c r="Q18" s="154">
        <v>0</v>
      </c>
      <c r="R18" s="154"/>
      <c r="S18" s="154">
        <v>0</v>
      </c>
      <c r="T18" s="154"/>
      <c r="U18" s="154">
        <v>0</v>
      </c>
      <c r="V18" s="154"/>
      <c r="W18" s="154">
        <v>0</v>
      </c>
      <c r="X18" s="154"/>
      <c r="Y18" s="154">
        <v>21715405</v>
      </c>
      <c r="Z18" s="154"/>
      <c r="AA18" s="151">
        <v>0</v>
      </c>
      <c r="AB18" s="155"/>
      <c r="AC18" s="156"/>
      <c r="AD18" s="155">
        <v>764117</v>
      </c>
      <c r="AE18" s="155"/>
      <c r="AF18" s="155">
        <v>0</v>
      </c>
      <c r="AG18" s="155"/>
      <c r="AH18" s="155">
        <v>0</v>
      </c>
      <c r="AI18" s="155"/>
      <c r="AJ18" s="155">
        <v>0</v>
      </c>
      <c r="AK18" s="155"/>
      <c r="AL18" s="155">
        <v>0</v>
      </c>
      <c r="AM18" s="155"/>
      <c r="AN18" s="155">
        <v>163832</v>
      </c>
      <c r="AO18" s="155"/>
      <c r="AP18" s="155">
        <v>0</v>
      </c>
      <c r="AQ18" s="146"/>
      <c r="AR18" s="157"/>
      <c r="AS18" s="158">
        <v>0.20599999999999999</v>
      </c>
      <c r="AT18" s="158"/>
      <c r="AU18" s="158"/>
      <c r="AV18" s="158"/>
      <c r="AW18" s="158"/>
      <c r="AX18" s="158"/>
      <c r="AY18" s="158"/>
      <c r="AZ18" s="158"/>
      <c r="BA18" s="158"/>
      <c r="BB18" s="158"/>
      <c r="BC18" s="158">
        <v>7.4999999999999997E-3</v>
      </c>
      <c r="BD18" s="158"/>
      <c r="BE18" s="158"/>
      <c r="BF18" s="146"/>
      <c r="BG18" s="146" t="s">
        <v>2567</v>
      </c>
    </row>
    <row r="19" spans="1:59">
      <c r="A19" s="146" t="s">
        <v>2601</v>
      </c>
      <c r="B19" s="146" t="s">
        <v>2602</v>
      </c>
      <c r="C19" s="147" t="s">
        <v>2603</v>
      </c>
      <c r="D19" s="148">
        <v>4034</v>
      </c>
      <c r="E19" s="149">
        <v>40034</v>
      </c>
      <c r="F19" s="147" t="s">
        <v>2604</v>
      </c>
      <c r="G19" s="150">
        <v>5502379</v>
      </c>
      <c r="H19" s="151">
        <v>1452</v>
      </c>
      <c r="I19" s="147" t="s">
        <v>2565</v>
      </c>
      <c r="J19" s="152" t="s">
        <v>2566</v>
      </c>
      <c r="K19" s="152">
        <v>76</v>
      </c>
      <c r="L19" s="153"/>
      <c r="M19" s="154">
        <v>0</v>
      </c>
      <c r="N19" s="154"/>
      <c r="O19" s="154">
        <v>0</v>
      </c>
      <c r="P19" s="154"/>
      <c r="Q19" s="154">
        <v>0</v>
      </c>
      <c r="R19" s="154"/>
      <c r="S19" s="154">
        <v>0</v>
      </c>
      <c r="T19" s="154"/>
      <c r="U19" s="154">
        <v>0</v>
      </c>
      <c r="V19" s="154"/>
      <c r="W19" s="154">
        <v>0</v>
      </c>
      <c r="X19" s="154"/>
      <c r="Y19" s="154">
        <v>66954261</v>
      </c>
      <c r="Z19" s="154"/>
      <c r="AA19" s="151">
        <v>0</v>
      </c>
      <c r="AB19" s="155"/>
      <c r="AC19" s="156"/>
      <c r="AD19" s="155">
        <v>0</v>
      </c>
      <c r="AE19" s="155"/>
      <c r="AF19" s="155">
        <v>0</v>
      </c>
      <c r="AG19" s="155"/>
      <c r="AH19" s="155">
        <v>0</v>
      </c>
      <c r="AI19" s="155"/>
      <c r="AJ19" s="155">
        <v>0</v>
      </c>
      <c r="AK19" s="155"/>
      <c r="AL19" s="155">
        <v>0</v>
      </c>
      <c r="AM19" s="155"/>
      <c r="AN19" s="155">
        <v>559892</v>
      </c>
      <c r="AO19" s="155"/>
      <c r="AP19" s="155">
        <v>0</v>
      </c>
      <c r="AQ19" s="146"/>
      <c r="AR19" s="157"/>
      <c r="AS19" s="158"/>
      <c r="AT19" s="158"/>
      <c r="AU19" s="158"/>
      <c r="AV19" s="158"/>
      <c r="AW19" s="158"/>
      <c r="AX19" s="158"/>
      <c r="AY19" s="158"/>
      <c r="AZ19" s="158"/>
      <c r="BA19" s="158"/>
      <c r="BB19" s="158"/>
      <c r="BC19" s="158">
        <v>8.3999999999999995E-3</v>
      </c>
      <c r="BD19" s="158"/>
      <c r="BE19" s="158"/>
      <c r="BF19" s="146"/>
      <c r="BG19" s="146" t="s">
        <v>2567</v>
      </c>
    </row>
    <row r="20" spans="1:59">
      <c r="A20" s="146" t="s">
        <v>2605</v>
      </c>
      <c r="B20" s="146" t="s">
        <v>2606</v>
      </c>
      <c r="C20" s="147" t="s">
        <v>2487</v>
      </c>
      <c r="D20" s="148">
        <v>8006</v>
      </c>
      <c r="E20" s="149">
        <v>80006</v>
      </c>
      <c r="F20" s="147" t="s">
        <v>2578</v>
      </c>
      <c r="G20" s="150">
        <v>2374203</v>
      </c>
      <c r="H20" s="151">
        <v>1431</v>
      </c>
      <c r="I20" s="147" t="s">
        <v>2574</v>
      </c>
      <c r="J20" s="152" t="s">
        <v>2566</v>
      </c>
      <c r="K20" s="152">
        <v>8</v>
      </c>
      <c r="L20" s="153"/>
      <c r="M20" s="154">
        <v>0</v>
      </c>
      <c r="N20" s="154"/>
      <c r="O20" s="154">
        <v>0</v>
      </c>
      <c r="P20" s="154"/>
      <c r="Q20" s="154">
        <v>0</v>
      </c>
      <c r="R20" s="154"/>
      <c r="S20" s="154">
        <v>0</v>
      </c>
      <c r="T20" s="154"/>
      <c r="U20" s="154">
        <v>0</v>
      </c>
      <c r="V20" s="154"/>
      <c r="W20" s="154">
        <v>0</v>
      </c>
      <c r="X20" s="154"/>
      <c r="Y20" s="154">
        <v>688983</v>
      </c>
      <c r="Z20" s="154"/>
      <c r="AA20" s="151">
        <v>0</v>
      </c>
      <c r="AB20" s="155"/>
      <c r="AC20" s="156"/>
      <c r="AD20" s="155">
        <v>0</v>
      </c>
      <c r="AE20" s="155"/>
      <c r="AF20" s="155">
        <v>0</v>
      </c>
      <c r="AG20" s="155"/>
      <c r="AH20" s="155">
        <v>0</v>
      </c>
      <c r="AI20" s="155"/>
      <c r="AJ20" s="155">
        <v>0</v>
      </c>
      <c r="AK20" s="155"/>
      <c r="AL20" s="155">
        <v>0</v>
      </c>
      <c r="AM20" s="155"/>
      <c r="AN20" s="155">
        <v>0</v>
      </c>
      <c r="AO20" s="155"/>
      <c r="AP20" s="155">
        <v>0</v>
      </c>
      <c r="AQ20" s="146"/>
      <c r="AR20" s="157"/>
      <c r="AS20" s="158"/>
      <c r="AT20" s="158"/>
      <c r="AU20" s="158"/>
      <c r="AV20" s="158"/>
      <c r="AW20" s="158"/>
      <c r="AX20" s="158"/>
      <c r="AY20" s="158"/>
      <c r="AZ20" s="158"/>
      <c r="BA20" s="158"/>
      <c r="BB20" s="158"/>
      <c r="BC20" s="158">
        <v>0</v>
      </c>
      <c r="BD20" s="158"/>
      <c r="BE20" s="158"/>
      <c r="BF20" s="146"/>
      <c r="BG20" s="146" t="s">
        <v>2567</v>
      </c>
    </row>
    <row r="21" spans="1:59">
      <c r="A21" s="146" t="s">
        <v>2605</v>
      </c>
      <c r="B21" s="146" t="s">
        <v>2606</v>
      </c>
      <c r="C21" s="147" t="s">
        <v>2487</v>
      </c>
      <c r="D21" s="148">
        <v>8006</v>
      </c>
      <c r="E21" s="149">
        <v>80006</v>
      </c>
      <c r="F21" s="147" t="s">
        <v>2578</v>
      </c>
      <c r="G21" s="150">
        <v>2374203</v>
      </c>
      <c r="H21" s="151">
        <v>1431</v>
      </c>
      <c r="I21" s="147" t="s">
        <v>2574</v>
      </c>
      <c r="J21" s="152" t="s">
        <v>2573</v>
      </c>
      <c r="K21" s="152">
        <v>44</v>
      </c>
      <c r="L21" s="153"/>
      <c r="M21" s="154">
        <v>0</v>
      </c>
      <c r="N21" s="154"/>
      <c r="O21" s="154">
        <v>0</v>
      </c>
      <c r="P21" s="154"/>
      <c r="Q21" s="154">
        <v>0</v>
      </c>
      <c r="R21" s="154"/>
      <c r="S21" s="154">
        <v>0</v>
      </c>
      <c r="T21" s="154"/>
      <c r="U21" s="154">
        <v>0</v>
      </c>
      <c r="V21" s="154"/>
      <c r="W21" s="154">
        <v>0</v>
      </c>
      <c r="X21" s="154"/>
      <c r="Y21" s="154">
        <v>40149051</v>
      </c>
      <c r="Z21" s="154"/>
      <c r="AA21" s="151">
        <v>0</v>
      </c>
      <c r="AB21" s="155"/>
      <c r="AC21" s="156"/>
      <c r="AD21" s="155">
        <v>0</v>
      </c>
      <c r="AE21" s="155"/>
      <c r="AF21" s="155">
        <v>0</v>
      </c>
      <c r="AG21" s="155"/>
      <c r="AH21" s="155">
        <v>0</v>
      </c>
      <c r="AI21" s="155"/>
      <c r="AJ21" s="155">
        <v>0</v>
      </c>
      <c r="AK21" s="155"/>
      <c r="AL21" s="155">
        <v>0</v>
      </c>
      <c r="AM21" s="155"/>
      <c r="AN21" s="155">
        <v>6311542</v>
      </c>
      <c r="AO21" s="155"/>
      <c r="AP21" s="155">
        <v>0</v>
      </c>
      <c r="AQ21" s="146"/>
      <c r="AR21" s="157"/>
      <c r="AS21" s="158"/>
      <c r="AT21" s="158"/>
      <c r="AU21" s="158"/>
      <c r="AV21" s="158"/>
      <c r="AW21" s="158"/>
      <c r="AX21" s="158"/>
      <c r="AY21" s="158"/>
      <c r="AZ21" s="158"/>
      <c r="BA21" s="158"/>
      <c r="BB21" s="158"/>
      <c r="BC21" s="158">
        <v>0.15720000000000001</v>
      </c>
      <c r="BD21" s="158"/>
      <c r="BE21" s="158"/>
      <c r="BF21" s="146"/>
      <c r="BG21" s="146" t="s">
        <v>2567</v>
      </c>
    </row>
    <row r="22" spans="1:59">
      <c r="A22" s="146" t="s">
        <v>2605</v>
      </c>
      <c r="B22" s="146" t="s">
        <v>2606</v>
      </c>
      <c r="C22" s="147" t="s">
        <v>2487</v>
      </c>
      <c r="D22" s="148">
        <v>8006</v>
      </c>
      <c r="E22" s="149">
        <v>80006</v>
      </c>
      <c r="F22" s="147" t="s">
        <v>2578</v>
      </c>
      <c r="G22" s="150">
        <v>2374203</v>
      </c>
      <c r="H22" s="151">
        <v>1431</v>
      </c>
      <c r="I22" s="147" t="s">
        <v>2572</v>
      </c>
      <c r="J22" s="152" t="s">
        <v>2566</v>
      </c>
      <c r="K22" s="152">
        <v>156</v>
      </c>
      <c r="L22" s="153"/>
      <c r="M22" s="154">
        <v>0</v>
      </c>
      <c r="N22" s="154"/>
      <c r="O22" s="154">
        <v>0</v>
      </c>
      <c r="P22" s="154"/>
      <c r="Q22" s="154">
        <v>0</v>
      </c>
      <c r="R22" s="154"/>
      <c r="S22" s="154">
        <v>0</v>
      </c>
      <c r="T22" s="154"/>
      <c r="U22" s="154">
        <v>0</v>
      </c>
      <c r="V22" s="154"/>
      <c r="W22" s="154">
        <v>0</v>
      </c>
      <c r="X22" s="154"/>
      <c r="Y22" s="154">
        <v>60630772</v>
      </c>
      <c r="Z22" s="154"/>
      <c r="AA22" s="151">
        <v>0</v>
      </c>
      <c r="AB22" s="155"/>
      <c r="AC22" s="156"/>
      <c r="AD22" s="155">
        <v>0</v>
      </c>
      <c r="AE22" s="155"/>
      <c r="AF22" s="155">
        <v>0</v>
      </c>
      <c r="AG22" s="155"/>
      <c r="AH22" s="155">
        <v>0</v>
      </c>
      <c r="AI22" s="155"/>
      <c r="AJ22" s="155">
        <v>0</v>
      </c>
      <c r="AK22" s="155"/>
      <c r="AL22" s="155">
        <v>0</v>
      </c>
      <c r="AM22" s="155"/>
      <c r="AN22" s="155">
        <v>9327859</v>
      </c>
      <c r="AO22" s="155"/>
      <c r="AP22" s="155">
        <v>0</v>
      </c>
      <c r="AQ22" s="146"/>
      <c r="AR22" s="157"/>
      <c r="AS22" s="158"/>
      <c r="AT22" s="158"/>
      <c r="AU22" s="158"/>
      <c r="AV22" s="158"/>
      <c r="AW22" s="158"/>
      <c r="AX22" s="158"/>
      <c r="AY22" s="158"/>
      <c r="AZ22" s="158"/>
      <c r="BA22" s="158"/>
      <c r="BB22" s="158"/>
      <c r="BC22" s="158">
        <v>0.15379999999999999</v>
      </c>
      <c r="BD22" s="158"/>
      <c r="BE22" s="158"/>
      <c r="BF22" s="146"/>
      <c r="BG22" s="146" t="s">
        <v>2567</v>
      </c>
    </row>
    <row r="23" spans="1:59">
      <c r="A23" s="146" t="s">
        <v>2607</v>
      </c>
      <c r="B23" s="146" t="s">
        <v>2608</v>
      </c>
      <c r="C23" s="147" t="s">
        <v>2562</v>
      </c>
      <c r="D23" s="148">
        <v>2078</v>
      </c>
      <c r="E23" s="149">
        <v>20078</v>
      </c>
      <c r="F23" s="147" t="s">
        <v>2563</v>
      </c>
      <c r="G23" s="150">
        <v>18351295</v>
      </c>
      <c r="H23" s="151">
        <v>1133</v>
      </c>
      <c r="I23" s="147" t="s">
        <v>2574</v>
      </c>
      <c r="J23" s="152" t="s">
        <v>2566</v>
      </c>
      <c r="K23" s="152">
        <v>1122</v>
      </c>
      <c r="L23" s="153"/>
      <c r="M23" s="154">
        <v>5697351</v>
      </c>
      <c r="N23" s="154"/>
      <c r="O23" s="154">
        <v>0</v>
      </c>
      <c r="P23" s="154"/>
      <c r="Q23" s="154">
        <v>0</v>
      </c>
      <c r="R23" s="154"/>
      <c r="S23" s="154">
        <v>0</v>
      </c>
      <c r="T23" s="154"/>
      <c r="U23" s="154">
        <v>0</v>
      </c>
      <c r="V23" s="154"/>
      <c r="W23" s="154">
        <v>0</v>
      </c>
      <c r="X23" s="154"/>
      <c r="Y23" s="154">
        <v>367362724</v>
      </c>
      <c r="Z23" s="154"/>
      <c r="AA23" s="151">
        <v>0</v>
      </c>
      <c r="AB23" s="155"/>
      <c r="AC23" s="156"/>
      <c r="AD23" s="155">
        <v>0</v>
      </c>
      <c r="AE23" s="155"/>
      <c r="AF23" s="155">
        <v>0</v>
      </c>
      <c r="AG23" s="155"/>
      <c r="AH23" s="155">
        <v>0</v>
      </c>
      <c r="AI23" s="155"/>
      <c r="AJ23" s="155">
        <v>0</v>
      </c>
      <c r="AK23" s="155"/>
      <c r="AL23" s="155">
        <v>2002432</v>
      </c>
      <c r="AM23" s="155"/>
      <c r="AN23" s="155">
        <v>40070882</v>
      </c>
      <c r="AO23" s="155"/>
      <c r="AP23" s="155">
        <v>0</v>
      </c>
      <c r="AQ23" s="146"/>
      <c r="AR23" s="157"/>
      <c r="AS23" s="158">
        <v>0</v>
      </c>
      <c r="AT23" s="158"/>
      <c r="AU23" s="158"/>
      <c r="AV23" s="158"/>
      <c r="AW23" s="158"/>
      <c r="AX23" s="158"/>
      <c r="AY23" s="158"/>
      <c r="AZ23" s="158"/>
      <c r="BA23" s="158"/>
      <c r="BB23" s="158"/>
      <c r="BC23" s="158">
        <v>0.1091</v>
      </c>
      <c r="BD23" s="158"/>
      <c r="BE23" s="158"/>
      <c r="BF23" s="146"/>
      <c r="BG23" s="146" t="s">
        <v>2567</v>
      </c>
    </row>
    <row r="24" spans="1:59">
      <c r="A24" s="146" t="s">
        <v>2609</v>
      </c>
      <c r="B24" s="146" t="s">
        <v>2610</v>
      </c>
      <c r="C24" s="147" t="s">
        <v>2596</v>
      </c>
      <c r="D24" s="148">
        <v>6056</v>
      </c>
      <c r="E24" s="149">
        <v>60056</v>
      </c>
      <c r="F24" s="147" t="s">
        <v>2578</v>
      </c>
      <c r="G24" s="150">
        <v>5121892</v>
      </c>
      <c r="H24" s="151">
        <v>1082</v>
      </c>
      <c r="I24" s="147" t="s">
        <v>2574</v>
      </c>
      <c r="J24" s="152" t="s">
        <v>2573</v>
      </c>
      <c r="K24" s="152">
        <v>23</v>
      </c>
      <c r="L24" s="153"/>
      <c r="M24" s="154">
        <v>1375987</v>
      </c>
      <c r="N24" s="154"/>
      <c r="O24" s="154">
        <v>0</v>
      </c>
      <c r="P24" s="154"/>
      <c r="Q24" s="154">
        <v>0</v>
      </c>
      <c r="R24" s="154"/>
      <c r="S24" s="154">
        <v>0</v>
      </c>
      <c r="T24" s="154"/>
      <c r="U24" s="154">
        <v>0</v>
      </c>
      <c r="V24" s="154"/>
      <c r="W24" s="154">
        <v>0</v>
      </c>
      <c r="X24" s="154"/>
      <c r="Y24" s="154">
        <v>0</v>
      </c>
      <c r="Z24" s="154"/>
      <c r="AA24" s="151">
        <v>0</v>
      </c>
      <c r="AB24" s="155"/>
      <c r="AC24" s="156"/>
      <c r="AD24" s="155">
        <v>460806</v>
      </c>
      <c r="AE24" s="155"/>
      <c r="AF24" s="155">
        <v>0</v>
      </c>
      <c r="AG24" s="155"/>
      <c r="AH24" s="155">
        <v>0</v>
      </c>
      <c r="AI24" s="155"/>
      <c r="AJ24" s="155">
        <v>0</v>
      </c>
      <c r="AK24" s="155"/>
      <c r="AL24" s="155">
        <v>0</v>
      </c>
      <c r="AM24" s="155"/>
      <c r="AN24" s="155">
        <v>0</v>
      </c>
      <c r="AO24" s="155"/>
      <c r="AP24" s="155">
        <v>0</v>
      </c>
      <c r="AQ24" s="146"/>
      <c r="AR24" s="157"/>
      <c r="AS24" s="158">
        <v>0.33489999999999998</v>
      </c>
      <c r="AT24" s="158"/>
      <c r="AU24" s="158"/>
      <c r="AV24" s="158"/>
      <c r="AW24" s="158"/>
      <c r="AX24" s="158"/>
      <c r="AY24" s="158"/>
      <c r="AZ24" s="158"/>
      <c r="BA24" s="158"/>
      <c r="BB24" s="158"/>
      <c r="BC24" s="158"/>
      <c r="BD24" s="158"/>
      <c r="BE24" s="158"/>
      <c r="BF24" s="146"/>
      <c r="BG24" s="146" t="s">
        <v>2567</v>
      </c>
    </row>
    <row r="25" spans="1:59">
      <c r="A25" s="146" t="s">
        <v>2609</v>
      </c>
      <c r="B25" s="146" t="s">
        <v>2610</v>
      </c>
      <c r="C25" s="147" t="s">
        <v>2596</v>
      </c>
      <c r="D25" s="148">
        <v>6056</v>
      </c>
      <c r="E25" s="149">
        <v>60056</v>
      </c>
      <c r="F25" s="147" t="s">
        <v>2578</v>
      </c>
      <c r="G25" s="150">
        <v>5121892</v>
      </c>
      <c r="H25" s="151">
        <v>1082</v>
      </c>
      <c r="I25" s="147" t="s">
        <v>2572</v>
      </c>
      <c r="J25" s="152" t="s">
        <v>2566</v>
      </c>
      <c r="K25" s="152">
        <v>117</v>
      </c>
      <c r="L25" s="153"/>
      <c r="M25" s="154">
        <v>0</v>
      </c>
      <c r="N25" s="154"/>
      <c r="O25" s="154">
        <v>0</v>
      </c>
      <c r="P25" s="154"/>
      <c r="Q25" s="154">
        <v>0</v>
      </c>
      <c r="R25" s="154"/>
      <c r="S25" s="154">
        <v>0</v>
      </c>
      <c r="T25" s="154"/>
      <c r="U25" s="154">
        <v>0</v>
      </c>
      <c r="V25" s="154"/>
      <c r="W25" s="154">
        <v>0</v>
      </c>
      <c r="X25" s="154"/>
      <c r="Y25" s="154">
        <v>116183770</v>
      </c>
      <c r="Z25" s="154"/>
      <c r="AA25" s="151">
        <v>0</v>
      </c>
      <c r="AB25" s="155"/>
      <c r="AC25" s="156"/>
      <c r="AD25" s="155">
        <v>0</v>
      </c>
      <c r="AE25" s="155"/>
      <c r="AF25" s="155">
        <v>0</v>
      </c>
      <c r="AG25" s="155"/>
      <c r="AH25" s="155">
        <v>0</v>
      </c>
      <c r="AI25" s="155"/>
      <c r="AJ25" s="155">
        <v>0</v>
      </c>
      <c r="AK25" s="155"/>
      <c r="AL25" s="155">
        <v>0</v>
      </c>
      <c r="AM25" s="155"/>
      <c r="AN25" s="155">
        <v>9894309</v>
      </c>
      <c r="AO25" s="155"/>
      <c r="AP25" s="155">
        <v>0</v>
      </c>
      <c r="AQ25" s="146"/>
      <c r="AR25" s="157"/>
      <c r="AS25" s="158"/>
      <c r="AT25" s="158"/>
      <c r="AU25" s="158"/>
      <c r="AV25" s="158"/>
      <c r="AW25" s="158"/>
      <c r="AX25" s="158"/>
      <c r="AY25" s="158"/>
      <c r="AZ25" s="158"/>
      <c r="BA25" s="158"/>
      <c r="BB25" s="158"/>
      <c r="BC25" s="158">
        <v>8.5199999999999998E-2</v>
      </c>
      <c r="BD25" s="158"/>
      <c r="BE25" s="158"/>
      <c r="BF25" s="146"/>
      <c r="BG25" s="146" t="s">
        <v>2567</v>
      </c>
    </row>
    <row r="26" spans="1:59">
      <c r="A26" s="146" t="s">
        <v>2611</v>
      </c>
      <c r="B26" s="146" t="s">
        <v>2612</v>
      </c>
      <c r="C26" s="147" t="s">
        <v>2613</v>
      </c>
      <c r="D26" s="148">
        <v>8001</v>
      </c>
      <c r="E26" s="149">
        <v>80001</v>
      </c>
      <c r="F26" s="147" t="s">
        <v>2578</v>
      </c>
      <c r="G26" s="150">
        <v>1021243</v>
      </c>
      <c r="H26" s="151">
        <v>1081</v>
      </c>
      <c r="I26" s="147" t="s">
        <v>2572</v>
      </c>
      <c r="J26" s="152" t="s">
        <v>2566</v>
      </c>
      <c r="K26" s="152">
        <v>89</v>
      </c>
      <c r="L26" s="153"/>
      <c r="M26" s="154">
        <v>0</v>
      </c>
      <c r="N26" s="154"/>
      <c r="O26" s="154">
        <v>0</v>
      </c>
      <c r="P26" s="154"/>
      <c r="Q26" s="154">
        <v>0</v>
      </c>
      <c r="R26" s="154"/>
      <c r="S26" s="154">
        <v>0</v>
      </c>
      <c r="T26" s="154"/>
      <c r="U26" s="154">
        <v>0</v>
      </c>
      <c r="V26" s="154"/>
      <c r="W26" s="154">
        <v>0</v>
      </c>
      <c r="X26" s="154"/>
      <c r="Y26" s="154">
        <v>39602347</v>
      </c>
      <c r="Z26" s="154"/>
      <c r="AA26" s="151">
        <v>0</v>
      </c>
      <c r="AB26" s="155"/>
      <c r="AC26" s="156"/>
      <c r="AD26" s="155">
        <v>0</v>
      </c>
      <c r="AE26" s="155"/>
      <c r="AF26" s="155">
        <v>0</v>
      </c>
      <c r="AG26" s="155"/>
      <c r="AH26" s="155">
        <v>0</v>
      </c>
      <c r="AI26" s="155"/>
      <c r="AJ26" s="155">
        <v>0</v>
      </c>
      <c r="AK26" s="155"/>
      <c r="AL26" s="155">
        <v>0</v>
      </c>
      <c r="AM26" s="155"/>
      <c r="AN26" s="155">
        <v>6307169</v>
      </c>
      <c r="AO26" s="155"/>
      <c r="AP26" s="155">
        <v>0</v>
      </c>
      <c r="AQ26" s="146"/>
      <c r="AR26" s="157"/>
      <c r="AS26" s="158"/>
      <c r="AT26" s="158"/>
      <c r="AU26" s="158"/>
      <c r="AV26" s="158"/>
      <c r="AW26" s="158"/>
      <c r="AX26" s="158"/>
      <c r="AY26" s="158"/>
      <c r="AZ26" s="158"/>
      <c r="BA26" s="158"/>
      <c r="BB26" s="158"/>
      <c r="BC26" s="158">
        <v>0.1593</v>
      </c>
      <c r="BD26" s="158"/>
      <c r="BE26" s="158"/>
      <c r="BF26" s="146"/>
      <c r="BG26" s="146" t="s">
        <v>2567</v>
      </c>
    </row>
    <row r="27" spans="1:59">
      <c r="A27" s="146" t="s">
        <v>2611</v>
      </c>
      <c r="B27" s="146" t="s">
        <v>2612</v>
      </c>
      <c r="C27" s="147" t="s">
        <v>2613</v>
      </c>
      <c r="D27" s="148">
        <v>8001</v>
      </c>
      <c r="E27" s="149">
        <v>80001</v>
      </c>
      <c r="F27" s="147" t="s">
        <v>2578</v>
      </c>
      <c r="G27" s="150">
        <v>1021243</v>
      </c>
      <c r="H27" s="151">
        <v>1081</v>
      </c>
      <c r="I27" s="147" t="s">
        <v>2574</v>
      </c>
      <c r="J27" s="152" t="s">
        <v>2566</v>
      </c>
      <c r="K27" s="152">
        <v>50</v>
      </c>
      <c r="L27" s="153"/>
      <c r="M27" s="154">
        <v>1921417</v>
      </c>
      <c r="N27" s="154"/>
      <c r="O27" s="154">
        <v>0</v>
      </c>
      <c r="P27" s="154"/>
      <c r="Q27" s="154">
        <v>0</v>
      </c>
      <c r="R27" s="154"/>
      <c r="S27" s="154">
        <v>0</v>
      </c>
      <c r="T27" s="154"/>
      <c r="U27" s="154">
        <v>0</v>
      </c>
      <c r="V27" s="154"/>
      <c r="W27" s="154">
        <v>0</v>
      </c>
      <c r="X27" s="154"/>
      <c r="Y27" s="154">
        <v>0</v>
      </c>
      <c r="Z27" s="154"/>
      <c r="AA27" s="151">
        <v>0</v>
      </c>
      <c r="AB27" s="155"/>
      <c r="AC27" s="156"/>
      <c r="AD27" s="155">
        <v>850933</v>
      </c>
      <c r="AE27" s="155"/>
      <c r="AF27" s="155">
        <v>0</v>
      </c>
      <c r="AG27" s="155"/>
      <c r="AH27" s="155">
        <v>0</v>
      </c>
      <c r="AI27" s="155"/>
      <c r="AJ27" s="155">
        <v>0</v>
      </c>
      <c r="AK27" s="155"/>
      <c r="AL27" s="155">
        <v>0</v>
      </c>
      <c r="AM27" s="155"/>
      <c r="AN27" s="155">
        <v>0</v>
      </c>
      <c r="AO27" s="155"/>
      <c r="AP27" s="155">
        <v>0</v>
      </c>
      <c r="AQ27" s="146"/>
      <c r="AR27" s="157"/>
      <c r="AS27" s="158">
        <v>0.44290000000000002</v>
      </c>
      <c r="AT27" s="158"/>
      <c r="AU27" s="158"/>
      <c r="AV27" s="158"/>
      <c r="AW27" s="158"/>
      <c r="AX27" s="158"/>
      <c r="AY27" s="158"/>
      <c r="AZ27" s="158"/>
      <c r="BA27" s="158"/>
      <c r="BB27" s="158"/>
      <c r="BC27" s="158"/>
      <c r="BD27" s="158"/>
      <c r="BE27" s="158"/>
      <c r="BF27" s="146"/>
      <c r="BG27" s="146" t="s">
        <v>2567</v>
      </c>
    </row>
    <row r="28" spans="1:59">
      <c r="A28" s="146" t="s">
        <v>2614</v>
      </c>
      <c r="B28" s="146" t="s">
        <v>2583</v>
      </c>
      <c r="C28" s="147" t="s">
        <v>2584</v>
      </c>
      <c r="D28" s="148">
        <v>5118</v>
      </c>
      <c r="E28" s="149">
        <v>50118</v>
      </c>
      <c r="F28" s="147" t="s">
        <v>2578</v>
      </c>
      <c r="G28" s="150">
        <v>8608208</v>
      </c>
      <c r="H28" s="151">
        <v>1066</v>
      </c>
      <c r="I28" s="147" t="s">
        <v>2574</v>
      </c>
      <c r="J28" s="152" t="s">
        <v>2566</v>
      </c>
      <c r="K28" s="152">
        <v>539</v>
      </c>
      <c r="L28" s="153"/>
      <c r="M28" s="154">
        <v>18100043</v>
      </c>
      <c r="N28" s="154"/>
      <c r="O28" s="154">
        <v>0</v>
      </c>
      <c r="P28" s="154"/>
      <c r="Q28" s="154">
        <v>0</v>
      </c>
      <c r="R28" s="154"/>
      <c r="S28" s="154">
        <v>0</v>
      </c>
      <c r="T28" s="154"/>
      <c r="U28" s="154">
        <v>0</v>
      </c>
      <c r="V28" s="154"/>
      <c r="W28" s="154">
        <v>0</v>
      </c>
      <c r="X28" s="154"/>
      <c r="Y28" s="154">
        <v>56262281</v>
      </c>
      <c r="Z28" s="154"/>
      <c r="AA28" s="151">
        <v>0</v>
      </c>
      <c r="AB28" s="155"/>
      <c r="AC28" s="156"/>
      <c r="AD28" s="155">
        <v>5202961</v>
      </c>
      <c r="AE28" s="155"/>
      <c r="AF28" s="155">
        <v>0</v>
      </c>
      <c r="AG28" s="155"/>
      <c r="AH28" s="155">
        <v>0</v>
      </c>
      <c r="AI28" s="155"/>
      <c r="AJ28" s="155">
        <v>0</v>
      </c>
      <c r="AK28" s="155"/>
      <c r="AL28" s="155">
        <v>0</v>
      </c>
      <c r="AM28" s="155"/>
      <c r="AN28" s="155">
        <v>3759786</v>
      </c>
      <c r="AO28" s="155"/>
      <c r="AP28" s="155">
        <v>0</v>
      </c>
      <c r="AQ28" s="146"/>
      <c r="AR28" s="157"/>
      <c r="AS28" s="158">
        <v>0.28749999999999998</v>
      </c>
      <c r="AT28" s="158"/>
      <c r="AU28" s="158"/>
      <c r="AV28" s="158"/>
      <c r="AW28" s="158"/>
      <c r="AX28" s="158"/>
      <c r="AY28" s="158"/>
      <c r="AZ28" s="158"/>
      <c r="BA28" s="158"/>
      <c r="BB28" s="158"/>
      <c r="BC28" s="158">
        <v>6.6799999999999998E-2</v>
      </c>
      <c r="BD28" s="158"/>
      <c r="BE28" s="158"/>
      <c r="BF28" s="146"/>
      <c r="BG28" s="146" t="s">
        <v>2567</v>
      </c>
    </row>
    <row r="29" spans="1:59">
      <c r="A29" s="146" t="s">
        <v>2614</v>
      </c>
      <c r="B29" s="146" t="s">
        <v>2583</v>
      </c>
      <c r="C29" s="147" t="s">
        <v>2584</v>
      </c>
      <c r="D29" s="148">
        <v>5118</v>
      </c>
      <c r="E29" s="149">
        <v>50118</v>
      </c>
      <c r="F29" s="147" t="s">
        <v>2578</v>
      </c>
      <c r="G29" s="150">
        <v>8608208</v>
      </c>
      <c r="H29" s="151">
        <v>1066</v>
      </c>
      <c r="I29" s="147" t="s">
        <v>2574</v>
      </c>
      <c r="J29" s="152" t="s">
        <v>2573</v>
      </c>
      <c r="K29" s="152">
        <v>527</v>
      </c>
      <c r="L29" s="153"/>
      <c r="M29" s="154">
        <v>18100043</v>
      </c>
      <c r="N29" s="154"/>
      <c r="O29" s="154">
        <v>0</v>
      </c>
      <c r="P29" s="154"/>
      <c r="Q29" s="154">
        <v>0</v>
      </c>
      <c r="R29" s="154"/>
      <c r="S29" s="154">
        <v>0</v>
      </c>
      <c r="T29" s="154"/>
      <c r="U29" s="154">
        <v>0</v>
      </c>
      <c r="V29" s="154"/>
      <c r="W29" s="154">
        <v>0</v>
      </c>
      <c r="X29" s="154"/>
      <c r="Y29" s="154">
        <v>0</v>
      </c>
      <c r="Z29" s="154"/>
      <c r="AA29" s="151">
        <v>0</v>
      </c>
      <c r="AB29" s="155"/>
      <c r="AC29" s="156"/>
      <c r="AD29" s="155">
        <v>0</v>
      </c>
      <c r="AE29" s="155"/>
      <c r="AF29" s="155">
        <v>0</v>
      </c>
      <c r="AG29" s="155"/>
      <c r="AH29" s="155">
        <v>0</v>
      </c>
      <c r="AI29" s="155"/>
      <c r="AJ29" s="155">
        <v>0</v>
      </c>
      <c r="AK29" s="155"/>
      <c r="AL29" s="155">
        <v>0</v>
      </c>
      <c r="AM29" s="155"/>
      <c r="AN29" s="155">
        <v>0</v>
      </c>
      <c r="AO29" s="155"/>
      <c r="AP29" s="155">
        <v>0</v>
      </c>
      <c r="AQ29" s="146"/>
      <c r="AR29" s="157"/>
      <c r="AS29" s="158">
        <v>0</v>
      </c>
      <c r="AT29" s="158"/>
      <c r="AU29" s="158"/>
      <c r="AV29" s="158"/>
      <c r="AW29" s="158"/>
      <c r="AX29" s="158"/>
      <c r="AY29" s="158"/>
      <c r="AZ29" s="158"/>
      <c r="BA29" s="158"/>
      <c r="BB29" s="158"/>
      <c r="BC29" s="158"/>
      <c r="BD29" s="158"/>
      <c r="BE29" s="158"/>
      <c r="BF29" s="146"/>
      <c r="BG29" s="146" t="s">
        <v>2567</v>
      </c>
    </row>
    <row r="30" spans="1:59">
      <c r="A30" s="146" t="s">
        <v>2615</v>
      </c>
      <c r="B30" s="146" t="s">
        <v>2616</v>
      </c>
      <c r="C30" s="147" t="s">
        <v>2562</v>
      </c>
      <c r="D30" s="148">
        <v>2100</v>
      </c>
      <c r="E30" s="149">
        <v>20100</v>
      </c>
      <c r="F30" s="147" t="s">
        <v>2563</v>
      </c>
      <c r="G30" s="150">
        <v>18351295</v>
      </c>
      <c r="H30" s="151">
        <v>1022</v>
      </c>
      <c r="I30" s="147" t="s">
        <v>2574</v>
      </c>
      <c r="J30" s="152" t="s">
        <v>2566</v>
      </c>
      <c r="K30" s="152">
        <v>1022</v>
      </c>
      <c r="L30" s="153"/>
      <c r="M30" s="154">
        <v>7034074</v>
      </c>
      <c r="N30" s="154"/>
      <c r="O30" s="154">
        <v>0</v>
      </c>
      <c r="P30" s="154"/>
      <c r="Q30" s="154">
        <v>0</v>
      </c>
      <c r="R30" s="154"/>
      <c r="S30" s="154">
        <v>0</v>
      </c>
      <c r="T30" s="154"/>
      <c r="U30" s="154">
        <v>0</v>
      </c>
      <c r="V30" s="154"/>
      <c r="W30" s="154">
        <v>0</v>
      </c>
      <c r="X30" s="154"/>
      <c r="Y30" s="154">
        <v>471350200</v>
      </c>
      <c r="Z30" s="154"/>
      <c r="AA30" s="151">
        <v>0</v>
      </c>
      <c r="AB30" s="155"/>
      <c r="AC30" s="156"/>
      <c r="AD30" s="155">
        <v>757533</v>
      </c>
      <c r="AE30" s="155"/>
      <c r="AF30" s="155">
        <v>0</v>
      </c>
      <c r="AG30" s="155"/>
      <c r="AH30" s="155">
        <v>0</v>
      </c>
      <c r="AI30" s="155"/>
      <c r="AJ30" s="155">
        <v>0</v>
      </c>
      <c r="AK30" s="155"/>
      <c r="AL30" s="155">
        <v>757533</v>
      </c>
      <c r="AM30" s="155"/>
      <c r="AN30" s="155">
        <v>54919600</v>
      </c>
      <c r="AO30" s="155"/>
      <c r="AP30" s="155">
        <v>0</v>
      </c>
      <c r="AQ30" s="146"/>
      <c r="AR30" s="157"/>
      <c r="AS30" s="158">
        <v>0.1077</v>
      </c>
      <c r="AT30" s="158"/>
      <c r="AU30" s="158"/>
      <c r="AV30" s="158"/>
      <c r="AW30" s="158"/>
      <c r="AX30" s="158"/>
      <c r="AY30" s="158"/>
      <c r="AZ30" s="158"/>
      <c r="BA30" s="158"/>
      <c r="BB30" s="158"/>
      <c r="BC30" s="158">
        <v>0.11650000000000001</v>
      </c>
      <c r="BD30" s="158"/>
      <c r="BE30" s="158"/>
      <c r="BF30" s="146"/>
      <c r="BG30" s="146" t="s">
        <v>2567</v>
      </c>
    </row>
    <row r="31" spans="1:59">
      <c r="A31" s="146" t="s">
        <v>2617</v>
      </c>
      <c r="B31" s="146" t="s">
        <v>2618</v>
      </c>
      <c r="C31" s="147" t="s">
        <v>2577</v>
      </c>
      <c r="D31" s="148">
        <v>9015</v>
      </c>
      <c r="E31" s="149">
        <v>90015</v>
      </c>
      <c r="F31" s="147" t="s">
        <v>2604</v>
      </c>
      <c r="G31" s="150">
        <v>3281212</v>
      </c>
      <c r="H31" s="151">
        <v>996</v>
      </c>
      <c r="I31" s="147" t="s">
        <v>2572</v>
      </c>
      <c r="J31" s="152" t="s">
        <v>2566</v>
      </c>
      <c r="K31" s="152">
        <v>149</v>
      </c>
      <c r="L31" s="153"/>
      <c r="M31" s="154">
        <v>0</v>
      </c>
      <c r="N31" s="154"/>
      <c r="O31" s="154">
        <v>0</v>
      </c>
      <c r="P31" s="154"/>
      <c r="Q31" s="154">
        <v>0</v>
      </c>
      <c r="R31" s="154"/>
      <c r="S31" s="154">
        <v>0</v>
      </c>
      <c r="T31" s="154"/>
      <c r="U31" s="154">
        <v>0</v>
      </c>
      <c r="V31" s="154"/>
      <c r="W31" s="154">
        <v>0</v>
      </c>
      <c r="X31" s="154"/>
      <c r="Y31" s="154">
        <v>51453351</v>
      </c>
      <c r="Z31" s="154"/>
      <c r="AA31" s="151">
        <v>0</v>
      </c>
      <c r="AB31" s="155"/>
      <c r="AC31" s="156"/>
      <c r="AD31" s="155">
        <v>0</v>
      </c>
      <c r="AE31" s="155"/>
      <c r="AF31" s="155">
        <v>0</v>
      </c>
      <c r="AG31" s="155"/>
      <c r="AH31" s="155">
        <v>0</v>
      </c>
      <c r="AI31" s="155"/>
      <c r="AJ31" s="155">
        <v>0</v>
      </c>
      <c r="AK31" s="155"/>
      <c r="AL31" s="155">
        <v>0</v>
      </c>
      <c r="AM31" s="155"/>
      <c r="AN31" s="155">
        <v>5286597</v>
      </c>
      <c r="AO31" s="155"/>
      <c r="AP31" s="155">
        <v>0</v>
      </c>
      <c r="AQ31" s="146"/>
      <c r="AR31" s="157"/>
      <c r="AS31" s="158"/>
      <c r="AT31" s="158"/>
      <c r="AU31" s="158"/>
      <c r="AV31" s="158"/>
      <c r="AW31" s="158"/>
      <c r="AX31" s="158"/>
      <c r="AY31" s="158"/>
      <c r="AZ31" s="158"/>
      <c r="BA31" s="158"/>
      <c r="BB31" s="158"/>
      <c r="BC31" s="158">
        <v>0.1027</v>
      </c>
      <c r="BD31" s="158"/>
      <c r="BE31" s="158"/>
      <c r="BF31" s="146"/>
      <c r="BG31" s="146" t="s">
        <v>2567</v>
      </c>
    </row>
    <row r="32" spans="1:59">
      <c r="A32" s="146" t="s">
        <v>2619</v>
      </c>
      <c r="B32" s="146" t="s">
        <v>2620</v>
      </c>
      <c r="C32" s="147" t="s">
        <v>2621</v>
      </c>
      <c r="D32" s="148">
        <v>8</v>
      </c>
      <c r="E32" s="149">
        <v>8</v>
      </c>
      <c r="F32" s="147" t="s">
        <v>2578</v>
      </c>
      <c r="G32" s="150">
        <v>1849898</v>
      </c>
      <c r="H32" s="151">
        <v>982</v>
      </c>
      <c r="I32" s="147" t="s">
        <v>2572</v>
      </c>
      <c r="J32" s="152" t="s">
        <v>2566</v>
      </c>
      <c r="K32" s="152">
        <v>116</v>
      </c>
      <c r="L32" s="153"/>
      <c r="M32" s="154">
        <v>0</v>
      </c>
      <c r="N32" s="154"/>
      <c r="O32" s="154">
        <v>0</v>
      </c>
      <c r="P32" s="154"/>
      <c r="Q32" s="154">
        <v>0</v>
      </c>
      <c r="R32" s="154"/>
      <c r="S32" s="154">
        <v>0</v>
      </c>
      <c r="T32" s="154"/>
      <c r="U32" s="154">
        <v>0</v>
      </c>
      <c r="V32" s="154"/>
      <c r="W32" s="154">
        <v>0</v>
      </c>
      <c r="X32" s="154"/>
      <c r="Y32" s="154">
        <v>54389715</v>
      </c>
      <c r="Z32" s="154"/>
      <c r="AA32" s="151">
        <v>0</v>
      </c>
      <c r="AB32" s="155"/>
      <c r="AC32" s="156"/>
      <c r="AD32" s="155">
        <v>0</v>
      </c>
      <c r="AE32" s="155"/>
      <c r="AF32" s="155">
        <v>0</v>
      </c>
      <c r="AG32" s="155"/>
      <c r="AH32" s="155">
        <v>0</v>
      </c>
      <c r="AI32" s="155"/>
      <c r="AJ32" s="155">
        <v>0</v>
      </c>
      <c r="AK32" s="155"/>
      <c r="AL32" s="155">
        <v>0</v>
      </c>
      <c r="AM32" s="155"/>
      <c r="AN32" s="155">
        <v>9045741</v>
      </c>
      <c r="AO32" s="155"/>
      <c r="AP32" s="155">
        <v>0</v>
      </c>
      <c r="AQ32" s="146"/>
      <c r="AR32" s="157"/>
      <c r="AS32" s="158"/>
      <c r="AT32" s="158"/>
      <c r="AU32" s="158"/>
      <c r="AV32" s="158"/>
      <c r="AW32" s="158"/>
      <c r="AX32" s="158"/>
      <c r="AY32" s="158"/>
      <c r="AZ32" s="158"/>
      <c r="BA32" s="158"/>
      <c r="BB32" s="158"/>
      <c r="BC32" s="158">
        <v>0.1663</v>
      </c>
      <c r="BD32" s="158"/>
      <c r="BE32" s="158"/>
      <c r="BF32" s="146"/>
      <c r="BG32" s="146" t="s">
        <v>2567</v>
      </c>
    </row>
    <row r="33" spans="1:59">
      <c r="A33" s="146" t="s">
        <v>2622</v>
      </c>
      <c r="B33" s="146" t="s">
        <v>2623</v>
      </c>
      <c r="C33" s="147" t="s">
        <v>2624</v>
      </c>
      <c r="D33" s="148">
        <v>4022</v>
      </c>
      <c r="E33" s="149">
        <v>40022</v>
      </c>
      <c r="F33" s="147" t="s">
        <v>2578</v>
      </c>
      <c r="G33" s="150">
        <v>4515419</v>
      </c>
      <c r="H33" s="151">
        <v>943</v>
      </c>
      <c r="I33" s="147" t="s">
        <v>2565</v>
      </c>
      <c r="J33" s="152" t="s">
        <v>2566</v>
      </c>
      <c r="K33" s="152">
        <v>212</v>
      </c>
      <c r="L33" s="153"/>
      <c r="M33" s="154">
        <v>0</v>
      </c>
      <c r="N33" s="154"/>
      <c r="O33" s="154">
        <v>0</v>
      </c>
      <c r="P33" s="154"/>
      <c r="Q33" s="154">
        <v>0</v>
      </c>
      <c r="R33" s="154"/>
      <c r="S33" s="154">
        <v>0</v>
      </c>
      <c r="T33" s="154"/>
      <c r="U33" s="154">
        <v>0</v>
      </c>
      <c r="V33" s="154"/>
      <c r="W33" s="154">
        <v>0</v>
      </c>
      <c r="X33" s="154"/>
      <c r="Y33" s="154">
        <v>83566447</v>
      </c>
      <c r="Z33" s="154"/>
      <c r="AA33" s="151">
        <v>0</v>
      </c>
      <c r="AB33" s="155"/>
      <c r="AC33" s="156"/>
      <c r="AD33" s="155">
        <v>0</v>
      </c>
      <c r="AE33" s="155"/>
      <c r="AF33" s="155">
        <v>0</v>
      </c>
      <c r="AG33" s="155"/>
      <c r="AH33" s="155">
        <v>0</v>
      </c>
      <c r="AI33" s="155"/>
      <c r="AJ33" s="155">
        <v>0</v>
      </c>
      <c r="AK33" s="155"/>
      <c r="AL33" s="155">
        <v>0</v>
      </c>
      <c r="AM33" s="155"/>
      <c r="AN33" s="155">
        <v>19692749</v>
      </c>
      <c r="AO33" s="155"/>
      <c r="AP33" s="155">
        <v>0</v>
      </c>
      <c r="AQ33" s="146"/>
      <c r="AR33" s="157"/>
      <c r="AS33" s="158"/>
      <c r="AT33" s="158"/>
      <c r="AU33" s="158"/>
      <c r="AV33" s="158"/>
      <c r="AW33" s="158"/>
      <c r="AX33" s="158"/>
      <c r="AY33" s="158"/>
      <c r="AZ33" s="158"/>
      <c r="BA33" s="158"/>
      <c r="BB33" s="158"/>
      <c r="BC33" s="158">
        <v>0.23569999999999999</v>
      </c>
      <c r="BD33" s="158"/>
      <c r="BE33" s="158"/>
      <c r="BF33" s="146"/>
      <c r="BG33" s="146" t="s">
        <v>2567</v>
      </c>
    </row>
    <row r="34" spans="1:59">
      <c r="A34" s="146" t="s">
        <v>2625</v>
      </c>
      <c r="B34" s="146" t="s">
        <v>2626</v>
      </c>
      <c r="C34" s="147" t="s">
        <v>2593</v>
      </c>
      <c r="D34" s="148">
        <v>3022</v>
      </c>
      <c r="E34" s="149">
        <v>30022</v>
      </c>
      <c r="F34" s="147" t="s">
        <v>2578</v>
      </c>
      <c r="G34" s="150">
        <v>1733853</v>
      </c>
      <c r="H34" s="151">
        <v>930</v>
      </c>
      <c r="I34" s="147" t="s">
        <v>2572</v>
      </c>
      <c r="J34" s="152" t="s">
        <v>2566</v>
      </c>
      <c r="K34" s="152">
        <v>58</v>
      </c>
      <c r="L34" s="153"/>
      <c r="M34" s="154">
        <v>0</v>
      </c>
      <c r="N34" s="154"/>
      <c r="O34" s="154">
        <v>0</v>
      </c>
      <c r="P34" s="154"/>
      <c r="Q34" s="154">
        <v>0</v>
      </c>
      <c r="R34" s="154"/>
      <c r="S34" s="154">
        <v>0</v>
      </c>
      <c r="T34" s="154"/>
      <c r="U34" s="154">
        <v>0</v>
      </c>
      <c r="V34" s="154"/>
      <c r="W34" s="154">
        <v>0</v>
      </c>
      <c r="X34" s="154"/>
      <c r="Y34" s="154">
        <v>30547053</v>
      </c>
      <c r="Z34" s="154"/>
      <c r="AA34" s="151">
        <v>0</v>
      </c>
      <c r="AB34" s="155"/>
      <c r="AC34" s="156"/>
      <c r="AD34" s="155">
        <v>0</v>
      </c>
      <c r="AE34" s="155"/>
      <c r="AF34" s="155">
        <v>0</v>
      </c>
      <c r="AG34" s="155"/>
      <c r="AH34" s="155">
        <v>0</v>
      </c>
      <c r="AI34" s="155"/>
      <c r="AJ34" s="155">
        <v>0</v>
      </c>
      <c r="AK34" s="155"/>
      <c r="AL34" s="155">
        <v>0</v>
      </c>
      <c r="AM34" s="155"/>
      <c r="AN34" s="155">
        <v>2154526</v>
      </c>
      <c r="AO34" s="155"/>
      <c r="AP34" s="155">
        <v>0</v>
      </c>
      <c r="AQ34" s="146"/>
      <c r="AR34" s="157"/>
      <c r="AS34" s="158"/>
      <c r="AT34" s="158"/>
      <c r="AU34" s="158"/>
      <c r="AV34" s="158"/>
      <c r="AW34" s="158"/>
      <c r="AX34" s="158"/>
      <c r="AY34" s="158"/>
      <c r="AZ34" s="158"/>
      <c r="BA34" s="158"/>
      <c r="BB34" s="158"/>
      <c r="BC34" s="158">
        <v>7.0499999999999993E-2</v>
      </c>
      <c r="BD34" s="158"/>
      <c r="BE34" s="158"/>
      <c r="BF34" s="146"/>
      <c r="BG34" s="146" t="s">
        <v>2567</v>
      </c>
    </row>
    <row r="35" spans="1:59">
      <c r="A35" s="146" t="s">
        <v>2627</v>
      </c>
      <c r="B35" s="146" t="s">
        <v>2628</v>
      </c>
      <c r="C35" s="147" t="s">
        <v>2577</v>
      </c>
      <c r="D35" s="148">
        <v>9026</v>
      </c>
      <c r="E35" s="149">
        <v>90026</v>
      </c>
      <c r="F35" s="147" t="s">
        <v>2578</v>
      </c>
      <c r="G35" s="150">
        <v>2956746</v>
      </c>
      <c r="H35" s="151">
        <v>906</v>
      </c>
      <c r="I35" s="147" t="s">
        <v>2572</v>
      </c>
      <c r="J35" s="152" t="s">
        <v>2566</v>
      </c>
      <c r="K35" s="152">
        <v>103</v>
      </c>
      <c r="L35" s="153"/>
      <c r="M35" s="154">
        <v>0</v>
      </c>
      <c r="N35" s="154"/>
      <c r="O35" s="154">
        <v>0</v>
      </c>
      <c r="P35" s="154"/>
      <c r="Q35" s="154">
        <v>0</v>
      </c>
      <c r="R35" s="154"/>
      <c r="S35" s="154">
        <v>0</v>
      </c>
      <c r="T35" s="154"/>
      <c r="U35" s="154">
        <v>0</v>
      </c>
      <c r="V35" s="154"/>
      <c r="W35" s="154">
        <v>0</v>
      </c>
      <c r="X35" s="154"/>
      <c r="Y35" s="154">
        <v>52502166</v>
      </c>
      <c r="Z35" s="154"/>
      <c r="AA35" s="151">
        <v>0</v>
      </c>
      <c r="AB35" s="155"/>
      <c r="AC35" s="156"/>
      <c r="AD35" s="155">
        <v>0</v>
      </c>
      <c r="AE35" s="155"/>
      <c r="AF35" s="155">
        <v>0</v>
      </c>
      <c r="AG35" s="155"/>
      <c r="AH35" s="155">
        <v>0</v>
      </c>
      <c r="AI35" s="155"/>
      <c r="AJ35" s="155">
        <v>0</v>
      </c>
      <c r="AK35" s="155"/>
      <c r="AL35" s="155">
        <v>0</v>
      </c>
      <c r="AM35" s="155"/>
      <c r="AN35" s="155">
        <v>9579691</v>
      </c>
      <c r="AO35" s="155"/>
      <c r="AP35" s="155">
        <v>0</v>
      </c>
      <c r="AQ35" s="146"/>
      <c r="AR35" s="157"/>
      <c r="AS35" s="158"/>
      <c r="AT35" s="158"/>
      <c r="AU35" s="158"/>
      <c r="AV35" s="158"/>
      <c r="AW35" s="158"/>
      <c r="AX35" s="158"/>
      <c r="AY35" s="158"/>
      <c r="AZ35" s="158"/>
      <c r="BA35" s="158"/>
      <c r="BB35" s="158"/>
      <c r="BC35" s="158">
        <v>0.1825</v>
      </c>
      <c r="BD35" s="158"/>
      <c r="BE35" s="158"/>
      <c r="BF35" s="146"/>
      <c r="BG35" s="146" t="s">
        <v>2567</v>
      </c>
    </row>
    <row r="36" spans="1:59">
      <c r="A36" s="146" t="s">
        <v>2629</v>
      </c>
      <c r="B36" s="146" t="s">
        <v>2630</v>
      </c>
      <c r="C36" s="147" t="s">
        <v>2631</v>
      </c>
      <c r="D36" s="148">
        <v>5027</v>
      </c>
      <c r="E36" s="149">
        <v>50027</v>
      </c>
      <c r="F36" s="147" t="s">
        <v>2563</v>
      </c>
      <c r="G36" s="150">
        <v>2650890</v>
      </c>
      <c r="H36" s="151">
        <v>823</v>
      </c>
      <c r="I36" s="147" t="s">
        <v>2572</v>
      </c>
      <c r="J36" s="152" t="s">
        <v>2566</v>
      </c>
      <c r="K36" s="152">
        <v>76</v>
      </c>
      <c r="L36" s="153"/>
      <c r="M36" s="154">
        <v>0</v>
      </c>
      <c r="N36" s="154"/>
      <c r="O36" s="154">
        <v>0</v>
      </c>
      <c r="P36" s="154"/>
      <c r="Q36" s="154">
        <v>0</v>
      </c>
      <c r="R36" s="154"/>
      <c r="S36" s="154">
        <v>0</v>
      </c>
      <c r="T36" s="154"/>
      <c r="U36" s="154">
        <v>0</v>
      </c>
      <c r="V36" s="154"/>
      <c r="W36" s="154">
        <v>0</v>
      </c>
      <c r="X36" s="154"/>
      <c r="Y36" s="154">
        <v>31871652</v>
      </c>
      <c r="Z36" s="154"/>
      <c r="AA36" s="151">
        <v>0</v>
      </c>
      <c r="AB36" s="155"/>
      <c r="AC36" s="156"/>
      <c r="AD36" s="155">
        <v>0</v>
      </c>
      <c r="AE36" s="155"/>
      <c r="AF36" s="155">
        <v>0</v>
      </c>
      <c r="AG36" s="155"/>
      <c r="AH36" s="155">
        <v>0</v>
      </c>
      <c r="AI36" s="155"/>
      <c r="AJ36" s="155">
        <v>0</v>
      </c>
      <c r="AK36" s="155"/>
      <c r="AL36" s="155">
        <v>0</v>
      </c>
      <c r="AM36" s="155"/>
      <c r="AN36" s="155">
        <v>4153269</v>
      </c>
      <c r="AO36" s="155"/>
      <c r="AP36" s="155">
        <v>0</v>
      </c>
      <c r="AQ36" s="146"/>
      <c r="AR36" s="157"/>
      <c r="AS36" s="158"/>
      <c r="AT36" s="158"/>
      <c r="AU36" s="158"/>
      <c r="AV36" s="158"/>
      <c r="AW36" s="158"/>
      <c r="AX36" s="158"/>
      <c r="AY36" s="158"/>
      <c r="AZ36" s="158"/>
      <c r="BA36" s="158"/>
      <c r="BB36" s="158"/>
      <c r="BC36" s="158">
        <v>0.1303</v>
      </c>
      <c r="BD36" s="158"/>
      <c r="BE36" s="158"/>
      <c r="BF36" s="146"/>
      <c r="BG36" s="146" t="s">
        <v>2567</v>
      </c>
    </row>
    <row r="37" spans="1:59">
      <c r="A37" s="146" t="s">
        <v>2629</v>
      </c>
      <c r="B37" s="146" t="s">
        <v>2630</v>
      </c>
      <c r="C37" s="147" t="s">
        <v>2631</v>
      </c>
      <c r="D37" s="148">
        <v>5027</v>
      </c>
      <c r="E37" s="149">
        <v>50027</v>
      </c>
      <c r="F37" s="147" t="s">
        <v>2563</v>
      </c>
      <c r="G37" s="150">
        <v>2650890</v>
      </c>
      <c r="H37" s="151">
        <v>823</v>
      </c>
      <c r="I37" s="147" t="s">
        <v>2574</v>
      </c>
      <c r="J37" s="152" t="s">
        <v>2573</v>
      </c>
      <c r="K37" s="152">
        <v>20</v>
      </c>
      <c r="L37" s="153"/>
      <c r="M37" s="154">
        <v>213780</v>
      </c>
      <c r="N37" s="154"/>
      <c r="O37" s="154">
        <v>0</v>
      </c>
      <c r="P37" s="154"/>
      <c r="Q37" s="154">
        <v>0</v>
      </c>
      <c r="R37" s="154"/>
      <c r="S37" s="154">
        <v>0</v>
      </c>
      <c r="T37" s="154"/>
      <c r="U37" s="154">
        <v>0</v>
      </c>
      <c r="V37" s="154"/>
      <c r="W37" s="154">
        <v>0</v>
      </c>
      <c r="X37" s="154"/>
      <c r="Y37" s="154">
        <v>0</v>
      </c>
      <c r="Z37" s="154"/>
      <c r="AA37" s="151">
        <v>0</v>
      </c>
      <c r="AB37" s="155"/>
      <c r="AC37" s="156"/>
      <c r="AD37" s="155">
        <v>63438</v>
      </c>
      <c r="AE37" s="155"/>
      <c r="AF37" s="155">
        <v>0</v>
      </c>
      <c r="AG37" s="155"/>
      <c r="AH37" s="155">
        <v>0</v>
      </c>
      <c r="AI37" s="155"/>
      <c r="AJ37" s="155">
        <v>0</v>
      </c>
      <c r="AK37" s="155"/>
      <c r="AL37" s="155">
        <v>0</v>
      </c>
      <c r="AM37" s="155"/>
      <c r="AN37" s="155">
        <v>0</v>
      </c>
      <c r="AO37" s="155"/>
      <c r="AP37" s="155">
        <v>0</v>
      </c>
      <c r="AQ37" s="146"/>
      <c r="AR37" s="157"/>
      <c r="AS37" s="158">
        <v>0.29670000000000002</v>
      </c>
      <c r="AT37" s="158"/>
      <c r="AU37" s="158"/>
      <c r="AV37" s="158"/>
      <c r="AW37" s="158"/>
      <c r="AX37" s="158"/>
      <c r="AY37" s="158"/>
      <c r="AZ37" s="158"/>
      <c r="BA37" s="158"/>
      <c r="BB37" s="158"/>
      <c r="BC37" s="158"/>
      <c r="BD37" s="158"/>
      <c r="BE37" s="158"/>
      <c r="BF37" s="146"/>
      <c r="BG37" s="146" t="s">
        <v>2567</v>
      </c>
    </row>
    <row r="38" spans="1:59">
      <c r="A38" s="146" t="s">
        <v>2632</v>
      </c>
      <c r="B38" s="146" t="s">
        <v>2633</v>
      </c>
      <c r="C38" s="147" t="s">
        <v>2577</v>
      </c>
      <c r="D38" s="148">
        <v>9013</v>
      </c>
      <c r="E38" s="149">
        <v>90013</v>
      </c>
      <c r="F38" s="147" t="s">
        <v>2578</v>
      </c>
      <c r="G38" s="150">
        <v>1664496</v>
      </c>
      <c r="H38" s="151">
        <v>635</v>
      </c>
      <c r="I38" s="147" t="s">
        <v>2572</v>
      </c>
      <c r="J38" s="152" t="s">
        <v>2566</v>
      </c>
      <c r="K38" s="152">
        <v>61</v>
      </c>
      <c r="L38" s="153"/>
      <c r="M38" s="154">
        <v>0</v>
      </c>
      <c r="N38" s="154"/>
      <c r="O38" s="154">
        <v>0</v>
      </c>
      <c r="P38" s="154"/>
      <c r="Q38" s="154">
        <v>0</v>
      </c>
      <c r="R38" s="154"/>
      <c r="S38" s="154">
        <v>0</v>
      </c>
      <c r="T38" s="154"/>
      <c r="U38" s="154">
        <v>0</v>
      </c>
      <c r="V38" s="154"/>
      <c r="W38" s="154">
        <v>0</v>
      </c>
      <c r="X38" s="154"/>
      <c r="Y38" s="154">
        <v>22062611</v>
      </c>
      <c r="Z38" s="154"/>
      <c r="AA38" s="151">
        <v>0</v>
      </c>
      <c r="AB38" s="155"/>
      <c r="AC38" s="156"/>
      <c r="AD38" s="155">
        <v>0</v>
      </c>
      <c r="AE38" s="155"/>
      <c r="AF38" s="155">
        <v>0</v>
      </c>
      <c r="AG38" s="155"/>
      <c r="AH38" s="155">
        <v>0</v>
      </c>
      <c r="AI38" s="155"/>
      <c r="AJ38" s="155">
        <v>0</v>
      </c>
      <c r="AK38" s="155"/>
      <c r="AL38" s="155">
        <v>0</v>
      </c>
      <c r="AM38" s="155"/>
      <c r="AN38" s="155">
        <v>3093884</v>
      </c>
      <c r="AO38" s="155"/>
      <c r="AP38" s="155">
        <v>0</v>
      </c>
      <c r="AQ38" s="146"/>
      <c r="AR38" s="157"/>
      <c r="AS38" s="158"/>
      <c r="AT38" s="158"/>
      <c r="AU38" s="158"/>
      <c r="AV38" s="158"/>
      <c r="AW38" s="158"/>
      <c r="AX38" s="158"/>
      <c r="AY38" s="158"/>
      <c r="AZ38" s="158"/>
      <c r="BA38" s="158"/>
      <c r="BB38" s="158"/>
      <c r="BC38" s="158">
        <v>0.14019999999999999</v>
      </c>
      <c r="BD38" s="158"/>
      <c r="BE38" s="158"/>
      <c r="BF38" s="146"/>
      <c r="BG38" s="146" t="s">
        <v>2567</v>
      </c>
    </row>
    <row r="39" spans="1:59">
      <c r="A39" s="146" t="s">
        <v>2634</v>
      </c>
      <c r="B39" s="146" t="s">
        <v>2635</v>
      </c>
      <c r="C39" s="147" t="s">
        <v>2577</v>
      </c>
      <c r="D39" s="148">
        <v>9003</v>
      </c>
      <c r="E39" s="149">
        <v>90003</v>
      </c>
      <c r="F39" s="147" t="s">
        <v>2578</v>
      </c>
      <c r="G39" s="150">
        <v>3281212</v>
      </c>
      <c r="H39" s="151">
        <v>616</v>
      </c>
      <c r="I39" s="147" t="s">
        <v>2565</v>
      </c>
      <c r="J39" s="152" t="s">
        <v>2566</v>
      </c>
      <c r="K39" s="152">
        <v>599</v>
      </c>
      <c r="L39" s="153"/>
      <c r="M39" s="154">
        <v>0</v>
      </c>
      <c r="N39" s="154"/>
      <c r="O39" s="154">
        <v>0</v>
      </c>
      <c r="P39" s="154"/>
      <c r="Q39" s="154">
        <v>0</v>
      </c>
      <c r="R39" s="154"/>
      <c r="S39" s="154">
        <v>0</v>
      </c>
      <c r="T39" s="154"/>
      <c r="U39" s="154">
        <v>0</v>
      </c>
      <c r="V39" s="154"/>
      <c r="W39" s="154">
        <v>0</v>
      </c>
      <c r="X39" s="154"/>
      <c r="Y39" s="154">
        <v>298200780</v>
      </c>
      <c r="Z39" s="154"/>
      <c r="AA39" s="151">
        <v>0</v>
      </c>
      <c r="AB39" s="155"/>
      <c r="AC39" s="156"/>
      <c r="AD39" s="155">
        <v>0</v>
      </c>
      <c r="AE39" s="155"/>
      <c r="AF39" s="155">
        <v>0</v>
      </c>
      <c r="AG39" s="155"/>
      <c r="AH39" s="155">
        <v>0</v>
      </c>
      <c r="AI39" s="155"/>
      <c r="AJ39" s="155">
        <v>0</v>
      </c>
      <c r="AK39" s="155"/>
      <c r="AL39" s="155">
        <v>0</v>
      </c>
      <c r="AM39" s="155"/>
      <c r="AN39" s="155">
        <v>61097126</v>
      </c>
      <c r="AO39" s="155"/>
      <c r="AP39" s="155">
        <v>0</v>
      </c>
      <c r="AQ39" s="146"/>
      <c r="AR39" s="157"/>
      <c r="AS39" s="158"/>
      <c r="AT39" s="158"/>
      <c r="AU39" s="158"/>
      <c r="AV39" s="158"/>
      <c r="AW39" s="158"/>
      <c r="AX39" s="158"/>
      <c r="AY39" s="158"/>
      <c r="AZ39" s="158"/>
      <c r="BA39" s="158"/>
      <c r="BB39" s="158"/>
      <c r="BC39" s="158">
        <v>0.2049</v>
      </c>
      <c r="BD39" s="158"/>
      <c r="BE39" s="158"/>
      <c r="BF39" s="146"/>
      <c r="BG39" s="146" t="s">
        <v>2567</v>
      </c>
    </row>
    <row r="40" spans="1:59">
      <c r="A40" s="146" t="s">
        <v>2636</v>
      </c>
      <c r="B40" s="146" t="s">
        <v>2637</v>
      </c>
      <c r="C40" s="147" t="s">
        <v>2638</v>
      </c>
      <c r="D40" s="148">
        <v>7006</v>
      </c>
      <c r="E40" s="149">
        <v>70006</v>
      </c>
      <c r="F40" s="147" t="s">
        <v>2578</v>
      </c>
      <c r="G40" s="150">
        <v>2150706</v>
      </c>
      <c r="H40" s="151">
        <v>493</v>
      </c>
      <c r="I40" s="147" t="s">
        <v>2572</v>
      </c>
      <c r="J40" s="152" t="s">
        <v>2566</v>
      </c>
      <c r="K40" s="152">
        <v>50</v>
      </c>
      <c r="L40" s="153"/>
      <c r="M40" s="154">
        <v>0</v>
      </c>
      <c r="N40" s="154"/>
      <c r="O40" s="154">
        <v>0</v>
      </c>
      <c r="P40" s="154"/>
      <c r="Q40" s="154">
        <v>0</v>
      </c>
      <c r="R40" s="154"/>
      <c r="S40" s="154">
        <v>0</v>
      </c>
      <c r="T40" s="154"/>
      <c r="U40" s="154">
        <v>0</v>
      </c>
      <c r="V40" s="154"/>
      <c r="W40" s="154">
        <v>0</v>
      </c>
      <c r="X40" s="154"/>
      <c r="Y40" s="154">
        <v>36496148</v>
      </c>
      <c r="Z40" s="154"/>
      <c r="AA40" s="151">
        <v>0</v>
      </c>
      <c r="AB40" s="155"/>
      <c r="AC40" s="156"/>
      <c r="AD40" s="155">
        <v>0</v>
      </c>
      <c r="AE40" s="155"/>
      <c r="AF40" s="155">
        <v>0</v>
      </c>
      <c r="AG40" s="155"/>
      <c r="AH40" s="155">
        <v>0</v>
      </c>
      <c r="AI40" s="155"/>
      <c r="AJ40" s="155">
        <v>0</v>
      </c>
      <c r="AK40" s="155"/>
      <c r="AL40" s="155">
        <v>0</v>
      </c>
      <c r="AM40" s="155"/>
      <c r="AN40" s="155">
        <v>5934378</v>
      </c>
      <c r="AO40" s="155"/>
      <c r="AP40" s="155">
        <v>0</v>
      </c>
      <c r="AQ40" s="146"/>
      <c r="AR40" s="157"/>
      <c r="AS40" s="158"/>
      <c r="AT40" s="158"/>
      <c r="AU40" s="158"/>
      <c r="AV40" s="158"/>
      <c r="AW40" s="158"/>
      <c r="AX40" s="158"/>
      <c r="AY40" s="158"/>
      <c r="AZ40" s="158"/>
      <c r="BA40" s="158"/>
      <c r="BB40" s="158"/>
      <c r="BC40" s="158">
        <v>0.16259999999999999</v>
      </c>
      <c r="BD40" s="158"/>
      <c r="BE40" s="158"/>
      <c r="BF40" s="146"/>
      <c r="BG40" s="146" t="s">
        <v>2567</v>
      </c>
    </row>
    <row r="41" spans="1:59">
      <c r="A41" s="146" t="s">
        <v>2639</v>
      </c>
      <c r="B41" s="146" t="s">
        <v>2640</v>
      </c>
      <c r="C41" s="147" t="s">
        <v>2641</v>
      </c>
      <c r="D41" s="148">
        <v>5015</v>
      </c>
      <c r="E41" s="149">
        <v>50015</v>
      </c>
      <c r="F41" s="147" t="s">
        <v>2578</v>
      </c>
      <c r="G41" s="150">
        <v>1780673</v>
      </c>
      <c r="H41" s="151">
        <v>418</v>
      </c>
      <c r="I41" s="147" t="s">
        <v>2572</v>
      </c>
      <c r="J41" s="152" t="s">
        <v>2566</v>
      </c>
      <c r="K41" s="152">
        <v>6</v>
      </c>
      <c r="L41" s="153"/>
      <c r="M41" s="154">
        <v>0</v>
      </c>
      <c r="N41" s="154"/>
      <c r="O41" s="154">
        <v>0</v>
      </c>
      <c r="P41" s="154"/>
      <c r="Q41" s="154">
        <v>0</v>
      </c>
      <c r="R41" s="154"/>
      <c r="S41" s="154">
        <v>0</v>
      </c>
      <c r="T41" s="154"/>
      <c r="U41" s="154">
        <v>0</v>
      </c>
      <c r="V41" s="154"/>
      <c r="W41" s="154">
        <v>0</v>
      </c>
      <c r="X41" s="154"/>
      <c r="Y41" s="154">
        <v>11321758</v>
      </c>
      <c r="Z41" s="154"/>
      <c r="AA41" s="151">
        <v>0</v>
      </c>
      <c r="AB41" s="155"/>
      <c r="AC41" s="156"/>
      <c r="AD41" s="155">
        <v>0</v>
      </c>
      <c r="AE41" s="155"/>
      <c r="AF41" s="155">
        <v>0</v>
      </c>
      <c r="AG41" s="155"/>
      <c r="AH41" s="155">
        <v>0</v>
      </c>
      <c r="AI41" s="155"/>
      <c r="AJ41" s="155">
        <v>0</v>
      </c>
      <c r="AK41" s="155"/>
      <c r="AL41" s="155">
        <v>0</v>
      </c>
      <c r="AM41" s="155"/>
      <c r="AN41" s="155">
        <v>625941</v>
      </c>
      <c r="AO41" s="155"/>
      <c r="AP41" s="155">
        <v>0</v>
      </c>
      <c r="AQ41" s="146"/>
      <c r="AR41" s="157"/>
      <c r="AS41" s="158"/>
      <c r="AT41" s="158"/>
      <c r="AU41" s="158"/>
      <c r="AV41" s="158"/>
      <c r="AW41" s="158"/>
      <c r="AX41" s="158"/>
      <c r="AY41" s="158"/>
      <c r="AZ41" s="158"/>
      <c r="BA41" s="158"/>
      <c r="BB41" s="158"/>
      <c r="BC41" s="158">
        <v>5.5300000000000002E-2</v>
      </c>
      <c r="BD41" s="158"/>
      <c r="BE41" s="158"/>
      <c r="BF41" s="146"/>
      <c r="BG41" s="146" t="s">
        <v>2567</v>
      </c>
    </row>
    <row r="42" spans="1:59">
      <c r="A42" s="146" t="s">
        <v>2639</v>
      </c>
      <c r="B42" s="146" t="s">
        <v>2640</v>
      </c>
      <c r="C42" s="147" t="s">
        <v>2641</v>
      </c>
      <c r="D42" s="148">
        <v>5015</v>
      </c>
      <c r="E42" s="149">
        <v>50015</v>
      </c>
      <c r="F42" s="147" t="s">
        <v>2578</v>
      </c>
      <c r="G42" s="150">
        <v>1780673</v>
      </c>
      <c r="H42" s="151">
        <v>418</v>
      </c>
      <c r="I42" s="147" t="s">
        <v>2565</v>
      </c>
      <c r="J42" s="152" t="s">
        <v>2566</v>
      </c>
      <c r="K42" s="152">
        <v>16</v>
      </c>
      <c r="L42" s="153"/>
      <c r="M42" s="154">
        <v>0</v>
      </c>
      <c r="N42" s="154"/>
      <c r="O42" s="154">
        <v>0</v>
      </c>
      <c r="P42" s="154"/>
      <c r="Q42" s="154">
        <v>0</v>
      </c>
      <c r="R42" s="154"/>
      <c r="S42" s="154">
        <v>0</v>
      </c>
      <c r="T42" s="154"/>
      <c r="U42" s="154">
        <v>0</v>
      </c>
      <c r="V42" s="154"/>
      <c r="W42" s="154">
        <v>0</v>
      </c>
      <c r="X42" s="154"/>
      <c r="Y42" s="154">
        <v>20768378</v>
      </c>
      <c r="Z42" s="154"/>
      <c r="AA42" s="151">
        <v>0</v>
      </c>
      <c r="AB42" s="155"/>
      <c r="AC42" s="156"/>
      <c r="AD42" s="155">
        <v>0</v>
      </c>
      <c r="AE42" s="155"/>
      <c r="AF42" s="155">
        <v>0</v>
      </c>
      <c r="AG42" s="155"/>
      <c r="AH42" s="155">
        <v>0</v>
      </c>
      <c r="AI42" s="155"/>
      <c r="AJ42" s="155">
        <v>0</v>
      </c>
      <c r="AK42" s="155"/>
      <c r="AL42" s="155">
        <v>0</v>
      </c>
      <c r="AM42" s="155"/>
      <c r="AN42" s="155">
        <v>2295631</v>
      </c>
      <c r="AO42" s="155"/>
      <c r="AP42" s="155">
        <v>0</v>
      </c>
      <c r="AQ42" s="146"/>
      <c r="AR42" s="157"/>
      <c r="AS42" s="158"/>
      <c r="AT42" s="158"/>
      <c r="AU42" s="158"/>
      <c r="AV42" s="158"/>
      <c r="AW42" s="158"/>
      <c r="AX42" s="158"/>
      <c r="AY42" s="158"/>
      <c r="AZ42" s="158"/>
      <c r="BA42" s="158"/>
      <c r="BB42" s="158"/>
      <c r="BC42" s="158">
        <v>0.1105</v>
      </c>
      <c r="BD42" s="158"/>
      <c r="BE42" s="158"/>
      <c r="BF42" s="146"/>
      <c r="BG42" s="146" t="s">
        <v>2567</v>
      </c>
    </row>
    <row r="43" spans="1:59">
      <c r="A43" s="146" t="s">
        <v>2642</v>
      </c>
      <c r="B43" s="146" t="s">
        <v>2643</v>
      </c>
      <c r="C43" s="147" t="s">
        <v>2644</v>
      </c>
      <c r="D43" s="148">
        <v>3083</v>
      </c>
      <c r="E43" s="149">
        <v>30083</v>
      </c>
      <c r="F43" s="147" t="s">
        <v>2578</v>
      </c>
      <c r="G43" s="150">
        <v>1439666</v>
      </c>
      <c r="H43" s="151">
        <v>417</v>
      </c>
      <c r="I43" s="147" t="s">
        <v>2572</v>
      </c>
      <c r="J43" s="152" t="s">
        <v>2566</v>
      </c>
      <c r="K43" s="152">
        <v>6</v>
      </c>
      <c r="L43" s="153"/>
      <c r="M43" s="154">
        <v>0</v>
      </c>
      <c r="N43" s="154"/>
      <c r="O43" s="154">
        <v>0</v>
      </c>
      <c r="P43" s="154"/>
      <c r="Q43" s="154">
        <v>0</v>
      </c>
      <c r="R43" s="154"/>
      <c r="S43" s="154">
        <v>0</v>
      </c>
      <c r="T43" s="154"/>
      <c r="U43" s="154">
        <v>0</v>
      </c>
      <c r="V43" s="154"/>
      <c r="W43" s="154">
        <v>0</v>
      </c>
      <c r="X43" s="154"/>
      <c r="Y43" s="154">
        <v>3318000</v>
      </c>
      <c r="Z43" s="154"/>
      <c r="AA43" s="151">
        <v>0</v>
      </c>
      <c r="AB43" s="155"/>
      <c r="AC43" s="156"/>
      <c r="AD43" s="155">
        <v>0</v>
      </c>
      <c r="AE43" s="155"/>
      <c r="AF43" s="155">
        <v>0</v>
      </c>
      <c r="AG43" s="155"/>
      <c r="AH43" s="155">
        <v>0</v>
      </c>
      <c r="AI43" s="155"/>
      <c r="AJ43" s="155">
        <v>0</v>
      </c>
      <c r="AK43" s="155"/>
      <c r="AL43" s="155">
        <v>0</v>
      </c>
      <c r="AM43" s="155"/>
      <c r="AN43" s="155">
        <v>345837</v>
      </c>
      <c r="AO43" s="155"/>
      <c r="AP43" s="155">
        <v>0</v>
      </c>
      <c r="AQ43" s="146"/>
      <c r="AR43" s="157"/>
      <c r="AS43" s="158"/>
      <c r="AT43" s="158"/>
      <c r="AU43" s="158"/>
      <c r="AV43" s="158"/>
      <c r="AW43" s="158"/>
      <c r="AX43" s="158"/>
      <c r="AY43" s="158"/>
      <c r="AZ43" s="158"/>
      <c r="BA43" s="158"/>
      <c r="BB43" s="158"/>
      <c r="BC43" s="158">
        <v>0.1042</v>
      </c>
      <c r="BD43" s="158"/>
      <c r="BE43" s="158"/>
      <c r="BF43" s="146"/>
      <c r="BG43" s="146" t="s">
        <v>2567</v>
      </c>
    </row>
    <row r="44" spans="1:59">
      <c r="A44" s="146" t="s">
        <v>2645</v>
      </c>
      <c r="B44" s="146" t="s">
        <v>2646</v>
      </c>
      <c r="C44" s="147" t="s">
        <v>2647</v>
      </c>
      <c r="D44" s="148">
        <v>4008</v>
      </c>
      <c r="E44" s="149">
        <v>40008</v>
      </c>
      <c r="F44" s="147" t="s">
        <v>2604</v>
      </c>
      <c r="G44" s="150">
        <v>1249442</v>
      </c>
      <c r="H44" s="151">
        <v>409</v>
      </c>
      <c r="I44" s="147" t="s">
        <v>2572</v>
      </c>
      <c r="J44" s="152" t="s">
        <v>2566</v>
      </c>
      <c r="K44" s="152">
        <v>36</v>
      </c>
      <c r="L44" s="153"/>
      <c r="M44" s="154">
        <v>0</v>
      </c>
      <c r="N44" s="154"/>
      <c r="O44" s="154">
        <v>0</v>
      </c>
      <c r="P44" s="154"/>
      <c r="Q44" s="154">
        <v>0</v>
      </c>
      <c r="R44" s="154"/>
      <c r="S44" s="154">
        <v>0</v>
      </c>
      <c r="T44" s="154"/>
      <c r="U44" s="154">
        <v>0</v>
      </c>
      <c r="V44" s="154"/>
      <c r="W44" s="154">
        <v>0</v>
      </c>
      <c r="X44" s="154"/>
      <c r="Y44" s="154">
        <v>16786660</v>
      </c>
      <c r="Z44" s="154"/>
      <c r="AA44" s="151">
        <v>0</v>
      </c>
      <c r="AB44" s="155"/>
      <c r="AC44" s="156"/>
      <c r="AD44" s="155">
        <v>0</v>
      </c>
      <c r="AE44" s="155"/>
      <c r="AF44" s="155">
        <v>0</v>
      </c>
      <c r="AG44" s="155"/>
      <c r="AH44" s="155">
        <v>0</v>
      </c>
      <c r="AI44" s="155"/>
      <c r="AJ44" s="155">
        <v>0</v>
      </c>
      <c r="AK44" s="155"/>
      <c r="AL44" s="155">
        <v>0</v>
      </c>
      <c r="AM44" s="155"/>
      <c r="AN44" s="155">
        <v>2267804</v>
      </c>
      <c r="AO44" s="155"/>
      <c r="AP44" s="155">
        <v>0</v>
      </c>
      <c r="AQ44" s="146"/>
      <c r="AR44" s="157"/>
      <c r="AS44" s="158"/>
      <c r="AT44" s="158"/>
      <c r="AU44" s="158"/>
      <c r="AV44" s="158"/>
      <c r="AW44" s="158"/>
      <c r="AX44" s="158"/>
      <c r="AY44" s="158"/>
      <c r="AZ44" s="158"/>
      <c r="BA44" s="158"/>
      <c r="BB44" s="158"/>
      <c r="BC44" s="158">
        <v>0.1351</v>
      </c>
      <c r="BD44" s="158"/>
      <c r="BE44" s="158"/>
      <c r="BF44" s="146"/>
      <c r="BG44" s="146" t="s">
        <v>2567</v>
      </c>
    </row>
    <row r="45" spans="1:59">
      <c r="A45" s="146" t="s">
        <v>2648</v>
      </c>
      <c r="B45" s="146" t="s">
        <v>2649</v>
      </c>
      <c r="C45" s="147" t="s">
        <v>2650</v>
      </c>
      <c r="D45" s="148">
        <v>40</v>
      </c>
      <c r="E45" s="149">
        <v>40</v>
      </c>
      <c r="F45" s="147" t="s">
        <v>2578</v>
      </c>
      <c r="G45" s="150">
        <v>3059393</v>
      </c>
      <c r="H45" s="151">
        <v>381</v>
      </c>
      <c r="I45" s="147" t="s">
        <v>2574</v>
      </c>
      <c r="J45" s="152" t="s">
        <v>2573</v>
      </c>
      <c r="K45" s="152">
        <v>70</v>
      </c>
      <c r="L45" s="153"/>
      <c r="M45" s="154">
        <v>625305</v>
      </c>
      <c r="N45" s="154"/>
      <c r="O45" s="154">
        <v>0</v>
      </c>
      <c r="P45" s="154"/>
      <c r="Q45" s="154">
        <v>0</v>
      </c>
      <c r="R45" s="154"/>
      <c r="S45" s="154">
        <v>0</v>
      </c>
      <c r="T45" s="154"/>
      <c r="U45" s="154">
        <v>0</v>
      </c>
      <c r="V45" s="154"/>
      <c r="W45" s="154">
        <v>0</v>
      </c>
      <c r="X45" s="154"/>
      <c r="Y45" s="154">
        <v>0</v>
      </c>
      <c r="Z45" s="154"/>
      <c r="AA45" s="151">
        <v>0</v>
      </c>
      <c r="AB45" s="155"/>
      <c r="AC45" s="156"/>
      <c r="AD45" s="155">
        <v>335545</v>
      </c>
      <c r="AE45" s="155"/>
      <c r="AF45" s="155">
        <v>0</v>
      </c>
      <c r="AG45" s="155"/>
      <c r="AH45" s="155">
        <v>0</v>
      </c>
      <c r="AI45" s="155"/>
      <c r="AJ45" s="155">
        <v>0</v>
      </c>
      <c r="AK45" s="155"/>
      <c r="AL45" s="155">
        <v>0</v>
      </c>
      <c r="AM45" s="155"/>
      <c r="AN45" s="155">
        <v>0</v>
      </c>
      <c r="AO45" s="155"/>
      <c r="AP45" s="155">
        <v>0</v>
      </c>
      <c r="AQ45" s="146"/>
      <c r="AR45" s="157"/>
      <c r="AS45" s="158">
        <v>0.53659999999999997</v>
      </c>
      <c r="AT45" s="158"/>
      <c r="AU45" s="158"/>
      <c r="AV45" s="158"/>
      <c r="AW45" s="158"/>
      <c r="AX45" s="158"/>
      <c r="AY45" s="158"/>
      <c r="AZ45" s="158"/>
      <c r="BA45" s="158"/>
      <c r="BB45" s="158"/>
      <c r="BC45" s="158"/>
      <c r="BD45" s="158"/>
      <c r="BE45" s="158"/>
      <c r="BF45" s="146"/>
      <c r="BG45" s="146" t="s">
        <v>2567</v>
      </c>
    </row>
    <row r="46" spans="1:59">
      <c r="A46" s="146" t="s">
        <v>2648</v>
      </c>
      <c r="B46" s="146" t="s">
        <v>2649</v>
      </c>
      <c r="C46" s="147" t="s">
        <v>2650</v>
      </c>
      <c r="D46" s="148">
        <v>40</v>
      </c>
      <c r="E46" s="149">
        <v>40</v>
      </c>
      <c r="F46" s="147" t="s">
        <v>2578</v>
      </c>
      <c r="G46" s="150">
        <v>3059393</v>
      </c>
      <c r="H46" s="151">
        <v>381</v>
      </c>
      <c r="I46" s="147" t="s">
        <v>2572</v>
      </c>
      <c r="J46" s="152" t="s">
        <v>2566</v>
      </c>
      <c r="K46" s="152">
        <v>48</v>
      </c>
      <c r="L46" s="153"/>
      <c r="M46" s="154">
        <v>0</v>
      </c>
      <c r="N46" s="154"/>
      <c r="O46" s="154">
        <v>0</v>
      </c>
      <c r="P46" s="154"/>
      <c r="Q46" s="154">
        <v>0</v>
      </c>
      <c r="R46" s="154"/>
      <c r="S46" s="154">
        <v>0</v>
      </c>
      <c r="T46" s="154"/>
      <c r="U46" s="154">
        <v>0</v>
      </c>
      <c r="V46" s="154"/>
      <c r="W46" s="154">
        <v>0</v>
      </c>
      <c r="X46" s="154"/>
      <c r="Y46" s="154">
        <v>20355203</v>
      </c>
      <c r="Z46" s="154"/>
      <c r="AA46" s="151">
        <v>0</v>
      </c>
      <c r="AB46" s="155"/>
      <c r="AC46" s="156"/>
      <c r="AD46" s="155">
        <v>0</v>
      </c>
      <c r="AE46" s="155"/>
      <c r="AF46" s="155">
        <v>0</v>
      </c>
      <c r="AG46" s="155"/>
      <c r="AH46" s="155">
        <v>0</v>
      </c>
      <c r="AI46" s="155"/>
      <c r="AJ46" s="155">
        <v>0</v>
      </c>
      <c r="AK46" s="155"/>
      <c r="AL46" s="155">
        <v>0</v>
      </c>
      <c r="AM46" s="155"/>
      <c r="AN46" s="155">
        <v>4232555</v>
      </c>
      <c r="AO46" s="155"/>
      <c r="AP46" s="155">
        <v>0</v>
      </c>
      <c r="AQ46" s="146"/>
      <c r="AR46" s="157"/>
      <c r="AS46" s="158"/>
      <c r="AT46" s="158"/>
      <c r="AU46" s="158"/>
      <c r="AV46" s="158"/>
      <c r="AW46" s="158"/>
      <c r="AX46" s="158"/>
      <c r="AY46" s="158"/>
      <c r="AZ46" s="158"/>
      <c r="BA46" s="158"/>
      <c r="BB46" s="158"/>
      <c r="BC46" s="158">
        <v>0.2079</v>
      </c>
      <c r="BD46" s="158"/>
      <c r="BE46" s="158"/>
      <c r="BF46" s="146"/>
      <c r="BG46" s="146" t="s">
        <v>2567</v>
      </c>
    </row>
    <row r="47" spans="1:59">
      <c r="A47" s="146" t="s">
        <v>2651</v>
      </c>
      <c r="B47" s="146" t="s">
        <v>2652</v>
      </c>
      <c r="C47" s="147" t="s">
        <v>2562</v>
      </c>
      <c r="D47" s="148">
        <v>2004</v>
      </c>
      <c r="E47" s="149">
        <v>20004</v>
      </c>
      <c r="F47" s="147" t="s">
        <v>2578</v>
      </c>
      <c r="G47" s="150">
        <v>935906</v>
      </c>
      <c r="H47" s="151">
        <v>359</v>
      </c>
      <c r="I47" s="147" t="s">
        <v>2572</v>
      </c>
      <c r="J47" s="152" t="s">
        <v>2566</v>
      </c>
      <c r="K47" s="152">
        <v>23</v>
      </c>
      <c r="L47" s="153"/>
      <c r="M47" s="154">
        <v>0</v>
      </c>
      <c r="N47" s="154"/>
      <c r="O47" s="154">
        <v>0</v>
      </c>
      <c r="P47" s="154"/>
      <c r="Q47" s="154">
        <v>0</v>
      </c>
      <c r="R47" s="154"/>
      <c r="S47" s="154">
        <v>0</v>
      </c>
      <c r="T47" s="154"/>
      <c r="U47" s="154">
        <v>0</v>
      </c>
      <c r="V47" s="154"/>
      <c r="W47" s="154">
        <v>0</v>
      </c>
      <c r="X47" s="154"/>
      <c r="Y47" s="154">
        <v>7920559</v>
      </c>
      <c r="Z47" s="154"/>
      <c r="AA47" s="151">
        <v>0</v>
      </c>
      <c r="AB47" s="155"/>
      <c r="AC47" s="156"/>
      <c r="AD47" s="155">
        <v>0</v>
      </c>
      <c r="AE47" s="155"/>
      <c r="AF47" s="155">
        <v>0</v>
      </c>
      <c r="AG47" s="155"/>
      <c r="AH47" s="155">
        <v>0</v>
      </c>
      <c r="AI47" s="155"/>
      <c r="AJ47" s="155">
        <v>0</v>
      </c>
      <c r="AK47" s="155"/>
      <c r="AL47" s="155">
        <v>0</v>
      </c>
      <c r="AM47" s="155"/>
      <c r="AN47" s="155">
        <v>990450</v>
      </c>
      <c r="AO47" s="155"/>
      <c r="AP47" s="155">
        <v>0</v>
      </c>
      <c r="AQ47" s="146"/>
      <c r="AR47" s="157"/>
      <c r="AS47" s="158"/>
      <c r="AT47" s="158"/>
      <c r="AU47" s="158"/>
      <c r="AV47" s="158"/>
      <c r="AW47" s="158"/>
      <c r="AX47" s="158"/>
      <c r="AY47" s="158"/>
      <c r="AZ47" s="158"/>
      <c r="BA47" s="158"/>
      <c r="BB47" s="158"/>
      <c r="BC47" s="158">
        <v>0.125</v>
      </c>
      <c r="BD47" s="158"/>
      <c r="BE47" s="158"/>
      <c r="BF47" s="146"/>
      <c r="BG47" s="146" t="s">
        <v>2567</v>
      </c>
    </row>
    <row r="48" spans="1:59">
      <c r="A48" s="146" t="s">
        <v>2653</v>
      </c>
      <c r="B48" s="146" t="s">
        <v>2654</v>
      </c>
      <c r="C48" s="147" t="s">
        <v>2577</v>
      </c>
      <c r="D48" s="148">
        <v>9019</v>
      </c>
      <c r="E48" s="149">
        <v>90019</v>
      </c>
      <c r="F48" s="147" t="s">
        <v>2578</v>
      </c>
      <c r="G48" s="150">
        <v>1723634</v>
      </c>
      <c r="H48" s="151">
        <v>331</v>
      </c>
      <c r="I48" s="147" t="s">
        <v>2572</v>
      </c>
      <c r="J48" s="152" t="s">
        <v>2566</v>
      </c>
      <c r="K48" s="152">
        <v>69</v>
      </c>
      <c r="L48" s="153"/>
      <c r="M48" s="154">
        <v>0</v>
      </c>
      <c r="N48" s="154"/>
      <c r="O48" s="154">
        <v>0</v>
      </c>
      <c r="P48" s="154"/>
      <c r="Q48" s="154">
        <v>0</v>
      </c>
      <c r="R48" s="154"/>
      <c r="S48" s="154">
        <v>0</v>
      </c>
      <c r="T48" s="154"/>
      <c r="U48" s="154">
        <v>0</v>
      </c>
      <c r="V48" s="154"/>
      <c r="W48" s="154">
        <v>0</v>
      </c>
      <c r="X48" s="154"/>
      <c r="Y48" s="154">
        <v>30089655</v>
      </c>
      <c r="Z48" s="154"/>
      <c r="AA48" s="151">
        <v>0</v>
      </c>
      <c r="AB48" s="155"/>
      <c r="AC48" s="156"/>
      <c r="AD48" s="155">
        <v>0</v>
      </c>
      <c r="AE48" s="155"/>
      <c r="AF48" s="155">
        <v>0</v>
      </c>
      <c r="AG48" s="155"/>
      <c r="AH48" s="155">
        <v>0</v>
      </c>
      <c r="AI48" s="155"/>
      <c r="AJ48" s="155">
        <v>0</v>
      </c>
      <c r="AK48" s="155"/>
      <c r="AL48" s="155">
        <v>0</v>
      </c>
      <c r="AM48" s="155"/>
      <c r="AN48" s="155">
        <v>3768892</v>
      </c>
      <c r="AO48" s="155"/>
      <c r="AP48" s="155">
        <v>0</v>
      </c>
      <c r="AQ48" s="146"/>
      <c r="AR48" s="157"/>
      <c r="AS48" s="158"/>
      <c r="AT48" s="158"/>
      <c r="AU48" s="158"/>
      <c r="AV48" s="158"/>
      <c r="AW48" s="158"/>
      <c r="AX48" s="158"/>
      <c r="AY48" s="158"/>
      <c r="AZ48" s="158"/>
      <c r="BA48" s="158"/>
      <c r="BB48" s="158"/>
      <c r="BC48" s="158">
        <v>0.12529999999999999</v>
      </c>
      <c r="BD48" s="158"/>
      <c r="BE48" s="158"/>
      <c r="BF48" s="146"/>
      <c r="BG48" s="146" t="s">
        <v>2567</v>
      </c>
    </row>
    <row r="49" spans="1:59">
      <c r="A49" s="146" t="s">
        <v>2655</v>
      </c>
      <c r="B49" s="146" t="s">
        <v>2656</v>
      </c>
      <c r="C49" s="147" t="s">
        <v>2596</v>
      </c>
      <c r="D49" s="148">
        <v>6007</v>
      </c>
      <c r="E49" s="149">
        <v>60007</v>
      </c>
      <c r="F49" s="147" t="s">
        <v>2578</v>
      </c>
      <c r="G49" s="150">
        <v>5121892</v>
      </c>
      <c r="H49" s="151">
        <v>312</v>
      </c>
      <c r="I49" s="147" t="s">
        <v>2574</v>
      </c>
      <c r="J49" s="152" t="s">
        <v>2573</v>
      </c>
      <c r="K49" s="152">
        <v>20</v>
      </c>
      <c r="L49" s="153"/>
      <c r="M49" s="154">
        <v>442412</v>
      </c>
      <c r="N49" s="154"/>
      <c r="O49" s="154">
        <v>0</v>
      </c>
      <c r="P49" s="154"/>
      <c r="Q49" s="154">
        <v>0</v>
      </c>
      <c r="R49" s="154"/>
      <c r="S49" s="154">
        <v>0</v>
      </c>
      <c r="T49" s="154"/>
      <c r="U49" s="154">
        <v>0</v>
      </c>
      <c r="V49" s="154"/>
      <c r="W49" s="154">
        <v>0</v>
      </c>
      <c r="X49" s="154"/>
      <c r="Y49" s="154">
        <v>0</v>
      </c>
      <c r="Z49" s="154"/>
      <c r="AA49" s="151">
        <v>0</v>
      </c>
      <c r="AB49" s="155"/>
      <c r="AC49" s="156"/>
      <c r="AD49" s="155">
        <v>2349673</v>
      </c>
      <c r="AE49" s="155"/>
      <c r="AF49" s="155">
        <v>0</v>
      </c>
      <c r="AG49" s="155"/>
      <c r="AH49" s="155">
        <v>0</v>
      </c>
      <c r="AI49" s="155"/>
      <c r="AJ49" s="155">
        <v>0</v>
      </c>
      <c r="AK49" s="155"/>
      <c r="AL49" s="155">
        <v>0</v>
      </c>
      <c r="AM49" s="155"/>
      <c r="AN49" s="155">
        <v>0</v>
      </c>
      <c r="AO49" s="155"/>
      <c r="AP49" s="155">
        <v>0</v>
      </c>
      <c r="AQ49" s="146"/>
      <c r="AR49" s="157"/>
      <c r="AS49" s="158">
        <v>5.3110999999999997</v>
      </c>
      <c r="AT49" s="158"/>
      <c r="AU49" s="158"/>
      <c r="AV49" s="158"/>
      <c r="AW49" s="158"/>
      <c r="AX49" s="158"/>
      <c r="AY49" s="158"/>
      <c r="AZ49" s="158"/>
      <c r="BA49" s="158"/>
      <c r="BB49" s="158"/>
      <c r="BC49" s="158"/>
      <c r="BD49" s="158"/>
      <c r="BE49" s="158"/>
      <c r="BF49" s="146"/>
      <c r="BG49" s="146" t="s">
        <v>2567</v>
      </c>
    </row>
    <row r="50" spans="1:59">
      <c r="A50" s="146" t="s">
        <v>2657</v>
      </c>
      <c r="B50" s="146" t="s">
        <v>2608</v>
      </c>
      <c r="C50" s="147" t="s">
        <v>2570</v>
      </c>
      <c r="D50" s="148">
        <v>2098</v>
      </c>
      <c r="E50" s="149">
        <v>20098</v>
      </c>
      <c r="F50" s="147" t="s">
        <v>2578</v>
      </c>
      <c r="G50" s="150">
        <v>18351295</v>
      </c>
      <c r="H50" s="151">
        <v>310</v>
      </c>
      <c r="I50" s="147" t="s">
        <v>2565</v>
      </c>
      <c r="J50" s="152" t="s">
        <v>2566</v>
      </c>
      <c r="K50" s="152">
        <v>304</v>
      </c>
      <c r="L50" s="153"/>
      <c r="M50" s="154">
        <v>0</v>
      </c>
      <c r="N50" s="154"/>
      <c r="O50" s="154">
        <v>0</v>
      </c>
      <c r="P50" s="154"/>
      <c r="Q50" s="154">
        <v>0</v>
      </c>
      <c r="R50" s="154"/>
      <c r="S50" s="154">
        <v>0</v>
      </c>
      <c r="T50" s="154"/>
      <c r="U50" s="154">
        <v>0</v>
      </c>
      <c r="V50" s="154"/>
      <c r="W50" s="154">
        <v>0</v>
      </c>
      <c r="X50" s="154"/>
      <c r="Y50" s="154">
        <v>93567629</v>
      </c>
      <c r="Z50" s="154"/>
      <c r="AA50" s="151">
        <v>0</v>
      </c>
      <c r="AB50" s="155"/>
      <c r="AC50" s="156"/>
      <c r="AD50" s="155">
        <v>0</v>
      </c>
      <c r="AE50" s="155"/>
      <c r="AF50" s="155">
        <v>0</v>
      </c>
      <c r="AG50" s="155"/>
      <c r="AH50" s="155">
        <v>0</v>
      </c>
      <c r="AI50" s="155"/>
      <c r="AJ50" s="155">
        <v>0</v>
      </c>
      <c r="AK50" s="155"/>
      <c r="AL50" s="155">
        <v>0</v>
      </c>
      <c r="AM50" s="155"/>
      <c r="AN50" s="155">
        <v>13256385</v>
      </c>
      <c r="AO50" s="155"/>
      <c r="AP50" s="155">
        <v>0</v>
      </c>
      <c r="AQ50" s="146"/>
      <c r="AR50" s="157"/>
      <c r="AS50" s="158"/>
      <c r="AT50" s="158"/>
      <c r="AU50" s="158"/>
      <c r="AV50" s="158"/>
      <c r="AW50" s="158"/>
      <c r="AX50" s="158"/>
      <c r="AY50" s="158"/>
      <c r="AZ50" s="158"/>
      <c r="BA50" s="158"/>
      <c r="BB50" s="158"/>
      <c r="BC50" s="158">
        <v>0.14169999999999999</v>
      </c>
      <c r="BD50" s="158"/>
      <c r="BE50" s="158"/>
      <c r="BF50" s="146"/>
      <c r="BG50" s="146" t="s">
        <v>2567</v>
      </c>
    </row>
    <row r="51" spans="1:59">
      <c r="A51" s="146" t="s">
        <v>2658</v>
      </c>
      <c r="B51" s="146" t="s">
        <v>2659</v>
      </c>
      <c r="C51" s="147" t="s">
        <v>2577</v>
      </c>
      <c r="D51" s="148">
        <v>9030</v>
      </c>
      <c r="E51" s="149">
        <v>90030</v>
      </c>
      <c r="F51" s="147" t="s">
        <v>2578</v>
      </c>
      <c r="G51" s="150">
        <v>2956746</v>
      </c>
      <c r="H51" s="151">
        <v>205</v>
      </c>
      <c r="I51" s="147" t="s">
        <v>2574</v>
      </c>
      <c r="J51" s="152" t="s">
        <v>2573</v>
      </c>
      <c r="K51" s="152">
        <v>24</v>
      </c>
      <c r="L51" s="153"/>
      <c r="M51" s="154">
        <v>766773</v>
      </c>
      <c r="N51" s="154"/>
      <c r="O51" s="154">
        <v>0</v>
      </c>
      <c r="P51" s="154"/>
      <c r="Q51" s="154">
        <v>0</v>
      </c>
      <c r="R51" s="154"/>
      <c r="S51" s="154">
        <v>0</v>
      </c>
      <c r="T51" s="154"/>
      <c r="U51" s="154">
        <v>0</v>
      </c>
      <c r="V51" s="154"/>
      <c r="W51" s="154">
        <v>0</v>
      </c>
      <c r="X51" s="154"/>
      <c r="Y51" s="154">
        <v>0</v>
      </c>
      <c r="Z51" s="154"/>
      <c r="AA51" s="151">
        <v>0</v>
      </c>
      <c r="AB51" s="155"/>
      <c r="AC51" s="156"/>
      <c r="AD51" s="155">
        <v>253519</v>
      </c>
      <c r="AE51" s="155"/>
      <c r="AF51" s="155">
        <v>0</v>
      </c>
      <c r="AG51" s="155"/>
      <c r="AH51" s="155">
        <v>0</v>
      </c>
      <c r="AI51" s="155"/>
      <c r="AJ51" s="155">
        <v>0</v>
      </c>
      <c r="AK51" s="155"/>
      <c r="AL51" s="155">
        <v>0</v>
      </c>
      <c r="AM51" s="155"/>
      <c r="AN51" s="155">
        <v>0</v>
      </c>
      <c r="AO51" s="155"/>
      <c r="AP51" s="155">
        <v>0</v>
      </c>
      <c r="AQ51" s="146"/>
      <c r="AR51" s="157"/>
      <c r="AS51" s="158">
        <v>0.3306</v>
      </c>
      <c r="AT51" s="158"/>
      <c r="AU51" s="158"/>
      <c r="AV51" s="158"/>
      <c r="AW51" s="158"/>
      <c r="AX51" s="158"/>
      <c r="AY51" s="158"/>
      <c r="AZ51" s="158"/>
      <c r="BA51" s="158"/>
      <c r="BB51" s="158"/>
      <c r="BC51" s="158"/>
      <c r="BD51" s="158"/>
      <c r="BE51" s="158"/>
      <c r="BF51" s="146"/>
      <c r="BG51" s="146" t="s">
        <v>2567</v>
      </c>
    </row>
    <row r="52" spans="1:59">
      <c r="A52" s="146" t="s">
        <v>2660</v>
      </c>
      <c r="B52" s="146" t="s">
        <v>2576</v>
      </c>
      <c r="C52" s="147" t="s">
        <v>2577</v>
      </c>
      <c r="D52" s="148">
        <v>9151</v>
      </c>
      <c r="E52" s="149">
        <v>90151</v>
      </c>
      <c r="F52" s="147" t="s">
        <v>2578</v>
      </c>
      <c r="G52" s="150">
        <v>12150996</v>
      </c>
      <c r="H52" s="151">
        <v>195</v>
      </c>
      <c r="I52" s="147" t="s">
        <v>2574</v>
      </c>
      <c r="J52" s="152" t="s">
        <v>2573</v>
      </c>
      <c r="K52" s="152">
        <v>195</v>
      </c>
      <c r="L52" s="153"/>
      <c r="M52" s="154">
        <v>8293151</v>
      </c>
      <c r="N52" s="154"/>
      <c r="O52" s="154">
        <v>0</v>
      </c>
      <c r="P52" s="154"/>
      <c r="Q52" s="154">
        <v>0</v>
      </c>
      <c r="R52" s="154"/>
      <c r="S52" s="154">
        <v>0</v>
      </c>
      <c r="T52" s="154"/>
      <c r="U52" s="154">
        <v>0</v>
      </c>
      <c r="V52" s="154"/>
      <c r="W52" s="154">
        <v>0</v>
      </c>
      <c r="X52" s="154"/>
      <c r="Y52" s="154">
        <v>0</v>
      </c>
      <c r="Z52" s="154"/>
      <c r="AA52" s="151">
        <v>0</v>
      </c>
      <c r="AB52" s="155"/>
      <c r="AC52" s="156"/>
      <c r="AD52" s="155">
        <v>2539026</v>
      </c>
      <c r="AE52" s="155"/>
      <c r="AF52" s="155">
        <v>0</v>
      </c>
      <c r="AG52" s="155"/>
      <c r="AH52" s="155">
        <v>0</v>
      </c>
      <c r="AI52" s="155"/>
      <c r="AJ52" s="155">
        <v>0</v>
      </c>
      <c r="AK52" s="155"/>
      <c r="AL52" s="155">
        <v>0</v>
      </c>
      <c r="AM52" s="155"/>
      <c r="AN52" s="155">
        <v>0</v>
      </c>
      <c r="AO52" s="155"/>
      <c r="AP52" s="155">
        <v>0</v>
      </c>
      <c r="AQ52" s="146"/>
      <c r="AR52" s="157"/>
      <c r="AS52" s="158">
        <v>0.30620000000000003</v>
      </c>
      <c r="AT52" s="158"/>
      <c r="AU52" s="158"/>
      <c r="AV52" s="158"/>
      <c r="AW52" s="158"/>
      <c r="AX52" s="158"/>
      <c r="AY52" s="158"/>
      <c r="AZ52" s="158"/>
      <c r="BA52" s="158"/>
      <c r="BB52" s="158"/>
      <c r="BC52" s="158"/>
      <c r="BD52" s="158"/>
      <c r="BE52" s="158"/>
      <c r="BF52" s="146"/>
      <c r="BG52" s="146" t="s">
        <v>2567</v>
      </c>
    </row>
    <row r="53" spans="1:59">
      <c r="A53" s="146" t="s">
        <v>2661</v>
      </c>
      <c r="B53" s="146" t="s">
        <v>2662</v>
      </c>
      <c r="C53" s="147" t="s">
        <v>2577</v>
      </c>
      <c r="D53" s="148">
        <v>9134</v>
      </c>
      <c r="E53" s="149">
        <v>90134</v>
      </c>
      <c r="F53" s="147" t="s">
        <v>2578</v>
      </c>
      <c r="G53" s="150">
        <v>3281212</v>
      </c>
      <c r="H53" s="151">
        <v>141</v>
      </c>
      <c r="I53" s="147" t="s">
        <v>2574</v>
      </c>
      <c r="J53" s="152" t="s">
        <v>2573</v>
      </c>
      <c r="K53" s="152">
        <v>111</v>
      </c>
      <c r="L53" s="153"/>
      <c r="M53" s="154">
        <v>3805923</v>
      </c>
      <c r="N53" s="154"/>
      <c r="O53" s="154">
        <v>0</v>
      </c>
      <c r="P53" s="154"/>
      <c r="Q53" s="154">
        <v>0</v>
      </c>
      <c r="R53" s="154"/>
      <c r="S53" s="154">
        <v>0</v>
      </c>
      <c r="T53" s="154"/>
      <c r="U53" s="154">
        <v>0</v>
      </c>
      <c r="V53" s="154"/>
      <c r="W53" s="154">
        <v>0</v>
      </c>
      <c r="X53" s="154"/>
      <c r="Y53" s="154">
        <v>0</v>
      </c>
      <c r="Z53" s="154"/>
      <c r="AA53" s="151">
        <v>0</v>
      </c>
      <c r="AB53" s="155"/>
      <c r="AC53" s="156"/>
      <c r="AD53" s="155">
        <v>1179829</v>
      </c>
      <c r="AE53" s="155"/>
      <c r="AF53" s="155">
        <v>0</v>
      </c>
      <c r="AG53" s="155"/>
      <c r="AH53" s="155">
        <v>0</v>
      </c>
      <c r="AI53" s="155"/>
      <c r="AJ53" s="155">
        <v>0</v>
      </c>
      <c r="AK53" s="155"/>
      <c r="AL53" s="155">
        <v>0</v>
      </c>
      <c r="AM53" s="155"/>
      <c r="AN53" s="155">
        <v>0</v>
      </c>
      <c r="AO53" s="155"/>
      <c r="AP53" s="155">
        <v>0</v>
      </c>
      <c r="AQ53" s="146"/>
      <c r="AR53" s="157"/>
      <c r="AS53" s="158">
        <v>0.31</v>
      </c>
      <c r="AT53" s="158"/>
      <c r="AU53" s="158"/>
      <c r="AV53" s="158"/>
      <c r="AW53" s="158"/>
      <c r="AX53" s="158"/>
      <c r="AY53" s="158"/>
      <c r="AZ53" s="158"/>
      <c r="BA53" s="158"/>
      <c r="BB53" s="158"/>
      <c r="BC53" s="158"/>
      <c r="BD53" s="158"/>
      <c r="BE53" s="158"/>
      <c r="BF53" s="146"/>
      <c r="BG53" s="146" t="s">
        <v>2567</v>
      </c>
    </row>
    <row r="54" spans="1:59">
      <c r="A54" s="146" t="s">
        <v>2663</v>
      </c>
      <c r="B54" s="146" t="s">
        <v>2664</v>
      </c>
      <c r="C54" s="147" t="s">
        <v>2644</v>
      </c>
      <c r="D54" s="148">
        <v>3073</v>
      </c>
      <c r="E54" s="149">
        <v>30073</v>
      </c>
      <c r="F54" s="147" t="s">
        <v>2578</v>
      </c>
      <c r="G54" s="150">
        <v>4586770</v>
      </c>
      <c r="H54" s="151">
        <v>99</v>
      </c>
      <c r="I54" s="147" t="s">
        <v>2574</v>
      </c>
      <c r="J54" s="152" t="s">
        <v>2573</v>
      </c>
      <c r="K54" s="152">
        <v>99</v>
      </c>
      <c r="L54" s="153"/>
      <c r="M54" s="154">
        <v>1430638</v>
      </c>
      <c r="N54" s="154"/>
      <c r="O54" s="154">
        <v>0</v>
      </c>
      <c r="P54" s="154"/>
      <c r="Q54" s="154">
        <v>0</v>
      </c>
      <c r="R54" s="154"/>
      <c r="S54" s="154">
        <v>0</v>
      </c>
      <c r="T54" s="154"/>
      <c r="U54" s="154">
        <v>0</v>
      </c>
      <c r="V54" s="154"/>
      <c r="W54" s="154">
        <v>0</v>
      </c>
      <c r="X54" s="154"/>
      <c r="Y54" s="154">
        <v>0</v>
      </c>
      <c r="Z54" s="154"/>
      <c r="AA54" s="151">
        <v>0</v>
      </c>
      <c r="AB54" s="155"/>
      <c r="AC54" s="156"/>
      <c r="AD54" s="155">
        <v>333956</v>
      </c>
      <c r="AE54" s="155"/>
      <c r="AF54" s="155">
        <v>0</v>
      </c>
      <c r="AG54" s="155"/>
      <c r="AH54" s="155">
        <v>0</v>
      </c>
      <c r="AI54" s="155"/>
      <c r="AJ54" s="155">
        <v>0</v>
      </c>
      <c r="AK54" s="155"/>
      <c r="AL54" s="155">
        <v>0</v>
      </c>
      <c r="AM54" s="155"/>
      <c r="AN54" s="155">
        <v>0</v>
      </c>
      <c r="AO54" s="155"/>
      <c r="AP54" s="155">
        <v>0</v>
      </c>
      <c r="AQ54" s="146"/>
      <c r="AR54" s="157"/>
      <c r="AS54" s="158">
        <v>0.2334</v>
      </c>
      <c r="AT54" s="158"/>
      <c r="AU54" s="158"/>
      <c r="AV54" s="158"/>
      <c r="AW54" s="158"/>
      <c r="AX54" s="158"/>
      <c r="AY54" s="158"/>
      <c r="AZ54" s="158"/>
      <c r="BA54" s="158"/>
      <c r="BB54" s="158"/>
      <c r="BC54" s="158"/>
      <c r="BD54" s="158"/>
      <c r="BE54" s="158"/>
      <c r="BF54" s="146"/>
      <c r="BG54" s="146" t="s">
        <v>2567</v>
      </c>
    </row>
    <row r="55" spans="1:59">
      <c r="A55" s="146" t="s">
        <v>2665</v>
      </c>
      <c r="B55" s="146" t="s">
        <v>2666</v>
      </c>
      <c r="C55" s="147" t="s">
        <v>2570</v>
      </c>
      <c r="D55" s="148">
        <v>2075</v>
      </c>
      <c r="E55" s="149">
        <v>20075</v>
      </c>
      <c r="F55" s="147" t="s">
        <v>2578</v>
      </c>
      <c r="G55" s="150">
        <v>5441567</v>
      </c>
      <c r="H55" s="151">
        <v>78</v>
      </c>
      <c r="I55" s="147" t="s">
        <v>2565</v>
      </c>
      <c r="J55" s="152" t="s">
        <v>2566</v>
      </c>
      <c r="K55" s="152">
        <v>78</v>
      </c>
      <c r="L55" s="153"/>
      <c r="M55" s="154">
        <v>0</v>
      </c>
      <c r="N55" s="154"/>
      <c r="O55" s="154">
        <v>0</v>
      </c>
      <c r="P55" s="154"/>
      <c r="Q55" s="154">
        <v>0</v>
      </c>
      <c r="R55" s="154"/>
      <c r="S55" s="154">
        <v>0</v>
      </c>
      <c r="T55" s="154"/>
      <c r="U55" s="154">
        <v>0</v>
      </c>
      <c r="V55" s="154"/>
      <c r="W55" s="154">
        <v>0</v>
      </c>
      <c r="X55" s="154"/>
      <c r="Y55" s="154">
        <v>32179173</v>
      </c>
      <c r="Z55" s="154"/>
      <c r="AA55" s="151">
        <v>0</v>
      </c>
      <c r="AB55" s="155"/>
      <c r="AC55" s="156"/>
      <c r="AD55" s="155">
        <v>0</v>
      </c>
      <c r="AE55" s="155"/>
      <c r="AF55" s="155">
        <v>0</v>
      </c>
      <c r="AG55" s="155"/>
      <c r="AH55" s="155">
        <v>0</v>
      </c>
      <c r="AI55" s="155"/>
      <c r="AJ55" s="155">
        <v>0</v>
      </c>
      <c r="AK55" s="155"/>
      <c r="AL55" s="155">
        <v>0</v>
      </c>
      <c r="AM55" s="155"/>
      <c r="AN55" s="155">
        <v>4661254</v>
      </c>
      <c r="AO55" s="155"/>
      <c r="AP55" s="155">
        <v>0</v>
      </c>
      <c r="AQ55" s="146"/>
      <c r="AR55" s="157"/>
      <c r="AS55" s="158"/>
      <c r="AT55" s="158"/>
      <c r="AU55" s="158"/>
      <c r="AV55" s="158"/>
      <c r="AW55" s="158"/>
      <c r="AX55" s="158"/>
      <c r="AY55" s="158"/>
      <c r="AZ55" s="158"/>
      <c r="BA55" s="158"/>
      <c r="BB55" s="158"/>
      <c r="BC55" s="158">
        <v>0.1449</v>
      </c>
      <c r="BD55" s="158"/>
      <c r="BE55" s="158"/>
      <c r="BF55" s="146"/>
      <c r="BG55" s="146" t="s">
        <v>2567</v>
      </c>
    </row>
    <row r="56" spans="1:59">
      <c r="A56" s="146" t="s">
        <v>2667</v>
      </c>
      <c r="B56" s="146" t="s">
        <v>2668</v>
      </c>
      <c r="C56" s="147" t="s">
        <v>2669</v>
      </c>
      <c r="D56" s="148">
        <v>5104</v>
      </c>
      <c r="E56" s="149">
        <v>50104</v>
      </c>
      <c r="F56" s="147" t="s">
        <v>2578</v>
      </c>
      <c r="G56" s="150">
        <v>8608208</v>
      </c>
      <c r="H56" s="151">
        <v>70</v>
      </c>
      <c r="I56" s="147" t="s">
        <v>2574</v>
      </c>
      <c r="J56" s="152" t="s">
        <v>2566</v>
      </c>
      <c r="K56" s="152">
        <v>70</v>
      </c>
      <c r="L56" s="153"/>
      <c r="M56" s="154">
        <v>0</v>
      </c>
      <c r="N56" s="154"/>
      <c r="O56" s="154">
        <v>0</v>
      </c>
      <c r="P56" s="154"/>
      <c r="Q56" s="154">
        <v>0</v>
      </c>
      <c r="R56" s="154"/>
      <c r="S56" s="154">
        <v>0</v>
      </c>
      <c r="T56" s="154"/>
      <c r="U56" s="154">
        <v>0</v>
      </c>
      <c r="V56" s="154"/>
      <c r="W56" s="154">
        <v>0</v>
      </c>
      <c r="X56" s="154"/>
      <c r="Y56" s="154">
        <v>18158000</v>
      </c>
      <c r="Z56" s="154"/>
      <c r="AA56" s="151">
        <v>0</v>
      </c>
      <c r="AB56" s="155"/>
      <c r="AC56" s="156"/>
      <c r="AD56" s="155">
        <v>0</v>
      </c>
      <c r="AE56" s="155"/>
      <c r="AF56" s="155">
        <v>0</v>
      </c>
      <c r="AG56" s="155"/>
      <c r="AH56" s="155">
        <v>0</v>
      </c>
      <c r="AI56" s="155"/>
      <c r="AJ56" s="155">
        <v>0</v>
      </c>
      <c r="AK56" s="155"/>
      <c r="AL56" s="155">
        <v>0</v>
      </c>
      <c r="AM56" s="155"/>
      <c r="AN56" s="155">
        <v>3510093</v>
      </c>
      <c r="AO56" s="155"/>
      <c r="AP56" s="155">
        <v>0</v>
      </c>
      <c r="AQ56" s="146"/>
      <c r="AR56" s="157"/>
      <c r="AS56" s="158"/>
      <c r="AT56" s="158"/>
      <c r="AU56" s="158"/>
      <c r="AV56" s="158"/>
      <c r="AW56" s="158"/>
      <c r="AX56" s="158"/>
      <c r="AY56" s="158"/>
      <c r="AZ56" s="158"/>
      <c r="BA56" s="158"/>
      <c r="BB56" s="158"/>
      <c r="BC56" s="158">
        <v>0.1933</v>
      </c>
      <c r="BD56" s="158"/>
      <c r="BE56" s="158"/>
      <c r="BF56" s="146"/>
      <c r="BG56" s="146" t="s">
        <v>2567</v>
      </c>
    </row>
    <row r="57" spans="1:59">
      <c r="A57" s="146" t="s">
        <v>2670</v>
      </c>
      <c r="B57" s="146" t="s">
        <v>2671</v>
      </c>
      <c r="C57" s="147" t="s">
        <v>2603</v>
      </c>
      <c r="D57" s="148">
        <v>4077</v>
      </c>
      <c r="E57" s="149">
        <v>40077</v>
      </c>
      <c r="F57" s="147" t="s">
        <v>2578</v>
      </c>
      <c r="G57" s="150">
        <v>5502379</v>
      </c>
      <c r="H57" s="151">
        <v>65</v>
      </c>
      <c r="I57" s="147" t="s">
        <v>2574</v>
      </c>
      <c r="J57" s="152" t="s">
        <v>2573</v>
      </c>
      <c r="K57" s="152">
        <v>43</v>
      </c>
      <c r="L57" s="153"/>
      <c r="M57" s="154">
        <v>2838234</v>
      </c>
      <c r="N57" s="154"/>
      <c r="O57" s="154">
        <v>0</v>
      </c>
      <c r="P57" s="154"/>
      <c r="Q57" s="154">
        <v>0</v>
      </c>
      <c r="R57" s="154"/>
      <c r="S57" s="154">
        <v>0</v>
      </c>
      <c r="T57" s="154"/>
      <c r="U57" s="154">
        <v>0</v>
      </c>
      <c r="V57" s="154"/>
      <c r="W57" s="154">
        <v>0</v>
      </c>
      <c r="X57" s="154"/>
      <c r="Y57" s="154">
        <v>0</v>
      </c>
      <c r="Z57" s="154"/>
      <c r="AA57" s="151">
        <v>0</v>
      </c>
      <c r="AB57" s="155"/>
      <c r="AC57" s="156"/>
      <c r="AD57" s="155">
        <v>1018267</v>
      </c>
      <c r="AE57" s="155"/>
      <c r="AF57" s="155">
        <v>0</v>
      </c>
      <c r="AG57" s="155"/>
      <c r="AH57" s="155">
        <v>0</v>
      </c>
      <c r="AI57" s="155"/>
      <c r="AJ57" s="155">
        <v>0</v>
      </c>
      <c r="AK57" s="155"/>
      <c r="AL57" s="155">
        <v>0</v>
      </c>
      <c r="AM57" s="155"/>
      <c r="AN57" s="155">
        <v>0</v>
      </c>
      <c r="AO57" s="155"/>
      <c r="AP57" s="155">
        <v>0</v>
      </c>
      <c r="AQ57" s="146"/>
      <c r="AR57" s="157"/>
      <c r="AS57" s="158">
        <v>0.35880000000000001</v>
      </c>
      <c r="AT57" s="158"/>
      <c r="AU57" s="158"/>
      <c r="AV57" s="158"/>
      <c r="AW57" s="158"/>
      <c r="AX57" s="158"/>
      <c r="AY57" s="158"/>
      <c r="AZ57" s="158"/>
      <c r="BA57" s="158"/>
      <c r="BB57" s="158"/>
      <c r="BC57" s="158"/>
      <c r="BD57" s="158"/>
      <c r="BE57" s="158"/>
      <c r="BF57" s="146"/>
      <c r="BG57" s="146" t="s">
        <v>2567</v>
      </c>
    </row>
    <row r="58" spans="1:59">
      <c r="A58" s="146" t="s">
        <v>2672</v>
      </c>
      <c r="B58" s="146" t="s">
        <v>2673</v>
      </c>
      <c r="C58" s="147" t="s">
        <v>2674</v>
      </c>
      <c r="D58" s="148">
        <v>6111</v>
      </c>
      <c r="E58" s="149">
        <v>60111</v>
      </c>
      <c r="F58" s="147" t="s">
        <v>2578</v>
      </c>
      <c r="G58" s="150">
        <v>741318</v>
      </c>
      <c r="H58" s="151">
        <v>58</v>
      </c>
      <c r="I58" s="147" t="s">
        <v>2574</v>
      </c>
      <c r="J58" s="152" t="s">
        <v>2573</v>
      </c>
      <c r="K58" s="152">
        <v>25</v>
      </c>
      <c r="L58" s="153"/>
      <c r="M58" s="154">
        <v>0</v>
      </c>
      <c r="N58" s="154"/>
      <c r="O58" s="154">
        <v>0</v>
      </c>
      <c r="P58" s="154"/>
      <c r="Q58" s="154">
        <v>0</v>
      </c>
      <c r="R58" s="154"/>
      <c r="S58" s="154">
        <v>0</v>
      </c>
      <c r="T58" s="154"/>
      <c r="U58" s="154">
        <v>792273</v>
      </c>
      <c r="V58" s="154"/>
      <c r="W58" s="154">
        <v>0</v>
      </c>
      <c r="X58" s="154"/>
      <c r="Y58" s="154">
        <v>0</v>
      </c>
      <c r="Z58" s="154"/>
      <c r="AA58" s="151">
        <v>0</v>
      </c>
      <c r="AB58" s="155"/>
      <c r="AC58" s="156"/>
      <c r="AD58" s="155">
        <v>350453</v>
      </c>
      <c r="AE58" s="155"/>
      <c r="AF58" s="155">
        <v>0</v>
      </c>
      <c r="AG58" s="155"/>
      <c r="AH58" s="155">
        <v>0</v>
      </c>
      <c r="AI58" s="155"/>
      <c r="AJ58" s="155">
        <v>0</v>
      </c>
      <c r="AK58" s="155"/>
      <c r="AL58" s="155">
        <v>0</v>
      </c>
      <c r="AM58" s="155"/>
      <c r="AN58" s="155">
        <v>0</v>
      </c>
      <c r="AO58" s="155"/>
      <c r="AP58" s="155">
        <v>0</v>
      </c>
      <c r="AQ58" s="146"/>
      <c r="AR58" s="157"/>
      <c r="AS58" s="158"/>
      <c r="AT58" s="158"/>
      <c r="AU58" s="158"/>
      <c r="AV58" s="158"/>
      <c r="AW58" s="158"/>
      <c r="AX58" s="158"/>
      <c r="AY58" s="158"/>
      <c r="AZ58" s="158"/>
      <c r="BA58" s="158"/>
      <c r="BB58" s="158"/>
      <c r="BC58" s="158"/>
      <c r="BD58" s="158"/>
      <c r="BE58" s="158"/>
      <c r="BF58" s="146"/>
      <c r="BG58" s="146" t="s">
        <v>2567</v>
      </c>
    </row>
    <row r="59" spans="1:59">
      <c r="A59" s="146" t="s">
        <v>2675</v>
      </c>
      <c r="B59" s="146" t="s">
        <v>2676</v>
      </c>
      <c r="C59" s="147" t="s">
        <v>2677</v>
      </c>
      <c r="D59" s="148">
        <v>4094</v>
      </c>
      <c r="E59" s="149">
        <v>40094</v>
      </c>
      <c r="F59" s="147" t="s">
        <v>2600</v>
      </c>
      <c r="G59" s="150">
        <v>2148346</v>
      </c>
      <c r="H59" s="151">
        <v>54</v>
      </c>
      <c r="I59" s="147" t="s">
        <v>2565</v>
      </c>
      <c r="J59" s="152" t="s">
        <v>2573</v>
      </c>
      <c r="K59" s="152">
        <v>32</v>
      </c>
      <c r="L59" s="153"/>
      <c r="M59" s="154">
        <v>0</v>
      </c>
      <c r="N59" s="154"/>
      <c r="O59" s="154">
        <v>0</v>
      </c>
      <c r="P59" s="154"/>
      <c r="Q59" s="154">
        <v>0</v>
      </c>
      <c r="R59" s="154"/>
      <c r="S59" s="154">
        <v>0</v>
      </c>
      <c r="T59" s="154"/>
      <c r="U59" s="154">
        <v>0</v>
      </c>
      <c r="V59" s="154"/>
      <c r="W59" s="154">
        <v>0</v>
      </c>
      <c r="X59" s="154"/>
      <c r="Y59" s="154">
        <v>4009792</v>
      </c>
      <c r="Z59" s="154"/>
      <c r="AA59" s="151">
        <v>0</v>
      </c>
      <c r="AB59" s="155"/>
      <c r="AC59" s="156"/>
      <c r="AD59" s="155">
        <v>0</v>
      </c>
      <c r="AE59" s="155"/>
      <c r="AF59" s="155">
        <v>0</v>
      </c>
      <c r="AG59" s="155"/>
      <c r="AH59" s="155">
        <v>0</v>
      </c>
      <c r="AI59" s="155"/>
      <c r="AJ59" s="155">
        <v>0</v>
      </c>
      <c r="AK59" s="155"/>
      <c r="AL59" s="155">
        <v>0</v>
      </c>
      <c r="AM59" s="155"/>
      <c r="AN59" s="155">
        <v>1432878</v>
      </c>
      <c r="AO59" s="155"/>
      <c r="AP59" s="155">
        <v>0</v>
      </c>
      <c r="AQ59" s="146"/>
      <c r="AR59" s="157"/>
      <c r="AS59" s="158"/>
      <c r="AT59" s="158"/>
      <c r="AU59" s="158"/>
      <c r="AV59" s="158"/>
      <c r="AW59" s="158"/>
      <c r="AX59" s="158"/>
      <c r="AY59" s="158"/>
      <c r="AZ59" s="158"/>
      <c r="BA59" s="158"/>
      <c r="BB59" s="158"/>
      <c r="BC59" s="158">
        <v>0.35730000000000001</v>
      </c>
      <c r="BD59" s="158"/>
      <c r="BE59" s="158"/>
      <c r="BF59" s="146"/>
      <c r="BG59" s="146" t="s">
        <v>2567</v>
      </c>
    </row>
    <row r="60" spans="1:59">
      <c r="A60" s="146" t="s">
        <v>2678</v>
      </c>
      <c r="B60" s="146" t="s">
        <v>2679</v>
      </c>
      <c r="C60" s="147" t="s">
        <v>2680</v>
      </c>
      <c r="D60" s="148">
        <v>4159</v>
      </c>
      <c r="E60" s="149">
        <v>40159</v>
      </c>
      <c r="F60" s="147" t="s">
        <v>2578</v>
      </c>
      <c r="G60" s="150">
        <v>969587</v>
      </c>
      <c r="H60" s="151">
        <v>46</v>
      </c>
      <c r="I60" s="147" t="s">
        <v>2574</v>
      </c>
      <c r="J60" s="152" t="s">
        <v>2573</v>
      </c>
      <c r="K60" s="152">
        <v>8</v>
      </c>
      <c r="L60" s="153"/>
      <c r="M60" s="154">
        <v>195054</v>
      </c>
      <c r="N60" s="154"/>
      <c r="O60" s="154">
        <v>0</v>
      </c>
      <c r="P60" s="154"/>
      <c r="Q60" s="154">
        <v>0</v>
      </c>
      <c r="R60" s="154"/>
      <c r="S60" s="154">
        <v>0</v>
      </c>
      <c r="T60" s="154"/>
      <c r="U60" s="154">
        <v>0</v>
      </c>
      <c r="V60" s="154"/>
      <c r="W60" s="154">
        <v>0</v>
      </c>
      <c r="X60" s="154"/>
      <c r="Y60" s="154">
        <v>0</v>
      </c>
      <c r="Z60" s="154"/>
      <c r="AA60" s="151">
        <v>0</v>
      </c>
      <c r="AB60" s="155"/>
      <c r="AC60" s="156"/>
      <c r="AD60" s="155">
        <v>71832</v>
      </c>
      <c r="AE60" s="155"/>
      <c r="AF60" s="155">
        <v>0</v>
      </c>
      <c r="AG60" s="155"/>
      <c r="AH60" s="155">
        <v>0</v>
      </c>
      <c r="AI60" s="155"/>
      <c r="AJ60" s="155">
        <v>0</v>
      </c>
      <c r="AK60" s="155"/>
      <c r="AL60" s="155">
        <v>0</v>
      </c>
      <c r="AM60" s="155"/>
      <c r="AN60" s="155">
        <v>0</v>
      </c>
      <c r="AO60" s="155"/>
      <c r="AP60" s="155">
        <v>0</v>
      </c>
      <c r="AQ60" s="146"/>
      <c r="AR60" s="157"/>
      <c r="AS60" s="158">
        <v>0.36830000000000002</v>
      </c>
      <c r="AT60" s="158"/>
      <c r="AU60" s="158"/>
      <c r="AV60" s="158"/>
      <c r="AW60" s="158"/>
      <c r="AX60" s="158"/>
      <c r="AY60" s="158"/>
      <c r="AZ60" s="158"/>
      <c r="BA60" s="158"/>
      <c r="BB60" s="158"/>
      <c r="BC60" s="158"/>
      <c r="BD60" s="158"/>
      <c r="BE60" s="158"/>
      <c r="BF60" s="146"/>
      <c r="BG60" s="146" t="s">
        <v>2567</v>
      </c>
    </row>
    <row r="61" spans="1:59">
      <c r="A61" s="146" t="s">
        <v>2681</v>
      </c>
      <c r="B61" s="146" t="s">
        <v>2682</v>
      </c>
      <c r="C61" s="147" t="s">
        <v>2562</v>
      </c>
      <c r="D61" s="148">
        <v>2099</v>
      </c>
      <c r="E61" s="149">
        <v>20099</v>
      </c>
      <c r="F61" s="147" t="s">
        <v>2563</v>
      </c>
      <c r="G61" s="150">
        <v>18351295</v>
      </c>
      <c r="H61" s="151">
        <v>44</v>
      </c>
      <c r="I61" s="147" t="s">
        <v>2565</v>
      </c>
      <c r="J61" s="152" t="s">
        <v>2566</v>
      </c>
      <c r="K61" s="152">
        <v>44</v>
      </c>
      <c r="L61" s="153"/>
      <c r="M61" s="154">
        <v>0</v>
      </c>
      <c r="N61" s="154"/>
      <c r="O61" s="154">
        <v>0</v>
      </c>
      <c r="P61" s="154"/>
      <c r="Q61" s="154">
        <v>0</v>
      </c>
      <c r="R61" s="154"/>
      <c r="S61" s="154">
        <v>0</v>
      </c>
      <c r="T61" s="154"/>
      <c r="U61" s="154">
        <v>0</v>
      </c>
      <c r="V61" s="154"/>
      <c r="W61" s="154">
        <v>0</v>
      </c>
      <c r="X61" s="154"/>
      <c r="Y61" s="154">
        <v>27982542</v>
      </c>
      <c r="Z61" s="154"/>
      <c r="AA61" s="151">
        <v>0</v>
      </c>
      <c r="AB61" s="155"/>
      <c r="AC61" s="156"/>
      <c r="AD61" s="155">
        <v>0</v>
      </c>
      <c r="AE61" s="155"/>
      <c r="AF61" s="155">
        <v>0</v>
      </c>
      <c r="AG61" s="155"/>
      <c r="AH61" s="155">
        <v>0</v>
      </c>
      <c r="AI61" s="155"/>
      <c r="AJ61" s="155">
        <v>0</v>
      </c>
      <c r="AK61" s="155"/>
      <c r="AL61" s="155">
        <v>0</v>
      </c>
      <c r="AM61" s="155"/>
      <c r="AN61" s="155">
        <v>2267541</v>
      </c>
      <c r="AO61" s="155"/>
      <c r="AP61" s="155">
        <v>0</v>
      </c>
      <c r="AQ61" s="146"/>
      <c r="AR61" s="157"/>
      <c r="AS61" s="158"/>
      <c r="AT61" s="158"/>
      <c r="AU61" s="158"/>
      <c r="AV61" s="158"/>
      <c r="AW61" s="158"/>
      <c r="AX61" s="158"/>
      <c r="AY61" s="158"/>
      <c r="AZ61" s="158"/>
      <c r="BA61" s="158"/>
      <c r="BB61" s="158"/>
      <c r="BC61" s="158">
        <v>8.1000000000000003E-2</v>
      </c>
      <c r="BD61" s="158"/>
      <c r="BE61" s="158"/>
      <c r="BF61" s="146"/>
      <c r="BG61" s="146" t="s">
        <v>2567</v>
      </c>
    </row>
    <row r="62" spans="1:59">
      <c r="A62" s="146" t="s">
        <v>2683</v>
      </c>
      <c r="B62" s="146" t="s">
        <v>2684</v>
      </c>
      <c r="C62" s="147" t="s">
        <v>2685</v>
      </c>
      <c r="D62" s="148">
        <v>1102</v>
      </c>
      <c r="E62" s="149">
        <v>10102</v>
      </c>
      <c r="F62" s="147" t="s">
        <v>2600</v>
      </c>
      <c r="G62" s="150">
        <v>924859</v>
      </c>
      <c r="H62" s="151">
        <v>43</v>
      </c>
      <c r="I62" s="147" t="s">
        <v>2574</v>
      </c>
      <c r="J62" s="152" t="s">
        <v>2573</v>
      </c>
      <c r="K62" s="152">
        <v>28</v>
      </c>
      <c r="L62" s="153"/>
      <c r="M62" s="154">
        <v>1678569</v>
      </c>
      <c r="N62" s="154"/>
      <c r="O62" s="154">
        <v>0</v>
      </c>
      <c r="P62" s="154"/>
      <c r="Q62" s="154">
        <v>0</v>
      </c>
      <c r="R62" s="154"/>
      <c r="S62" s="154">
        <v>0</v>
      </c>
      <c r="T62" s="154"/>
      <c r="U62" s="154">
        <v>0</v>
      </c>
      <c r="V62" s="154"/>
      <c r="W62" s="154">
        <v>0</v>
      </c>
      <c r="X62" s="154"/>
      <c r="Y62" s="154">
        <v>0</v>
      </c>
      <c r="Z62" s="154"/>
      <c r="AA62" s="151">
        <v>0</v>
      </c>
      <c r="AB62" s="155"/>
      <c r="AC62" s="156"/>
      <c r="AD62" s="155">
        <v>724004</v>
      </c>
      <c r="AE62" s="155"/>
      <c r="AF62" s="155">
        <v>0</v>
      </c>
      <c r="AG62" s="155"/>
      <c r="AH62" s="155">
        <v>0</v>
      </c>
      <c r="AI62" s="155"/>
      <c r="AJ62" s="155">
        <v>0</v>
      </c>
      <c r="AK62" s="155"/>
      <c r="AL62" s="155">
        <v>0</v>
      </c>
      <c r="AM62" s="155"/>
      <c r="AN62" s="155">
        <v>0</v>
      </c>
      <c r="AO62" s="155"/>
      <c r="AP62" s="155">
        <v>0</v>
      </c>
      <c r="AQ62" s="146"/>
      <c r="AR62" s="157"/>
      <c r="AS62" s="158">
        <v>0.43130000000000002</v>
      </c>
      <c r="AT62" s="158"/>
      <c r="AU62" s="158"/>
      <c r="AV62" s="158"/>
      <c r="AW62" s="158"/>
      <c r="AX62" s="158"/>
      <c r="AY62" s="158"/>
      <c r="AZ62" s="158"/>
      <c r="BA62" s="158"/>
      <c r="BB62" s="158"/>
      <c r="BC62" s="158"/>
      <c r="BD62" s="158"/>
      <c r="BE62" s="158"/>
      <c r="BF62" s="146"/>
      <c r="BG62" s="146" t="s">
        <v>2567</v>
      </c>
    </row>
    <row r="63" spans="1:59">
      <c r="A63" s="146" t="s">
        <v>2686</v>
      </c>
      <c r="B63" s="146" t="s">
        <v>2687</v>
      </c>
      <c r="C63" s="147" t="s">
        <v>2688</v>
      </c>
      <c r="D63" s="148">
        <v>9209</v>
      </c>
      <c r="E63" s="149">
        <v>90209</v>
      </c>
      <c r="F63" s="147" t="s">
        <v>2571</v>
      </c>
      <c r="G63" s="150">
        <v>3629114</v>
      </c>
      <c r="H63" s="151">
        <v>38</v>
      </c>
      <c r="I63" s="147" t="s">
        <v>2572</v>
      </c>
      <c r="J63" s="152" t="s">
        <v>2573</v>
      </c>
      <c r="K63" s="152">
        <v>38</v>
      </c>
      <c r="L63" s="153"/>
      <c r="M63" s="154">
        <v>0</v>
      </c>
      <c r="N63" s="154"/>
      <c r="O63" s="154">
        <v>0</v>
      </c>
      <c r="P63" s="154"/>
      <c r="Q63" s="154">
        <v>0</v>
      </c>
      <c r="R63" s="154"/>
      <c r="S63" s="154">
        <v>0</v>
      </c>
      <c r="T63" s="154"/>
      <c r="U63" s="154">
        <v>0</v>
      </c>
      <c r="V63" s="154"/>
      <c r="W63" s="154">
        <v>0</v>
      </c>
      <c r="X63" s="154"/>
      <c r="Y63" s="154">
        <v>23474521</v>
      </c>
      <c r="Z63" s="154"/>
      <c r="AA63" s="151">
        <v>0</v>
      </c>
      <c r="AB63" s="155"/>
      <c r="AC63" s="156"/>
      <c r="AD63" s="155">
        <v>0</v>
      </c>
      <c r="AE63" s="155"/>
      <c r="AF63" s="155">
        <v>0</v>
      </c>
      <c r="AG63" s="155"/>
      <c r="AH63" s="155">
        <v>0</v>
      </c>
      <c r="AI63" s="155"/>
      <c r="AJ63" s="155">
        <v>0</v>
      </c>
      <c r="AK63" s="155"/>
      <c r="AL63" s="155">
        <v>0</v>
      </c>
      <c r="AM63" s="155"/>
      <c r="AN63" s="155">
        <v>3452467</v>
      </c>
      <c r="AO63" s="155"/>
      <c r="AP63" s="155">
        <v>0</v>
      </c>
      <c r="AQ63" s="146"/>
      <c r="AR63" s="157"/>
      <c r="AS63" s="158"/>
      <c r="AT63" s="158"/>
      <c r="AU63" s="158"/>
      <c r="AV63" s="158"/>
      <c r="AW63" s="158"/>
      <c r="AX63" s="158"/>
      <c r="AY63" s="158"/>
      <c r="AZ63" s="158"/>
      <c r="BA63" s="158"/>
      <c r="BB63" s="158"/>
      <c r="BC63" s="158">
        <v>0.14710000000000001</v>
      </c>
      <c r="BD63" s="158"/>
      <c r="BE63" s="158"/>
      <c r="BF63" s="146"/>
      <c r="BG63" s="146" t="s">
        <v>2567</v>
      </c>
    </row>
    <row r="64" spans="1:59">
      <c r="A64" s="146" t="s">
        <v>2689</v>
      </c>
      <c r="B64" s="146" t="s">
        <v>2690</v>
      </c>
      <c r="C64" s="147" t="s">
        <v>2577</v>
      </c>
      <c r="D64" s="148">
        <v>9182</v>
      </c>
      <c r="E64" s="149">
        <v>90182</v>
      </c>
      <c r="F64" s="147" t="s">
        <v>2578</v>
      </c>
      <c r="G64" s="150">
        <v>370583</v>
      </c>
      <c r="H64" s="151">
        <v>35</v>
      </c>
      <c r="I64" s="147" t="s">
        <v>2574</v>
      </c>
      <c r="J64" s="152" t="s">
        <v>2573</v>
      </c>
      <c r="K64" s="152">
        <v>35</v>
      </c>
      <c r="L64" s="153"/>
      <c r="M64" s="154">
        <v>514210</v>
      </c>
      <c r="N64" s="154"/>
      <c r="O64" s="154">
        <v>0</v>
      </c>
      <c r="P64" s="154"/>
      <c r="Q64" s="154">
        <v>0</v>
      </c>
      <c r="R64" s="154"/>
      <c r="S64" s="154">
        <v>0</v>
      </c>
      <c r="T64" s="154"/>
      <c r="U64" s="154">
        <v>0</v>
      </c>
      <c r="V64" s="154"/>
      <c r="W64" s="154">
        <v>0</v>
      </c>
      <c r="X64" s="154"/>
      <c r="Y64" s="154">
        <v>0</v>
      </c>
      <c r="Z64" s="154"/>
      <c r="AA64" s="151">
        <v>0</v>
      </c>
      <c r="AB64" s="155"/>
      <c r="AC64" s="156"/>
      <c r="AD64" s="155">
        <v>130583</v>
      </c>
      <c r="AE64" s="155"/>
      <c r="AF64" s="155">
        <v>0</v>
      </c>
      <c r="AG64" s="155"/>
      <c r="AH64" s="155">
        <v>0</v>
      </c>
      <c r="AI64" s="155"/>
      <c r="AJ64" s="155">
        <v>0</v>
      </c>
      <c r="AK64" s="155"/>
      <c r="AL64" s="155">
        <v>0</v>
      </c>
      <c r="AM64" s="155"/>
      <c r="AN64" s="155">
        <v>0</v>
      </c>
      <c r="AO64" s="155"/>
      <c r="AP64" s="155">
        <v>0</v>
      </c>
      <c r="AQ64" s="146"/>
      <c r="AR64" s="157"/>
      <c r="AS64" s="158">
        <v>0.25390000000000001</v>
      </c>
      <c r="AT64" s="158"/>
      <c r="AU64" s="158"/>
      <c r="AV64" s="158"/>
      <c r="AW64" s="158"/>
      <c r="AX64" s="158"/>
      <c r="AY64" s="158"/>
      <c r="AZ64" s="158"/>
      <c r="BA64" s="158"/>
      <c r="BB64" s="158"/>
      <c r="BC64" s="158"/>
      <c r="BD64" s="158"/>
      <c r="BE64" s="158"/>
      <c r="BF64" s="146"/>
      <c r="BG64" s="146" t="s">
        <v>2567</v>
      </c>
    </row>
    <row r="65" spans="1:59">
      <c r="A65" s="146" t="s">
        <v>2691</v>
      </c>
      <c r="B65" s="146" t="s">
        <v>2692</v>
      </c>
      <c r="C65" s="147" t="s">
        <v>2603</v>
      </c>
      <c r="D65" s="148">
        <v>4232</v>
      </c>
      <c r="E65" s="149">
        <v>40232</v>
      </c>
      <c r="F65" s="147" t="s">
        <v>2600</v>
      </c>
      <c r="G65" s="150">
        <v>1510516</v>
      </c>
      <c r="H65" s="151">
        <v>25</v>
      </c>
      <c r="I65" s="147" t="s">
        <v>2574</v>
      </c>
      <c r="J65" s="152" t="s">
        <v>2573</v>
      </c>
      <c r="K65" s="152">
        <v>25</v>
      </c>
      <c r="L65" s="153"/>
      <c r="M65" s="154">
        <v>810032</v>
      </c>
      <c r="N65" s="154"/>
      <c r="O65" s="154">
        <v>0</v>
      </c>
      <c r="P65" s="154"/>
      <c r="Q65" s="154">
        <v>0</v>
      </c>
      <c r="R65" s="154"/>
      <c r="S65" s="154">
        <v>0</v>
      </c>
      <c r="T65" s="154"/>
      <c r="U65" s="154">
        <v>0</v>
      </c>
      <c r="V65" s="154"/>
      <c r="W65" s="154">
        <v>0</v>
      </c>
      <c r="X65" s="154"/>
      <c r="Y65" s="154">
        <v>0</v>
      </c>
      <c r="Z65" s="154"/>
      <c r="AA65" s="151">
        <v>0</v>
      </c>
      <c r="AB65" s="155"/>
      <c r="AC65" s="156"/>
      <c r="AD65" s="155">
        <v>486222</v>
      </c>
      <c r="AE65" s="155"/>
      <c r="AF65" s="155">
        <v>0</v>
      </c>
      <c r="AG65" s="155"/>
      <c r="AH65" s="155">
        <v>0</v>
      </c>
      <c r="AI65" s="155"/>
      <c r="AJ65" s="155">
        <v>0</v>
      </c>
      <c r="AK65" s="155"/>
      <c r="AL65" s="155">
        <v>0</v>
      </c>
      <c r="AM65" s="155"/>
      <c r="AN65" s="155">
        <v>0</v>
      </c>
      <c r="AO65" s="155"/>
      <c r="AP65" s="155">
        <v>0</v>
      </c>
      <c r="AQ65" s="146"/>
      <c r="AR65" s="157"/>
      <c r="AS65" s="158">
        <v>0.60029999999999994</v>
      </c>
      <c r="AT65" s="158"/>
      <c r="AU65" s="158"/>
      <c r="AV65" s="158"/>
      <c r="AW65" s="158"/>
      <c r="AX65" s="158"/>
      <c r="AY65" s="158"/>
      <c r="AZ65" s="158"/>
      <c r="BA65" s="158"/>
      <c r="BB65" s="158"/>
      <c r="BC65" s="158"/>
      <c r="BD65" s="158"/>
      <c r="BE65" s="158"/>
      <c r="BF65" s="146"/>
      <c r="BG65" s="146" t="s">
        <v>2567</v>
      </c>
    </row>
    <row r="66" spans="1:59">
      <c r="A66" s="146" t="s">
        <v>2693</v>
      </c>
      <c r="B66" s="146" t="s">
        <v>2620</v>
      </c>
      <c r="C66" s="147" t="s">
        <v>2694</v>
      </c>
      <c r="D66" s="148">
        <v>1115</v>
      </c>
      <c r="E66" s="149">
        <v>10115</v>
      </c>
      <c r="F66" s="147" t="s">
        <v>2578</v>
      </c>
      <c r="G66" s="150">
        <v>203914</v>
      </c>
      <c r="H66" s="151">
        <v>21</v>
      </c>
      <c r="I66" s="147" t="s">
        <v>2574</v>
      </c>
      <c r="J66" s="152" t="s">
        <v>2573</v>
      </c>
      <c r="K66" s="152">
        <v>21</v>
      </c>
      <c r="L66" s="153"/>
      <c r="M66" s="154">
        <v>628302</v>
      </c>
      <c r="N66" s="154"/>
      <c r="O66" s="154">
        <v>0</v>
      </c>
      <c r="P66" s="154"/>
      <c r="Q66" s="154">
        <v>0</v>
      </c>
      <c r="R66" s="154"/>
      <c r="S66" s="154">
        <v>0</v>
      </c>
      <c r="T66" s="154"/>
      <c r="U66" s="154">
        <v>0</v>
      </c>
      <c r="V66" s="154"/>
      <c r="W66" s="154">
        <v>0</v>
      </c>
      <c r="X66" s="154"/>
      <c r="Y66" s="154">
        <v>0</v>
      </c>
      <c r="Z66" s="154"/>
      <c r="AA66" s="151">
        <v>0</v>
      </c>
      <c r="AB66" s="155"/>
      <c r="AC66" s="156"/>
      <c r="AD66" s="155">
        <v>0</v>
      </c>
      <c r="AE66" s="155"/>
      <c r="AF66" s="155">
        <v>0</v>
      </c>
      <c r="AG66" s="155"/>
      <c r="AH66" s="155">
        <v>0</v>
      </c>
      <c r="AI66" s="155"/>
      <c r="AJ66" s="155">
        <v>0</v>
      </c>
      <c r="AK66" s="155"/>
      <c r="AL66" s="155">
        <v>0</v>
      </c>
      <c r="AM66" s="155"/>
      <c r="AN66" s="155">
        <v>0</v>
      </c>
      <c r="AO66" s="155"/>
      <c r="AP66" s="155">
        <v>0</v>
      </c>
      <c r="AQ66" s="146"/>
      <c r="AR66" s="157"/>
      <c r="AS66" s="158">
        <v>0</v>
      </c>
      <c r="AT66" s="158"/>
      <c r="AU66" s="158"/>
      <c r="AV66" s="158"/>
      <c r="AW66" s="158"/>
      <c r="AX66" s="158"/>
      <c r="AY66" s="158"/>
      <c r="AZ66" s="158"/>
      <c r="BA66" s="158"/>
      <c r="BB66" s="158"/>
      <c r="BC66" s="158"/>
      <c r="BD66" s="158"/>
      <c r="BE66" s="158"/>
      <c r="BF66" s="146"/>
      <c r="BG66" s="146" t="s">
        <v>2567</v>
      </c>
    </row>
    <row r="67" spans="1:59">
      <c r="A67" s="146" t="s">
        <v>2695</v>
      </c>
      <c r="B67" s="146" t="s">
        <v>2696</v>
      </c>
      <c r="C67" s="147" t="s">
        <v>2593</v>
      </c>
      <c r="D67" s="148">
        <v>3057</v>
      </c>
      <c r="E67" s="149">
        <v>30057</v>
      </c>
      <c r="F67" s="147" t="s">
        <v>2600</v>
      </c>
      <c r="G67" s="150">
        <v>5441567</v>
      </c>
      <c r="H67" s="151">
        <v>20</v>
      </c>
      <c r="I67" s="147" t="s">
        <v>2574</v>
      </c>
      <c r="J67" s="152" t="s">
        <v>2573</v>
      </c>
      <c r="K67" s="152">
        <v>20</v>
      </c>
      <c r="L67" s="153"/>
      <c r="M67" s="154">
        <v>0</v>
      </c>
      <c r="N67" s="154"/>
      <c r="O67" s="154">
        <v>0</v>
      </c>
      <c r="P67" s="154"/>
      <c r="Q67" s="154">
        <v>0</v>
      </c>
      <c r="R67" s="154"/>
      <c r="S67" s="154">
        <v>0</v>
      </c>
      <c r="T67" s="154"/>
      <c r="U67" s="154">
        <v>0</v>
      </c>
      <c r="V67" s="154"/>
      <c r="W67" s="154">
        <v>0</v>
      </c>
      <c r="X67" s="154"/>
      <c r="Y67" s="154">
        <v>27325354</v>
      </c>
      <c r="Z67" s="154"/>
      <c r="AA67" s="151">
        <v>0</v>
      </c>
      <c r="AB67" s="155"/>
      <c r="AC67" s="156"/>
      <c r="AD67" s="155">
        <v>0</v>
      </c>
      <c r="AE67" s="155"/>
      <c r="AF67" s="155">
        <v>0</v>
      </c>
      <c r="AG67" s="155"/>
      <c r="AH67" s="155">
        <v>0</v>
      </c>
      <c r="AI67" s="155"/>
      <c r="AJ67" s="155">
        <v>0</v>
      </c>
      <c r="AK67" s="155"/>
      <c r="AL67" s="155">
        <v>0</v>
      </c>
      <c r="AM67" s="155"/>
      <c r="AN67" s="155">
        <v>0</v>
      </c>
      <c r="AO67" s="155"/>
      <c r="AP67" s="155">
        <v>0</v>
      </c>
      <c r="AQ67" s="146"/>
      <c r="AR67" s="157"/>
      <c r="AS67" s="158"/>
      <c r="AT67" s="158"/>
      <c r="AU67" s="158"/>
      <c r="AV67" s="158"/>
      <c r="AW67" s="158"/>
      <c r="AX67" s="158"/>
      <c r="AY67" s="158"/>
      <c r="AZ67" s="158"/>
      <c r="BA67" s="158"/>
      <c r="BB67" s="158"/>
      <c r="BC67" s="158">
        <v>0</v>
      </c>
      <c r="BD67" s="158"/>
      <c r="BE67" s="158"/>
      <c r="BF67" s="146"/>
      <c r="BG67" s="146" t="s">
        <v>2567</v>
      </c>
    </row>
    <row r="68" spans="1:59">
      <c r="A68" s="146" t="s">
        <v>2697</v>
      </c>
      <c r="B68" s="146" t="s">
        <v>2698</v>
      </c>
      <c r="C68" s="147" t="s">
        <v>2577</v>
      </c>
      <c r="D68" s="148"/>
      <c r="E68" s="149">
        <v>90299</v>
      </c>
      <c r="F68" s="147" t="s">
        <v>2578</v>
      </c>
      <c r="G68" s="150">
        <v>308231</v>
      </c>
      <c r="H68" s="151">
        <v>12</v>
      </c>
      <c r="I68" s="147" t="s">
        <v>2574</v>
      </c>
      <c r="J68" s="152" t="s">
        <v>2566</v>
      </c>
      <c r="K68" s="152">
        <v>12</v>
      </c>
      <c r="L68" s="153"/>
      <c r="M68" s="154">
        <v>286520</v>
      </c>
      <c r="N68" s="154"/>
      <c r="O68" s="154">
        <v>0</v>
      </c>
      <c r="P68" s="154"/>
      <c r="Q68" s="154">
        <v>0</v>
      </c>
      <c r="R68" s="154"/>
      <c r="S68" s="154">
        <v>0</v>
      </c>
      <c r="T68" s="154"/>
      <c r="U68" s="154">
        <v>0</v>
      </c>
      <c r="V68" s="154"/>
      <c r="W68" s="154">
        <v>0</v>
      </c>
      <c r="X68" s="154"/>
      <c r="Y68" s="154">
        <v>0</v>
      </c>
      <c r="Z68" s="154"/>
      <c r="AA68" s="151">
        <v>0</v>
      </c>
      <c r="AB68" s="155"/>
      <c r="AC68" s="156"/>
      <c r="AD68" s="155">
        <v>931897</v>
      </c>
      <c r="AE68" s="155"/>
      <c r="AF68" s="155">
        <v>0</v>
      </c>
      <c r="AG68" s="155"/>
      <c r="AH68" s="155">
        <v>0</v>
      </c>
      <c r="AI68" s="155"/>
      <c r="AJ68" s="155">
        <v>0</v>
      </c>
      <c r="AK68" s="155"/>
      <c r="AL68" s="155">
        <v>0</v>
      </c>
      <c r="AM68" s="155"/>
      <c r="AN68" s="155">
        <v>0</v>
      </c>
      <c r="AO68" s="155"/>
      <c r="AP68" s="155">
        <v>0</v>
      </c>
      <c r="AQ68" s="146"/>
      <c r="AR68" s="157"/>
      <c r="AS68" s="158">
        <v>3.2524999999999999</v>
      </c>
      <c r="AT68" s="158"/>
      <c r="AU68" s="158"/>
      <c r="AV68" s="158"/>
      <c r="AW68" s="158"/>
      <c r="AX68" s="158"/>
      <c r="AY68" s="158"/>
      <c r="AZ68" s="158"/>
      <c r="BA68" s="158"/>
      <c r="BB68" s="158"/>
      <c r="BC68" s="158"/>
      <c r="BD68" s="158"/>
      <c r="BE68" s="158"/>
      <c r="BF68" s="146"/>
      <c r="BG68" s="146" t="s">
        <v>2567</v>
      </c>
    </row>
    <row r="70" spans="1:59">
      <c r="M70" s="6">
        <f>SUM(M1:M68)</f>
        <v>104995073</v>
      </c>
      <c r="N70" s="6">
        <f t="shared" ref="N70:AB70" si="0">SUM(N1:N68)</f>
        <v>0</v>
      </c>
      <c r="O70" s="6">
        <f t="shared" si="0"/>
        <v>0</v>
      </c>
      <c r="P70" s="6">
        <f t="shared" si="0"/>
        <v>0</v>
      </c>
      <c r="Q70" s="6">
        <f t="shared" si="0"/>
        <v>0</v>
      </c>
      <c r="R70" s="6">
        <f t="shared" si="0"/>
        <v>0</v>
      </c>
      <c r="S70" s="6">
        <f t="shared" si="0"/>
        <v>0</v>
      </c>
      <c r="T70" s="6">
        <f t="shared" si="0"/>
        <v>0</v>
      </c>
      <c r="U70" s="6">
        <f t="shared" si="0"/>
        <v>792273</v>
      </c>
      <c r="V70" s="6">
        <f t="shared" si="0"/>
        <v>0</v>
      </c>
      <c r="W70" s="6">
        <f t="shared" si="0"/>
        <v>0</v>
      </c>
      <c r="X70" s="6">
        <f t="shared" si="0"/>
        <v>0</v>
      </c>
      <c r="Y70" s="6">
        <f t="shared" si="0"/>
        <v>6030683824</v>
      </c>
      <c r="Z70" s="6">
        <f t="shared" si="0"/>
        <v>0</v>
      </c>
      <c r="AA70" s="6">
        <f t="shared" si="0"/>
        <v>0</v>
      </c>
      <c r="AB70" s="6">
        <f t="shared" si="0"/>
        <v>0</v>
      </c>
    </row>
  </sheetData>
  <conditionalFormatting sqref="A2:BG68">
    <cfRule type="expression" dxfId="2" priority="1">
      <formula>MOD(ROW(),2)=0</formula>
    </cfRule>
  </conditionalFormatting>
  <conditionalFormatting sqref="K5:K68">
    <cfRule type="expression" dxfId="1" priority="5">
      <formula>MOD(ROW(),2)=0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D44F6-CA87-4F62-836C-4369A46DD67C}">
  <dimension ref="A1:H13"/>
  <sheetViews>
    <sheetView workbookViewId="0">
      <selection activeCell="H19" sqref="H19"/>
    </sheetView>
  </sheetViews>
  <sheetFormatPr defaultRowHeight="14.75"/>
  <cols>
    <col min="1" max="1" width="46.7265625" customWidth="1"/>
    <col min="2" max="5" width="12" bestFit="1" customWidth="1"/>
    <col min="7" max="8" width="12" bestFit="1" customWidth="1"/>
  </cols>
  <sheetData>
    <row r="1" spans="1:8" ht="44.25">
      <c r="B1" s="71" t="s">
        <v>111</v>
      </c>
      <c r="C1" s="71" t="s">
        <v>112</v>
      </c>
      <c r="D1" s="71" t="s">
        <v>113</v>
      </c>
      <c r="E1" s="71" t="s">
        <v>114</v>
      </c>
      <c r="F1" s="71" t="s">
        <v>115</v>
      </c>
      <c r="G1" s="71" t="s">
        <v>260</v>
      </c>
      <c r="H1" s="71" t="s">
        <v>261</v>
      </c>
    </row>
    <row r="2" spans="1:8">
      <c r="A2" t="s">
        <v>2887</v>
      </c>
      <c r="B2">
        <f>SUMIFS('AEO 2021 46'!$G$61:$G$70,'AEO 2021 46'!$A$61:$A$70,'freight LDV calcs'!B$1)</f>
        <v>1.1528E-2</v>
      </c>
      <c r="C2">
        <f>SUMIFS('AEO 2021 46'!$G$61:$G$70,'AEO 2021 46'!$A$61:$A$70,'freight LDV calcs'!C$1)</f>
        <v>8.2433999999999993E-2</v>
      </c>
      <c r="D2">
        <f>SUMIFS('AEO 2021 46'!$G$61:$G$70,'AEO 2021 46'!$A$61:$A$70,'freight LDV calcs'!D$1)</f>
        <v>57.386690000000002</v>
      </c>
      <c r="E2">
        <f>SUMIFS('AEO 2021 46'!$G$61:$G$70,'AEO 2021 46'!$A$61:$A$70,'freight LDV calcs'!E$1)</f>
        <v>32.357177999999998</v>
      </c>
      <c r="F2">
        <f>SUMIFS('AEO 2021 46'!$G$61:$G$70,'AEO 2021 46'!$A$61:$A$70,'freight LDV calcs'!F$1)</f>
        <v>2.5041000000000001E-2</v>
      </c>
      <c r="G2">
        <f>SUMIFS('AEO 2021 46'!$G$61:$G$70,'AEO 2021 46'!$A$61:$A$70,'freight LDV calcs'!G$1)</f>
        <v>2.1801000000000001E-2</v>
      </c>
      <c r="H2">
        <f>SUMIFS('AEO 2021 46'!$G$61:$G$70,'AEO 2021 46'!$A$61:$A$70,'freight LDV calcs'!H$1)</f>
        <v>0</v>
      </c>
    </row>
    <row r="3" spans="1:8">
      <c r="A3" t="s">
        <v>2888</v>
      </c>
      <c r="B3">
        <f>SUMIFS('AEO 2021 49'!$G$19:$G$28,'AEO 2021 49'!$A$19:$A$28,'freight LDV calcs'!B$1)</f>
        <v>5.3699999999999998E-3</v>
      </c>
      <c r="C3">
        <f>SUMIFS('AEO 2021 49'!$G$19:$G$28,'AEO 2021 49'!$A$19:$A$28,'freight LDV calcs'!C$1)</f>
        <v>6.5100000000000002E-3</v>
      </c>
      <c r="D3">
        <f>SUMIFS('AEO 2021 49'!$G$19:$G$28,'AEO 2021 49'!$A$19:$A$28,'freight LDV calcs'!D$1)</f>
        <v>15.78753</v>
      </c>
      <c r="E3">
        <f>SUMIFS('AEO 2021 49'!$G$19:$G$28,'AEO 2021 49'!$A$19:$A$28,'freight LDV calcs'!E$1)</f>
        <v>44.303615999999998</v>
      </c>
      <c r="F3">
        <f>SUMIFS('AEO 2021 49'!$G$19:$G$28,'AEO 2021 49'!$A$19:$A$28,'freight LDV calcs'!F$1)</f>
        <v>9.4039999999999992E-3</v>
      </c>
      <c r="G3">
        <f>SUMIFS('AEO 2021 49'!$G$19:$G$28,'AEO 2021 49'!$A$19:$A$28,'freight LDV calcs'!G$1)</f>
        <v>1.2333999999999999E-2</v>
      </c>
      <c r="H3">
        <f>SUMIFS('AEO 2021 49'!$G$19:$G$28,'AEO 2021 49'!$A$19:$A$28,'freight LDV calcs'!H$1)</f>
        <v>1.9999999999999999E-6</v>
      </c>
    </row>
    <row r="4" spans="1:8">
      <c r="A4" t="s">
        <v>2889</v>
      </c>
      <c r="B4">
        <f>SUMIFS('AEO 2021 49'!$G$30:$G$39,'AEO 2021 49'!$A$30:$A$39,'freight LDV calcs'!B$1)</f>
        <v>5.4200000000000003E-3</v>
      </c>
      <c r="C4">
        <f>SUMIFS('AEO 2021 49'!$G$30:$G$39,'AEO 2021 49'!$A$30:$A$39,'freight LDV calcs'!C$1)</f>
        <v>5.1877E-2</v>
      </c>
      <c r="D4">
        <f>SUMIFS('AEO 2021 49'!$G$30:$G$39,'AEO 2021 49'!$A$30:$A$39,'freight LDV calcs'!D$1)</f>
        <v>16.953870000000002</v>
      </c>
      <c r="E4">
        <f>SUMIFS('AEO 2021 49'!$G$30:$G$39,'AEO 2021 49'!$A$30:$A$39,'freight LDV calcs'!E$1)</f>
        <v>34.473965</v>
      </c>
      <c r="F4">
        <f>SUMIFS('AEO 2021 49'!$G$30:$G$39,'AEO 2021 49'!$A$30:$A$39,'freight LDV calcs'!F$1)</f>
        <v>7.4850000000000003E-3</v>
      </c>
      <c r="G4">
        <f>SUMIFS('AEO 2021 49'!$G$30:$G$39,'AEO 2021 49'!$A$30:$A$39,'freight LDV calcs'!G$1)</f>
        <v>4.2376999999999998E-2</v>
      </c>
      <c r="H4">
        <f>SUMIFS('AEO 2021 49'!$G$30:$G$39,'AEO 2021 49'!$A$30:$A$39,'freight LDV calcs'!H$1)</f>
        <v>5.9309999999999996E-3</v>
      </c>
    </row>
    <row r="6" spans="1:8">
      <c r="A6" t="s">
        <v>2890</v>
      </c>
      <c r="B6">
        <f>SUMIFS('AEO 2021 43'!$G$61:$G$70,'AEO 2021 43'!$A$61:$A$70,'freight LDV calcs'!B1)*10^15</f>
        <v>50446000000000</v>
      </c>
      <c r="C6">
        <f>SUMIFS('AEO 2021 43'!$G$61:$G$70,'AEO 2021 43'!$A$61:$A$70,'freight LDV calcs'!C1)*10^15</f>
        <v>833526000000000</v>
      </c>
      <c r="D6">
        <f>SUMIFS('AEO 2021 43'!$G$61:$G$70,'AEO 2021 43'!$A$61:$A$70,'freight LDV calcs'!D1)*10^15</f>
        <v>5.4293836999999994E+17</v>
      </c>
      <c r="E6">
        <f>SUMIFS('AEO 2021 43'!$G$61:$G$70,'AEO 2021 43'!$A$61:$A$70,'freight LDV calcs'!E1)*10^15</f>
        <v>2.56444977E+17</v>
      </c>
      <c r="F6">
        <f>SUMIFS('AEO 2021 43'!$G$61:$G$70,'AEO 2021 43'!$A$61:$A$70,'freight LDV calcs'!F1)*10^15</f>
        <v>138131000000000</v>
      </c>
      <c r="G6">
        <f>SUMIFS('AEO 2021 43'!$G$61:$G$70,'AEO 2021 43'!$A$61:$A$70,'freight LDV calcs'!G1)*10^15</f>
        <v>192215000000000</v>
      </c>
      <c r="H6">
        <f>SUMIFS('AEO 2021 43'!$G$61:$G$70,'AEO 2021 43'!$A$61:$A$70,'freight LDV calcs'!H1)*10^15</f>
        <v>0</v>
      </c>
    </row>
    <row r="8" spans="1:8" ht="44.25">
      <c r="B8" s="71" t="s">
        <v>111</v>
      </c>
      <c r="C8" s="71" t="s">
        <v>112</v>
      </c>
      <c r="D8" s="71" t="s">
        <v>113</v>
      </c>
      <c r="E8" s="71" t="s">
        <v>114</v>
      </c>
      <c r="F8" s="71" t="s">
        <v>115</v>
      </c>
      <c r="G8" s="71" t="s">
        <v>260</v>
      </c>
      <c r="H8" s="71" t="s">
        <v>261</v>
      </c>
    </row>
    <row r="9" spans="1:8">
      <c r="A9" t="s">
        <v>2891</v>
      </c>
      <c r="B9">
        <f>B2*10^12/B6</f>
        <v>2.2852158744003488E-4</v>
      </c>
      <c r="C9">
        <f t="shared" ref="C9:G9" si="0">C2*10^12/C6</f>
        <v>9.8897934797474818E-5</v>
      </c>
      <c r="D9">
        <f t="shared" si="0"/>
        <v>1.0569650842691411E-4</v>
      </c>
      <c r="E9">
        <f t="shared" si="0"/>
        <v>1.2617590868235252E-4</v>
      </c>
      <c r="F9">
        <f t="shared" si="0"/>
        <v>1.8128443289341277E-4</v>
      </c>
      <c r="G9">
        <f t="shared" si="0"/>
        <v>1.134198683765575E-4</v>
      </c>
      <c r="H9">
        <v>0</v>
      </c>
    </row>
    <row r="10" spans="1:8">
      <c r="A10" t="s">
        <v>2892</v>
      </c>
      <c r="B10">
        <f>'AEO 2021 49'!G104/'Calculations Etc'!B30</f>
        <v>1.9206298198643889E-4</v>
      </c>
      <c r="C10">
        <f>'AEO 2021 49'!G102/'Calculations Etc'!B29</f>
        <v>9.3292157774162496E-5</v>
      </c>
      <c r="D10">
        <f>'AEO 2021 49'!G100/'Calculations Etc'!B29</f>
        <v>8.2395157541751047E-5</v>
      </c>
      <c r="E10">
        <f>'AEO 2021 49'!G99/'Calculations Etc'!B30</f>
        <v>1.0506322934551698E-4</v>
      </c>
      <c r="F10">
        <f>'AEO 2021 49'!G106/'Calculations Etc'!B29</f>
        <v>1.5204951193598725E-4</v>
      </c>
      <c r="G10">
        <f>'AEO 2021 49'!G101/'Calculations Etc'!B29</f>
        <v>9.8064834489856897E-5</v>
      </c>
      <c r="H10">
        <f>'AEO 2021 49'!G107/'Calculations Etc'!B30</f>
        <v>1.3426176410674272E-4</v>
      </c>
    </row>
    <row r="11" spans="1:8">
      <c r="A11" t="s">
        <v>2893</v>
      </c>
      <c r="B11">
        <f>'AEO 2021 49'!G115/'Calculations Etc'!B30</f>
        <v>1.270787911416349E-4</v>
      </c>
      <c r="C11">
        <f>'AEO 2021 49'!G113/'Calculations Etc'!B29</f>
        <v>5.5950097944818879E-5</v>
      </c>
      <c r="D11">
        <f>'AEO 2021 49'!G111/'Calculations Etc'!B29</f>
        <v>5.4893929081310798E-5</v>
      </c>
      <c r="E11">
        <f>'AEO 2021 49'!G110/'Calculations Etc'!B30</f>
        <v>6.5044342752379006E-5</v>
      </c>
      <c r="F11">
        <f>'AEO 2021 49'!G116/'Calculations Etc'!B30</f>
        <v>1.0265035066786951E-4</v>
      </c>
      <c r="G11">
        <f>'AEO 2021 49'!G112/'Calculations Etc'!B29</f>
        <v>5.5208340250340317E-5</v>
      </c>
      <c r="H11">
        <f>'AEO 2021 49'!G118/'Calculations Etc'!B30</f>
        <v>8.3569289642929892E-5</v>
      </c>
    </row>
    <row r="13" spans="1:8">
      <c r="A13" t="s">
        <v>2894</v>
      </c>
      <c r="B13">
        <f>SUMPRODUCT(B2:B4,B9:B11)/SUM(B2:B4)</f>
        <v>1.9511345645951969E-4</v>
      </c>
      <c r="C13">
        <f t="shared" ref="C13:H13" si="1">SUMPRODUCT(C2:C4,C9:C11)/SUM(C2:C4)</f>
        <v>8.2817246968053108E-5</v>
      </c>
      <c r="D13">
        <f t="shared" si="1"/>
        <v>9.2058461708847822E-5</v>
      </c>
      <c r="E13">
        <f t="shared" si="1"/>
        <v>9.8796396370318831E-5</v>
      </c>
      <c r="F13">
        <f t="shared" si="1"/>
        <v>1.6069055495060761E-4</v>
      </c>
      <c r="G13">
        <f t="shared" si="1"/>
        <v>7.8703498194582507E-5</v>
      </c>
      <c r="H13">
        <f t="shared" si="1"/>
        <v>8.3586377953890226E-5</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FC765-561B-4C3F-8161-235865212FAF}">
  <sheetPr>
    <tabColor rgb="FFFFCC66"/>
  </sheetPr>
  <dimension ref="B2:X64"/>
  <sheetViews>
    <sheetView topLeftCell="F40" workbookViewId="0">
      <selection activeCell="G2" sqref="G2"/>
    </sheetView>
  </sheetViews>
  <sheetFormatPr defaultRowHeight="14.75"/>
  <cols>
    <col min="2" max="2" width="18.26953125" customWidth="1"/>
    <col min="3" max="3" width="9.86328125" bestFit="1" customWidth="1"/>
    <col min="4" max="4" width="11.40625" customWidth="1"/>
    <col min="5" max="5" width="22.40625" bestFit="1" customWidth="1"/>
    <col min="6" max="6" width="15.26953125" bestFit="1" customWidth="1"/>
    <col min="7" max="7" width="16.86328125" bestFit="1" customWidth="1"/>
    <col min="8" max="8" width="15.86328125" customWidth="1"/>
    <col min="9" max="9" width="18.54296875" customWidth="1"/>
    <col min="10" max="10" width="16.40625" bestFit="1" customWidth="1"/>
    <col min="11" max="11" width="17.86328125" bestFit="1" customWidth="1"/>
    <col min="12" max="12" width="9.7265625" bestFit="1" customWidth="1"/>
    <col min="13" max="13" width="14.26953125" bestFit="1" customWidth="1"/>
    <col min="14" max="20" width="14.26953125" customWidth="1"/>
    <col min="21" max="21" width="18.1328125" bestFit="1" customWidth="1"/>
    <col min="22" max="22" width="19.40625" bestFit="1" customWidth="1"/>
  </cols>
  <sheetData>
    <row r="2" spans="2:22">
      <c r="B2" s="1" t="s">
        <v>2745</v>
      </c>
      <c r="C2" s="6">
        <v>138700</v>
      </c>
    </row>
    <row r="3" spans="2:22">
      <c r="B3" s="1" t="s">
        <v>2746</v>
      </c>
      <c r="C3">
        <v>3412.14</v>
      </c>
      <c r="H3" s="23"/>
    </row>
    <row r="4" spans="2:22">
      <c r="B4" s="1" t="s">
        <v>2519</v>
      </c>
      <c r="C4" s="159" t="s">
        <v>2747</v>
      </c>
      <c r="D4" s="159" t="s">
        <v>2565</v>
      </c>
      <c r="E4" s="159" t="s">
        <v>2574</v>
      </c>
      <c r="F4" s="159" t="s">
        <v>2572</v>
      </c>
    </row>
    <row r="5" spans="2:22">
      <c r="B5" s="1"/>
      <c r="C5" s="1"/>
      <c r="D5" s="1"/>
      <c r="E5" s="1"/>
      <c r="F5" s="1"/>
    </row>
    <row r="6" spans="2:22">
      <c r="B6" s="1"/>
      <c r="C6" s="1"/>
      <c r="D6" s="1"/>
      <c r="E6" s="160" t="s">
        <v>2748</v>
      </c>
      <c r="F6" s="160"/>
      <c r="G6" s="161"/>
      <c r="H6" s="161"/>
      <c r="I6" s="161"/>
      <c r="J6" s="161"/>
      <c r="K6" s="161"/>
      <c r="L6" s="161"/>
      <c r="M6" s="161"/>
      <c r="N6" s="161"/>
      <c r="O6" s="161"/>
      <c r="P6" s="162" t="s">
        <v>2749</v>
      </c>
      <c r="Q6" s="163"/>
      <c r="R6" s="163"/>
      <c r="S6" s="163"/>
      <c r="T6" s="163"/>
      <c r="U6" s="163"/>
      <c r="V6" s="163"/>
    </row>
    <row r="7" spans="2:22">
      <c r="G7" s="164"/>
      <c r="H7" s="1" t="s">
        <v>2717</v>
      </c>
      <c r="I7" s="1"/>
      <c r="J7" s="1"/>
      <c r="K7" s="1"/>
      <c r="N7" s="1"/>
      <c r="O7" s="1"/>
    </row>
    <row r="8" spans="2:22">
      <c r="B8" s="165" t="s">
        <v>2512</v>
      </c>
      <c r="C8" s="165" t="s">
        <v>2512</v>
      </c>
      <c r="D8" s="1" t="s">
        <v>2750</v>
      </c>
      <c r="E8" s="1" t="s">
        <v>2523</v>
      </c>
      <c r="F8" s="1" t="s">
        <v>2533</v>
      </c>
      <c r="G8" s="1" t="s">
        <v>2555</v>
      </c>
      <c r="H8" s="1" t="s">
        <v>405</v>
      </c>
      <c r="I8" s="1" t="s">
        <v>2725</v>
      </c>
      <c r="J8" s="1" t="s">
        <v>2751</v>
      </c>
      <c r="K8" s="1" t="s">
        <v>2752</v>
      </c>
      <c r="L8" s="166" t="s">
        <v>2753</v>
      </c>
      <c r="M8" s="166" t="s">
        <v>2754</v>
      </c>
      <c r="N8" s="166" t="s">
        <v>2755</v>
      </c>
      <c r="O8" s="166" t="s">
        <v>2756</v>
      </c>
      <c r="P8" s="1" t="s">
        <v>2701</v>
      </c>
      <c r="Q8" s="1" t="s">
        <v>2709</v>
      </c>
      <c r="R8" s="1" t="s">
        <v>2713</v>
      </c>
      <c r="S8" s="1" t="s">
        <v>2757</v>
      </c>
      <c r="T8" s="1" t="s">
        <v>2758</v>
      </c>
      <c r="U8" s="166" t="s">
        <v>2759</v>
      </c>
      <c r="V8" s="166" t="s">
        <v>2760</v>
      </c>
    </row>
    <row r="9" spans="2:22">
      <c r="B9" s="167" t="s">
        <v>2761</v>
      </c>
      <c r="C9" s="167" t="s">
        <v>2762</v>
      </c>
      <c r="D9" t="s">
        <v>2763</v>
      </c>
      <c r="E9">
        <f>SUMIFS('Annual Service Data_rail only'!N:N,'Annual Service Data_rail only'!C:C,C9)</f>
        <v>0</v>
      </c>
      <c r="F9" s="164">
        <f>SUMIFS('Annual Service Data_rail only'!X:X,'Annual Service Data_rail only'!C:C,C9)</f>
        <v>0</v>
      </c>
      <c r="G9" s="164">
        <f>SUMIFS('Annual Service Data_rail only'!AT:AT,'Annual Service Data_rail only'!C:C,C9)</f>
        <v>0</v>
      </c>
      <c r="H9">
        <f>SUMIFS('Fuel and Energy_rail only'!AD:AD,'Fuel and Energy_rail only'!C:C,C9)</f>
        <v>0</v>
      </c>
      <c r="I9">
        <f>SUMIFS('Fuel and Energy_rail only'!AN:AN,'Fuel and Energy_rail only'!C:C,C9)</f>
        <v>0</v>
      </c>
      <c r="J9" s="23">
        <f>IFERROR(H9/SUM($H9:$I9),0)</f>
        <v>0</v>
      </c>
      <c r="K9" s="23">
        <f>IFERROR(I9/SUM($H9:$I9),0)</f>
        <v>0</v>
      </c>
      <c r="L9" s="168">
        <f t="shared" ref="L9:L40" si="0">IFERROR(G9/F9,0)</f>
        <v>0</v>
      </c>
      <c r="M9" s="169">
        <f t="shared" ref="M9:M40" si="1">IFERROR(F9/E9,0)</f>
        <v>0</v>
      </c>
      <c r="N9" s="169">
        <f>E9*J9</f>
        <v>0</v>
      </c>
      <c r="O9" s="169">
        <f>K9*E9</f>
        <v>0</v>
      </c>
      <c r="P9">
        <f>SUMIFS('Fuel and Energy_rail only'!M:M,'Fuel and Energy_rail only'!C:C,C9)</f>
        <v>0</v>
      </c>
      <c r="Q9">
        <f>SUMIFS('Fuel and Energy_rail only'!U:U,'Fuel and Energy_rail only'!C:C,C9)</f>
        <v>0</v>
      </c>
      <c r="R9">
        <f>SUMIFS('Fuel and Energy_rail only'!Y:Y,'Fuel and Energy_rail only'!C:C,C9)</f>
        <v>0</v>
      </c>
      <c r="S9">
        <f>SUM(P9:Q9)*$C$2</f>
        <v>0</v>
      </c>
      <c r="T9">
        <f>R9*$C$3</f>
        <v>0</v>
      </c>
      <c r="U9" s="170">
        <f>IFERROR(($L9*$M9*N9)/S9,0)</f>
        <v>0</v>
      </c>
      <c r="V9" s="170">
        <f>IFERROR(($L9*$M9*O9)/T9,0)</f>
        <v>0</v>
      </c>
    </row>
    <row r="10" spans="2:22">
      <c r="B10" s="167" t="s">
        <v>2764</v>
      </c>
      <c r="C10" s="167" t="s">
        <v>2765</v>
      </c>
      <c r="D10" t="s">
        <v>2766</v>
      </c>
      <c r="E10">
        <f>SUMIFS('Annual Service Data_rail only'!N:N,'Annual Service Data_rail only'!C:C,C10)</f>
        <v>0</v>
      </c>
      <c r="F10" s="164">
        <f>SUMIFS('Annual Service Data_rail only'!X:X,'Annual Service Data_rail only'!C:C,C10)</f>
        <v>0</v>
      </c>
      <c r="G10" s="164">
        <f>SUMIFS('Annual Service Data_rail only'!AT:AT,'Annual Service Data_rail only'!C:C,C10)</f>
        <v>0</v>
      </c>
      <c r="H10">
        <f>SUMIFS('Fuel and Energy_rail only'!AD:AD,'Fuel and Energy_rail only'!C:C,C10)</f>
        <v>0</v>
      </c>
      <c r="I10">
        <f>SUMIFS('Fuel and Energy_rail only'!AN:AN,'Fuel and Energy_rail only'!C:C,C10)</f>
        <v>0</v>
      </c>
      <c r="J10" s="23">
        <f t="shared" ref="J10:K59" si="2">IFERROR(H10/SUM($H10:$I10),0)</f>
        <v>0</v>
      </c>
      <c r="K10" s="23">
        <f t="shared" si="2"/>
        <v>0</v>
      </c>
      <c r="L10" s="168">
        <f t="shared" si="0"/>
        <v>0</v>
      </c>
      <c r="M10" s="169">
        <f t="shared" si="1"/>
        <v>0</v>
      </c>
      <c r="N10" s="169">
        <f t="shared" ref="N10:N59" si="3">E10*J10</f>
        <v>0</v>
      </c>
      <c r="O10" s="169">
        <f t="shared" ref="O10:O59" si="4">K10*E10</f>
        <v>0</v>
      </c>
      <c r="P10">
        <f>SUMIFS('Fuel and Energy_rail only'!M:M,'Fuel and Energy_rail only'!C:C,C10)</f>
        <v>0</v>
      </c>
      <c r="Q10">
        <f>SUMIFS('Fuel and Energy_rail only'!U:U,'Fuel and Energy_rail only'!C:C,C10)</f>
        <v>0</v>
      </c>
      <c r="R10">
        <f>SUMIFS('Fuel and Energy_rail only'!Y:Y,'Fuel and Energy_rail only'!C:C,C10)</f>
        <v>0</v>
      </c>
      <c r="S10">
        <f t="shared" ref="S10:S59" si="5">SUM(P10:Q10)*$C$2</f>
        <v>0</v>
      </c>
      <c r="T10">
        <f t="shared" ref="T10:T59" si="6">R10*$C$3</f>
        <v>0</v>
      </c>
      <c r="U10" s="170">
        <f t="shared" ref="U10:V59" si="7">IFERROR(($L10*$M10*N10)/S10,0)</f>
        <v>0</v>
      </c>
      <c r="V10" s="170">
        <f t="shared" si="7"/>
        <v>0</v>
      </c>
    </row>
    <row r="11" spans="2:22">
      <c r="B11" s="167" t="s">
        <v>2767</v>
      </c>
      <c r="C11" s="167" t="s">
        <v>2688</v>
      </c>
      <c r="D11" t="s">
        <v>2768</v>
      </c>
      <c r="E11">
        <f>SUMIFS('Annual Service Data_rail only'!N:N,'Annual Service Data_rail only'!C:C,C11)</f>
        <v>17</v>
      </c>
      <c r="F11" s="164">
        <f>SUMIFS('Annual Service Data_rail only'!X:X,'Annual Service Data_rail only'!C:C,C11)</f>
        <v>3435184</v>
      </c>
      <c r="G11" s="164">
        <f>SUMIFS('Annual Service Data_rail only'!AT:AT,'Annual Service Data_rail only'!C:C,C11)</f>
        <v>90553779</v>
      </c>
      <c r="H11">
        <f>SUMIFS('Fuel and Energy_rail only'!AD:AD,'Fuel and Energy_rail only'!C:C,C11)</f>
        <v>0</v>
      </c>
      <c r="I11">
        <f>SUMIFS('Fuel and Energy_rail only'!AN:AN,'Fuel and Energy_rail only'!C:C,C11)</f>
        <v>3452467</v>
      </c>
      <c r="J11" s="23">
        <f t="shared" si="2"/>
        <v>0</v>
      </c>
      <c r="K11" s="23">
        <f t="shared" si="2"/>
        <v>1</v>
      </c>
      <c r="L11" s="168">
        <f t="shared" si="0"/>
        <v>26.360677914196152</v>
      </c>
      <c r="M11" s="169">
        <f t="shared" si="1"/>
        <v>202069.64705882352</v>
      </c>
      <c r="N11" s="169">
        <f t="shared" si="3"/>
        <v>0</v>
      </c>
      <c r="O11" s="169">
        <f>K11*E11</f>
        <v>17</v>
      </c>
      <c r="P11">
        <f>SUMIFS('Fuel and Energy_rail only'!M:M,'Fuel and Energy_rail only'!C:C,C11)</f>
        <v>0</v>
      </c>
      <c r="Q11">
        <f>SUMIFS('Fuel and Energy_rail only'!U:U,'Fuel and Energy_rail only'!C:C,C11)</f>
        <v>0</v>
      </c>
      <c r="R11">
        <f>SUMIFS('Fuel and Energy_rail only'!Y:Y,'Fuel and Energy_rail only'!C:C,C11)</f>
        <v>23474521</v>
      </c>
      <c r="S11">
        <f t="shared" si="5"/>
        <v>0</v>
      </c>
      <c r="T11">
        <f t="shared" si="6"/>
        <v>80098352084.940002</v>
      </c>
      <c r="U11" s="170">
        <f t="shared" si="7"/>
        <v>0</v>
      </c>
      <c r="V11" s="170">
        <f t="shared" si="7"/>
        <v>1.1305323598164989E-3</v>
      </c>
    </row>
    <row r="12" spans="2:22">
      <c r="B12" s="167" t="s">
        <v>2769</v>
      </c>
      <c r="C12" s="167" t="s">
        <v>2770</v>
      </c>
      <c r="D12" t="s">
        <v>2771</v>
      </c>
      <c r="E12">
        <f>SUMIFS('Annual Service Data_rail only'!N:N,'Annual Service Data_rail only'!C:C,C12)</f>
        <v>0</v>
      </c>
      <c r="F12" s="164">
        <f>SUMIFS('Annual Service Data_rail only'!X:X,'Annual Service Data_rail only'!C:C,C12)</f>
        <v>0</v>
      </c>
      <c r="G12" s="164">
        <f>SUMIFS('Annual Service Data_rail only'!AT:AT,'Annual Service Data_rail only'!C:C,C12)</f>
        <v>0</v>
      </c>
      <c r="H12">
        <f>SUMIFS('Fuel and Energy_rail only'!AD:AD,'Fuel and Energy_rail only'!C:C,C12)</f>
        <v>0</v>
      </c>
      <c r="I12">
        <f>SUMIFS('Fuel and Energy_rail only'!AN:AN,'Fuel and Energy_rail only'!C:C,C12)</f>
        <v>0</v>
      </c>
      <c r="J12" s="23">
        <f t="shared" si="2"/>
        <v>0</v>
      </c>
      <c r="K12" s="23">
        <f t="shared" si="2"/>
        <v>0</v>
      </c>
      <c r="L12" s="168">
        <f t="shared" si="0"/>
        <v>0</v>
      </c>
      <c r="M12" s="169">
        <f t="shared" si="1"/>
        <v>0</v>
      </c>
      <c r="N12" s="169">
        <f t="shared" si="3"/>
        <v>0</v>
      </c>
      <c r="O12" s="169">
        <f t="shared" si="4"/>
        <v>0</v>
      </c>
      <c r="P12">
        <f>SUMIFS('Fuel and Energy_rail only'!M:M,'Fuel and Energy_rail only'!C:C,C12)</f>
        <v>0</v>
      </c>
      <c r="Q12">
        <f>SUMIFS('Fuel and Energy_rail only'!U:U,'Fuel and Energy_rail only'!C:C,C12)</f>
        <v>0</v>
      </c>
      <c r="R12">
        <f>SUMIFS('Fuel and Energy_rail only'!Y:Y,'Fuel and Energy_rail only'!C:C,C12)</f>
        <v>0</v>
      </c>
      <c r="S12">
        <f t="shared" si="5"/>
        <v>0</v>
      </c>
      <c r="T12">
        <f t="shared" si="6"/>
        <v>0</v>
      </c>
      <c r="U12" s="170">
        <f t="shared" si="7"/>
        <v>0</v>
      </c>
      <c r="V12" s="170">
        <f t="shared" si="7"/>
        <v>0</v>
      </c>
    </row>
    <row r="13" spans="2:22">
      <c r="B13" s="167" t="s">
        <v>2772</v>
      </c>
      <c r="C13" s="167" t="s">
        <v>2577</v>
      </c>
      <c r="D13" t="s">
        <v>2773</v>
      </c>
      <c r="E13">
        <f>SUMIFS('Annual Service Data_rail only'!N:N,'Annual Service Data_rail only'!C:C,C13)</f>
        <v>441</v>
      </c>
      <c r="F13" s="164">
        <f>SUMIFS('Annual Service Data_rail only'!X:X,'Annual Service Data_rail only'!C:C,C13)</f>
        <v>139399021</v>
      </c>
      <c r="G13" s="164">
        <f>SUMIFS('Annual Service Data_rail only'!AT:AT,'Annual Service Data_rail only'!C:C,C13)</f>
        <v>2812423160</v>
      </c>
      <c r="H13">
        <f>SUMIFS('Fuel and Energy_rail only'!AD:AD,'Fuel and Energy_rail only'!C:C,C13)</f>
        <v>5034854</v>
      </c>
      <c r="I13">
        <f>SUMIFS('Fuel and Energy_rail only'!AN:AN,'Fuel and Energy_rail only'!C:C,C13)</f>
        <v>106204511</v>
      </c>
      <c r="J13" s="23">
        <f t="shared" si="2"/>
        <v>4.5261441397116929E-2</v>
      </c>
      <c r="K13" s="23">
        <f t="shared" si="2"/>
        <v>0.95473855860288304</v>
      </c>
      <c r="L13" s="168">
        <f t="shared" si="0"/>
        <v>20.175343699149796</v>
      </c>
      <c r="M13" s="169">
        <f t="shared" si="1"/>
        <v>316097.55328798183</v>
      </c>
      <c r="N13" s="169">
        <f t="shared" si="3"/>
        <v>19.960295656128565</v>
      </c>
      <c r="O13" s="169">
        <f t="shared" si="4"/>
        <v>421.03970434387139</v>
      </c>
      <c r="P13">
        <f>SUMIFS('Fuel and Energy_rail only'!M:M,'Fuel and Energy_rail only'!C:C,C13)</f>
        <v>13666577</v>
      </c>
      <c r="Q13">
        <f>SUMIFS('Fuel and Energy_rail only'!U:U,'Fuel and Energy_rail only'!C:C,C13)</f>
        <v>0</v>
      </c>
      <c r="R13">
        <f>SUMIFS('Fuel and Energy_rail only'!Y:Y,'Fuel and Energy_rail only'!C:C,C13)</f>
        <v>681466893</v>
      </c>
      <c r="S13">
        <f t="shared" si="5"/>
        <v>1895554229900</v>
      </c>
      <c r="T13">
        <f t="shared" si="6"/>
        <v>2325260444281.02</v>
      </c>
      <c r="U13" s="170">
        <f t="shared" si="7"/>
        <v>6.7154146282034786E-5</v>
      </c>
      <c r="V13" s="170">
        <f t="shared" si="7"/>
        <v>1.154764766486198E-3</v>
      </c>
    </row>
    <row r="14" spans="2:22">
      <c r="B14" s="167" t="s">
        <v>2774</v>
      </c>
      <c r="C14" s="167" t="s">
        <v>2487</v>
      </c>
      <c r="D14" t="s">
        <v>2775</v>
      </c>
      <c r="E14">
        <f>SUMIFS('Annual Service Data_rail only'!N:N,'Annual Service Data_rail only'!C:C,C14)</f>
        <v>56</v>
      </c>
      <c r="F14" s="164">
        <f>SUMIFS('Annual Service Data_rail only'!X:X,'Annual Service Data_rail only'!C:C,C14)</f>
        <v>15749288</v>
      </c>
      <c r="G14" s="164">
        <f>SUMIFS('Annual Service Data_rail only'!AT:AT,'Annual Service Data_rail only'!C:C,C14)</f>
        <v>129461494</v>
      </c>
      <c r="H14">
        <f>SUMIFS('Fuel and Energy_rail only'!AD:AD,'Fuel and Energy_rail only'!C:C,C14)</f>
        <v>0</v>
      </c>
      <c r="I14">
        <f>SUMIFS('Fuel and Energy_rail only'!AN:AN,'Fuel and Energy_rail only'!C:C,C14)</f>
        <v>15639401</v>
      </c>
      <c r="J14" s="23">
        <f t="shared" si="2"/>
        <v>0</v>
      </c>
      <c r="K14" s="23">
        <f t="shared" si="2"/>
        <v>1</v>
      </c>
      <c r="L14" s="168">
        <f t="shared" si="0"/>
        <v>8.2201489997516077</v>
      </c>
      <c r="M14" s="169">
        <f t="shared" si="1"/>
        <v>281237.28571428574</v>
      </c>
      <c r="N14" s="169">
        <f t="shared" si="3"/>
        <v>0</v>
      </c>
      <c r="O14" s="169">
        <f t="shared" si="4"/>
        <v>56</v>
      </c>
      <c r="P14">
        <f>SUMIFS('Fuel and Energy_rail only'!M:M,'Fuel and Energy_rail only'!C:C,C14)</f>
        <v>0</v>
      </c>
      <c r="Q14">
        <f>SUMIFS('Fuel and Energy_rail only'!U:U,'Fuel and Energy_rail only'!C:C,C14)</f>
        <v>0</v>
      </c>
      <c r="R14">
        <f>SUMIFS('Fuel and Energy_rail only'!Y:Y,'Fuel and Energy_rail only'!C:C,C14)</f>
        <v>101468806</v>
      </c>
      <c r="S14">
        <f t="shared" si="5"/>
        <v>0</v>
      </c>
      <c r="T14">
        <f t="shared" si="6"/>
        <v>346225771704.83997</v>
      </c>
      <c r="U14" s="170">
        <f t="shared" si="7"/>
        <v>0</v>
      </c>
      <c r="V14" s="170">
        <f t="shared" si="7"/>
        <v>3.739221761641906E-4</v>
      </c>
    </row>
    <row r="15" spans="2:22">
      <c r="B15" s="167" t="s">
        <v>2776</v>
      </c>
      <c r="C15" s="167" t="s">
        <v>2685</v>
      </c>
      <c r="D15" t="s">
        <v>2777</v>
      </c>
      <c r="E15">
        <f>SUMIFS('Annual Service Data_rail only'!N:N,'Annual Service Data_rail only'!C:C,C15)</f>
        <v>5</v>
      </c>
      <c r="F15" s="164">
        <f>SUMIFS('Annual Service Data_rail only'!X:X,'Annual Service Data_rail only'!C:C,C15)</f>
        <v>1717047</v>
      </c>
      <c r="G15" s="164">
        <f>SUMIFS('Annual Service Data_rail only'!AT:AT,'Annual Service Data_rail only'!C:C,C15)</f>
        <v>12884750</v>
      </c>
      <c r="H15">
        <f>SUMIFS('Fuel and Energy_rail only'!AD:AD,'Fuel and Energy_rail only'!C:C,C15)</f>
        <v>724004</v>
      </c>
      <c r="I15">
        <f>SUMIFS('Fuel and Energy_rail only'!AN:AN,'Fuel and Energy_rail only'!C:C,C15)</f>
        <v>0</v>
      </c>
      <c r="J15" s="23">
        <f t="shared" si="2"/>
        <v>1</v>
      </c>
      <c r="K15" s="23">
        <f t="shared" si="2"/>
        <v>0</v>
      </c>
      <c r="L15" s="168">
        <f t="shared" si="0"/>
        <v>7.5040170711692804</v>
      </c>
      <c r="M15" s="169">
        <f t="shared" si="1"/>
        <v>343409.4</v>
      </c>
      <c r="N15" s="169">
        <f t="shared" si="3"/>
        <v>5</v>
      </c>
      <c r="O15" s="169">
        <f t="shared" si="4"/>
        <v>0</v>
      </c>
      <c r="P15">
        <f>SUMIFS('Fuel and Energy_rail only'!M:M,'Fuel and Energy_rail only'!C:C,C15)</f>
        <v>1678569</v>
      </c>
      <c r="Q15">
        <f>SUMIFS('Fuel and Energy_rail only'!U:U,'Fuel and Energy_rail only'!C:C,C15)</f>
        <v>0</v>
      </c>
      <c r="R15">
        <f>SUMIFS('Fuel and Energy_rail only'!Y:Y,'Fuel and Energy_rail only'!C:C,C15)</f>
        <v>0</v>
      </c>
      <c r="S15">
        <f t="shared" si="5"/>
        <v>232817520300</v>
      </c>
      <c r="T15">
        <f t="shared" si="6"/>
        <v>0</v>
      </c>
      <c r="U15" s="170">
        <f t="shared" si="7"/>
        <v>5.5342699223826415E-5</v>
      </c>
      <c r="V15" s="170">
        <f t="shared" si="7"/>
        <v>0</v>
      </c>
    </row>
    <row r="16" spans="2:22">
      <c r="B16" s="167" t="s">
        <v>2778</v>
      </c>
      <c r="C16" s="167" t="s">
        <v>2779</v>
      </c>
      <c r="D16" t="s">
        <v>2780</v>
      </c>
      <c r="E16">
        <f>SUMIFS('Annual Service Data_rail only'!N:N,'Annual Service Data_rail only'!C:C,C16)</f>
        <v>0</v>
      </c>
      <c r="F16" s="164">
        <f>SUMIFS('Annual Service Data_rail only'!X:X,'Annual Service Data_rail only'!C:C,C16)</f>
        <v>0</v>
      </c>
      <c r="G16" s="164">
        <f>SUMIFS('Annual Service Data_rail only'!AT:AT,'Annual Service Data_rail only'!C:C,C16)</f>
        <v>0</v>
      </c>
      <c r="H16">
        <f>SUMIFS('Fuel and Energy_rail only'!AD:AD,'Fuel and Energy_rail only'!C:C,C16)</f>
        <v>0</v>
      </c>
      <c r="I16">
        <f>SUMIFS('Fuel and Energy_rail only'!AN:AN,'Fuel and Energy_rail only'!C:C,C16)</f>
        <v>0</v>
      </c>
      <c r="J16" s="23">
        <f t="shared" si="2"/>
        <v>0</v>
      </c>
      <c r="K16" s="23">
        <f t="shared" si="2"/>
        <v>0</v>
      </c>
      <c r="L16" s="168">
        <f t="shared" si="0"/>
        <v>0</v>
      </c>
      <c r="M16" s="169">
        <f t="shared" si="1"/>
        <v>0</v>
      </c>
      <c r="N16" s="169">
        <f t="shared" si="3"/>
        <v>0</v>
      </c>
      <c r="O16" s="169">
        <f t="shared" si="4"/>
        <v>0</v>
      </c>
      <c r="P16">
        <f>SUMIFS('Fuel and Energy_rail only'!M:M,'Fuel and Energy_rail only'!C:C,C16)</f>
        <v>0</v>
      </c>
      <c r="Q16">
        <f>SUMIFS('Fuel and Energy_rail only'!U:U,'Fuel and Energy_rail only'!C:C,C16)</f>
        <v>0</v>
      </c>
      <c r="R16">
        <f>SUMIFS('Fuel and Energy_rail only'!Y:Y,'Fuel and Energy_rail only'!C:C,C16)</f>
        <v>0</v>
      </c>
      <c r="S16">
        <f t="shared" si="5"/>
        <v>0</v>
      </c>
      <c r="T16">
        <f t="shared" si="6"/>
        <v>0</v>
      </c>
      <c r="U16" s="170">
        <f t="shared" si="7"/>
        <v>0</v>
      </c>
      <c r="V16" s="170">
        <f t="shared" si="7"/>
        <v>0</v>
      </c>
    </row>
    <row r="17" spans="2:22">
      <c r="B17" s="167" t="s">
        <v>2581</v>
      </c>
      <c r="C17" s="167" t="s">
        <v>2581</v>
      </c>
      <c r="D17" t="s">
        <v>2781</v>
      </c>
      <c r="E17">
        <f>SUMIFS('Annual Service Data_rail only'!N:N,'Annual Service Data_rail only'!C:C,C17)</f>
        <v>129</v>
      </c>
      <c r="F17" s="164">
        <f>SUMIFS('Annual Service Data_rail only'!X:X,'Annual Service Data_rail only'!C:C,C17)</f>
        <v>82234530</v>
      </c>
      <c r="G17" s="164">
        <f>SUMIFS('Annual Service Data_rail only'!AT:AT,'Annual Service Data_rail only'!C:C,C17)</f>
        <v>985922295</v>
      </c>
      <c r="H17">
        <f>SUMIFS('Fuel and Energy_rail only'!AD:AD,'Fuel and Energy_rail only'!C:C,C17)</f>
        <v>0</v>
      </c>
      <c r="I17">
        <f>SUMIFS('Fuel and Energy_rail only'!AN:AN,'Fuel and Energy_rail only'!C:C,C17)</f>
        <v>64920984</v>
      </c>
      <c r="J17" s="23">
        <f t="shared" si="2"/>
        <v>0</v>
      </c>
      <c r="K17" s="23">
        <f t="shared" si="2"/>
        <v>1</v>
      </c>
      <c r="L17" s="168">
        <f t="shared" si="0"/>
        <v>11.9891521846115</v>
      </c>
      <c r="M17" s="169">
        <f t="shared" si="1"/>
        <v>637476.97674418602</v>
      </c>
      <c r="N17" s="169">
        <f t="shared" si="3"/>
        <v>0</v>
      </c>
      <c r="O17" s="169">
        <f t="shared" si="4"/>
        <v>129</v>
      </c>
      <c r="P17">
        <f>SUMIFS('Fuel and Energy_rail only'!M:M,'Fuel and Energy_rail only'!C:C,C17)</f>
        <v>0</v>
      </c>
      <c r="Q17">
        <f>SUMIFS('Fuel and Energy_rail only'!U:U,'Fuel and Energy_rail only'!C:C,C17)</f>
        <v>0</v>
      </c>
      <c r="R17">
        <f>SUMIFS('Fuel and Energy_rail only'!Y:Y,'Fuel and Energy_rail only'!C:C,C17)</f>
        <v>576455528</v>
      </c>
      <c r="S17">
        <f t="shared" si="5"/>
        <v>0</v>
      </c>
      <c r="T17">
        <f t="shared" si="6"/>
        <v>1966946965309.9199</v>
      </c>
      <c r="U17" s="170">
        <f t="shared" si="7"/>
        <v>0</v>
      </c>
      <c r="V17" s="170">
        <f t="shared" si="7"/>
        <v>5.0124498137887213E-4</v>
      </c>
    </row>
    <row r="18" spans="2:22">
      <c r="B18" s="167" t="s">
        <v>2782</v>
      </c>
      <c r="C18" s="167" t="s">
        <v>2603</v>
      </c>
      <c r="D18" t="s">
        <v>2783</v>
      </c>
      <c r="E18">
        <f>SUMIFS('Annual Service Data_rail only'!N:N,'Annual Service Data_rail only'!C:C,C18)</f>
        <v>35</v>
      </c>
      <c r="F18" s="164">
        <f>SUMIFS('Annual Service Data_rail only'!X:X,'Annual Service Data_rail only'!C:C,C18)</f>
        <v>11964512</v>
      </c>
      <c r="G18" s="164">
        <f>SUMIFS('Annual Service Data_rail only'!AT:AT,'Annual Service Data_rail only'!C:C,C18)</f>
        <v>203966246</v>
      </c>
      <c r="H18">
        <f>SUMIFS('Fuel and Energy_rail only'!AD:AD,'Fuel and Energy_rail only'!C:C,C18)</f>
        <v>1504489</v>
      </c>
      <c r="I18">
        <f>SUMIFS('Fuel and Energy_rail only'!AN:AN,'Fuel and Energy_rail only'!C:C,C18)</f>
        <v>559892</v>
      </c>
      <c r="J18" s="23">
        <f t="shared" si="2"/>
        <v>0.72878456060194319</v>
      </c>
      <c r="K18" s="23">
        <f t="shared" si="2"/>
        <v>0.27121543939805687</v>
      </c>
      <c r="L18" s="168">
        <f t="shared" si="0"/>
        <v>17.047602610118993</v>
      </c>
      <c r="M18" s="169">
        <f t="shared" si="1"/>
        <v>341843.20000000001</v>
      </c>
      <c r="N18" s="169">
        <f t="shared" si="3"/>
        <v>25.507459621068012</v>
      </c>
      <c r="O18" s="169">
        <f t="shared" si="4"/>
        <v>9.4925403789319898</v>
      </c>
      <c r="P18">
        <f>SUMIFS('Fuel and Energy_rail only'!M:M,'Fuel and Energy_rail only'!C:C,C18)</f>
        <v>3648266</v>
      </c>
      <c r="Q18">
        <f>SUMIFS('Fuel and Energy_rail only'!U:U,'Fuel and Energy_rail only'!C:C,C18)</f>
        <v>0</v>
      </c>
      <c r="R18">
        <f>SUMIFS('Fuel and Energy_rail only'!Y:Y,'Fuel and Energy_rail only'!C:C,C18)</f>
        <v>66954261</v>
      </c>
      <c r="S18">
        <f t="shared" si="5"/>
        <v>506014494200</v>
      </c>
      <c r="T18">
        <f t="shared" si="6"/>
        <v>228457312128.53998</v>
      </c>
      <c r="U18" s="170">
        <f t="shared" si="7"/>
        <v>2.9376125125377459E-4</v>
      </c>
      <c r="V18" s="170">
        <f t="shared" si="7"/>
        <v>2.421406192511685E-4</v>
      </c>
    </row>
    <row r="19" spans="2:22">
      <c r="B19" s="167" t="s">
        <v>2784</v>
      </c>
      <c r="C19" s="167" t="s">
        <v>2624</v>
      </c>
      <c r="D19" t="s">
        <v>2785</v>
      </c>
      <c r="E19">
        <f>SUMIFS('Annual Service Data_rail only'!N:N,'Annual Service Data_rail only'!C:C,C19)</f>
        <v>39</v>
      </c>
      <c r="F19" s="164">
        <f>SUMIFS('Annual Service Data_rail only'!X:X,'Annual Service Data_rail only'!C:C,C19)</f>
        <v>21145309</v>
      </c>
      <c r="G19" s="164">
        <f>SUMIFS('Annual Service Data_rail only'!AT:AT,'Annual Service Data_rail only'!C:C,C19)</f>
        <v>329631085</v>
      </c>
      <c r="H19">
        <f>SUMIFS('Fuel and Energy_rail only'!AD:AD,'Fuel and Energy_rail only'!C:C,C19)</f>
        <v>0</v>
      </c>
      <c r="I19">
        <f>SUMIFS('Fuel and Energy_rail only'!AN:AN,'Fuel and Energy_rail only'!C:C,C19)</f>
        <v>19692749</v>
      </c>
      <c r="J19" s="23">
        <f t="shared" si="2"/>
        <v>0</v>
      </c>
      <c r="K19" s="23">
        <f t="shared" si="2"/>
        <v>1</v>
      </c>
      <c r="L19" s="168">
        <f t="shared" si="0"/>
        <v>15.588851645535186</v>
      </c>
      <c r="M19" s="169">
        <f t="shared" si="1"/>
        <v>542187.41025641025</v>
      </c>
      <c r="N19" s="169">
        <f t="shared" si="3"/>
        <v>0</v>
      </c>
      <c r="O19" s="169">
        <f t="shared" si="4"/>
        <v>39</v>
      </c>
      <c r="P19">
        <f>SUMIFS('Fuel and Energy_rail only'!M:M,'Fuel and Energy_rail only'!C:C,C19)</f>
        <v>0</v>
      </c>
      <c r="Q19">
        <f>SUMIFS('Fuel and Energy_rail only'!U:U,'Fuel and Energy_rail only'!C:C,C19)</f>
        <v>0</v>
      </c>
      <c r="R19">
        <f>SUMIFS('Fuel and Energy_rail only'!Y:Y,'Fuel and Energy_rail only'!C:C,C19)</f>
        <v>83566447</v>
      </c>
      <c r="S19">
        <f t="shared" si="5"/>
        <v>0</v>
      </c>
      <c r="T19">
        <f t="shared" si="6"/>
        <v>285140416466.58002</v>
      </c>
      <c r="U19" s="170">
        <f t="shared" si="7"/>
        <v>0</v>
      </c>
      <c r="V19" s="170">
        <f t="shared" si="7"/>
        <v>1.1560307342071744E-3</v>
      </c>
    </row>
    <row r="20" spans="2:22">
      <c r="B20" s="167" t="s">
        <v>2786</v>
      </c>
      <c r="C20" s="167" t="s">
        <v>2787</v>
      </c>
      <c r="D20" t="s">
        <v>2788</v>
      </c>
      <c r="E20">
        <f>SUMIFS('Annual Service Data_rail only'!N:N,'Annual Service Data_rail only'!C:C,C20)</f>
        <v>0</v>
      </c>
      <c r="F20" s="164">
        <f>SUMIFS('Annual Service Data_rail only'!X:X,'Annual Service Data_rail only'!C:C,C20)</f>
        <v>0</v>
      </c>
      <c r="G20" s="164">
        <f>SUMIFS('Annual Service Data_rail only'!AT:AT,'Annual Service Data_rail only'!C:C,C20)</f>
        <v>0</v>
      </c>
      <c r="H20">
        <f>SUMIFS('Fuel and Energy_rail only'!AD:AD,'Fuel and Energy_rail only'!C:C,C20)</f>
        <v>0</v>
      </c>
      <c r="I20">
        <f>SUMIFS('Fuel and Energy_rail only'!AN:AN,'Fuel and Energy_rail only'!C:C,C20)</f>
        <v>0</v>
      </c>
      <c r="J20" s="23">
        <f t="shared" si="2"/>
        <v>0</v>
      </c>
      <c r="K20" s="23">
        <f t="shared" si="2"/>
        <v>0</v>
      </c>
      <c r="L20" s="168">
        <f t="shared" si="0"/>
        <v>0</v>
      </c>
      <c r="M20" s="169">
        <f t="shared" si="1"/>
        <v>0</v>
      </c>
      <c r="N20" s="169">
        <f t="shared" si="3"/>
        <v>0</v>
      </c>
      <c r="O20" s="169">
        <f t="shared" si="4"/>
        <v>0</v>
      </c>
      <c r="P20">
        <f>SUMIFS('Fuel and Energy_rail only'!M:M,'Fuel and Energy_rail only'!C:C,C20)</f>
        <v>0</v>
      </c>
      <c r="Q20">
        <f>SUMIFS('Fuel and Energy_rail only'!U:U,'Fuel and Energy_rail only'!C:C,C20)</f>
        <v>0</v>
      </c>
      <c r="R20">
        <f>SUMIFS('Fuel and Energy_rail only'!Y:Y,'Fuel and Energy_rail only'!C:C,C20)</f>
        <v>0</v>
      </c>
      <c r="S20">
        <f t="shared" si="5"/>
        <v>0</v>
      </c>
      <c r="T20">
        <f t="shared" si="6"/>
        <v>0</v>
      </c>
      <c r="U20" s="170">
        <f t="shared" si="7"/>
        <v>0</v>
      </c>
      <c r="V20" s="170">
        <f t="shared" si="7"/>
        <v>0</v>
      </c>
    </row>
    <row r="21" spans="2:22">
      <c r="B21" s="167" t="s">
        <v>2789</v>
      </c>
      <c r="C21" s="167" t="s">
        <v>2790</v>
      </c>
      <c r="D21" t="s">
        <v>2791</v>
      </c>
      <c r="E21">
        <f>SUMIFS('Annual Service Data_rail only'!N:N,'Annual Service Data_rail only'!C:C,C21)</f>
        <v>0</v>
      </c>
      <c r="F21" s="164">
        <f>SUMIFS('Annual Service Data_rail only'!X:X,'Annual Service Data_rail only'!C:C,C21)</f>
        <v>0</v>
      </c>
      <c r="G21" s="164">
        <f>SUMIFS('Annual Service Data_rail only'!AT:AT,'Annual Service Data_rail only'!C:C,C21)</f>
        <v>0</v>
      </c>
      <c r="H21">
        <f>SUMIFS('Fuel and Energy_rail only'!AD:AD,'Fuel and Energy_rail only'!C:C,C21)</f>
        <v>0</v>
      </c>
      <c r="I21">
        <f>SUMIFS('Fuel and Energy_rail only'!AN:AN,'Fuel and Energy_rail only'!C:C,C21)</f>
        <v>0</v>
      </c>
      <c r="J21" s="23">
        <f t="shared" si="2"/>
        <v>0</v>
      </c>
      <c r="K21" s="23">
        <f t="shared" si="2"/>
        <v>0</v>
      </c>
      <c r="L21" s="168">
        <f t="shared" si="0"/>
        <v>0</v>
      </c>
      <c r="M21" s="169">
        <f t="shared" si="1"/>
        <v>0</v>
      </c>
      <c r="N21" s="169">
        <f t="shared" si="3"/>
        <v>0</v>
      </c>
      <c r="O21" s="169">
        <f t="shared" si="4"/>
        <v>0</v>
      </c>
      <c r="P21">
        <f>SUMIFS('Fuel and Energy_rail only'!M:M,'Fuel and Energy_rail only'!C:C,C21)</f>
        <v>0</v>
      </c>
      <c r="Q21">
        <f>SUMIFS('Fuel and Energy_rail only'!U:U,'Fuel and Energy_rail only'!C:C,C21)</f>
        <v>0</v>
      </c>
      <c r="R21">
        <f>SUMIFS('Fuel and Energy_rail only'!Y:Y,'Fuel and Energy_rail only'!C:C,C21)</f>
        <v>0</v>
      </c>
      <c r="S21">
        <f t="shared" si="5"/>
        <v>0</v>
      </c>
      <c r="T21">
        <f t="shared" si="6"/>
        <v>0</v>
      </c>
      <c r="U21" s="170">
        <f t="shared" si="7"/>
        <v>0</v>
      </c>
      <c r="V21" s="170">
        <f t="shared" si="7"/>
        <v>0</v>
      </c>
    </row>
    <row r="22" spans="2:22">
      <c r="B22" s="167" t="s">
        <v>2792</v>
      </c>
      <c r="C22" s="167" t="s">
        <v>2584</v>
      </c>
      <c r="D22" t="s">
        <v>2793</v>
      </c>
      <c r="E22">
        <f>SUMIFS('Annual Service Data_rail only'!N:N,'Annual Service Data_rail only'!C:C,C22)</f>
        <v>251</v>
      </c>
      <c r="F22" s="164">
        <f>SUMIFS('Annual Service Data_rail only'!X:X,'Annual Service Data_rail only'!C:C,C22)</f>
        <v>102408279</v>
      </c>
      <c r="G22" s="164">
        <f>SUMIFS('Annual Service Data_rail only'!AT:AT,'Annual Service Data_rail only'!C:C,C22)</f>
        <v>839546950</v>
      </c>
      <c r="H22">
        <f>SUMIFS('Fuel and Energy_rail only'!AD:AD,'Fuel and Energy_rail only'!C:C,C22)</f>
        <v>5202961</v>
      </c>
      <c r="I22">
        <f>SUMIFS('Fuel and Energy_rail only'!AN:AN,'Fuel and Energy_rail only'!C:C,C22)</f>
        <v>66917044</v>
      </c>
      <c r="J22" s="23">
        <f t="shared" si="2"/>
        <v>7.2143103706107617E-2</v>
      </c>
      <c r="K22" s="23">
        <f t="shared" si="2"/>
        <v>0.92785689629389234</v>
      </c>
      <c r="L22" s="168">
        <f t="shared" si="0"/>
        <v>8.1980378754338794</v>
      </c>
      <c r="M22" s="169">
        <f t="shared" si="1"/>
        <v>408001.11155378487</v>
      </c>
      <c r="N22" s="169">
        <f t="shared" si="3"/>
        <v>18.107919030233013</v>
      </c>
      <c r="O22" s="169">
        <f t="shared" si="4"/>
        <v>232.89208096976697</v>
      </c>
      <c r="P22">
        <f>SUMIFS('Fuel and Energy_rail only'!M:M,'Fuel and Energy_rail only'!C:C,C22)</f>
        <v>36200086</v>
      </c>
      <c r="Q22">
        <f>SUMIFS('Fuel and Energy_rail only'!U:U,'Fuel and Energy_rail only'!C:C,C22)</f>
        <v>0</v>
      </c>
      <c r="R22">
        <f>SUMIFS('Fuel and Energy_rail only'!Y:Y,'Fuel and Energy_rail only'!C:C,C22)</f>
        <v>422807803</v>
      </c>
      <c r="S22">
        <f t="shared" si="5"/>
        <v>5020951928200</v>
      </c>
      <c r="T22">
        <f t="shared" si="6"/>
        <v>1442679416928.4199</v>
      </c>
      <c r="U22" s="170">
        <f t="shared" si="7"/>
        <v>1.2062956097990302E-5</v>
      </c>
      <c r="V22" s="170">
        <f t="shared" si="7"/>
        <v>5.399532412949464E-4</v>
      </c>
    </row>
    <row r="23" spans="2:22">
      <c r="B23" s="167" t="s">
        <v>2794</v>
      </c>
      <c r="C23" s="167" t="s">
        <v>2669</v>
      </c>
      <c r="D23" t="s">
        <v>2795</v>
      </c>
      <c r="E23">
        <f>SUMIFS('Annual Service Data_rail only'!N:N,'Annual Service Data_rail only'!C:C,C23)</f>
        <v>17</v>
      </c>
      <c r="F23" s="164">
        <f>SUMIFS('Annual Service Data_rail only'!X:X,'Annual Service Data_rail only'!C:C,C23)</f>
        <v>3988838</v>
      </c>
      <c r="G23" s="164">
        <f>SUMIFS('Annual Service Data_rail only'!AT:AT,'Annual Service Data_rail only'!C:C,C23)</f>
        <v>32836617</v>
      </c>
      <c r="H23">
        <f>SUMIFS('Fuel and Energy_rail only'!AD:AD,'Fuel and Energy_rail only'!C:C,C23)</f>
        <v>0</v>
      </c>
      <c r="I23">
        <f>SUMIFS('Fuel and Energy_rail only'!AN:AN,'Fuel and Energy_rail only'!C:C,C23)</f>
        <v>3510093</v>
      </c>
      <c r="J23" s="23">
        <f t="shared" si="2"/>
        <v>0</v>
      </c>
      <c r="K23" s="23">
        <f t="shared" si="2"/>
        <v>1</v>
      </c>
      <c r="L23" s="168">
        <f t="shared" si="0"/>
        <v>8.2321259975962917</v>
      </c>
      <c r="M23" s="169">
        <f t="shared" si="1"/>
        <v>234637.5294117647</v>
      </c>
      <c r="N23" s="169">
        <f t="shared" si="3"/>
        <v>0</v>
      </c>
      <c r="O23" s="169">
        <f t="shared" si="4"/>
        <v>17</v>
      </c>
      <c r="P23">
        <f>SUMIFS('Fuel and Energy_rail only'!M:M,'Fuel and Energy_rail only'!C:C,C23)</f>
        <v>0</v>
      </c>
      <c r="Q23">
        <f>SUMIFS('Fuel and Energy_rail only'!U:U,'Fuel and Energy_rail only'!C:C,C23)</f>
        <v>0</v>
      </c>
      <c r="R23">
        <f>SUMIFS('Fuel and Energy_rail only'!Y:Y,'Fuel and Energy_rail only'!C:C,C23)</f>
        <v>18158000</v>
      </c>
      <c r="S23">
        <f t="shared" si="5"/>
        <v>0</v>
      </c>
      <c r="T23">
        <f t="shared" si="6"/>
        <v>61957638120</v>
      </c>
      <c r="U23" s="170">
        <f t="shared" si="7"/>
        <v>0</v>
      </c>
      <c r="V23" s="170">
        <f t="shared" si="7"/>
        <v>5.2998497031797435E-4</v>
      </c>
    </row>
    <row r="24" spans="2:22">
      <c r="B24" s="167" t="s">
        <v>2796</v>
      </c>
      <c r="C24" s="167" t="s">
        <v>2797</v>
      </c>
      <c r="D24" t="s">
        <v>2798</v>
      </c>
      <c r="E24">
        <f>SUMIFS('Annual Service Data_rail only'!N:N,'Annual Service Data_rail only'!C:C,C24)</f>
        <v>0</v>
      </c>
      <c r="F24" s="164">
        <f>SUMIFS('Annual Service Data_rail only'!X:X,'Annual Service Data_rail only'!C:C,C24)</f>
        <v>0</v>
      </c>
      <c r="G24" s="164">
        <f>SUMIFS('Annual Service Data_rail only'!AT:AT,'Annual Service Data_rail only'!C:C,C24)</f>
        <v>0</v>
      </c>
      <c r="H24">
        <f>SUMIFS('Fuel and Energy_rail only'!AD:AD,'Fuel and Energy_rail only'!C:C,C24)</f>
        <v>0</v>
      </c>
      <c r="I24">
        <f>SUMIFS('Fuel and Energy_rail only'!AN:AN,'Fuel and Energy_rail only'!C:C,C24)</f>
        <v>0</v>
      </c>
      <c r="J24" s="23">
        <f t="shared" si="2"/>
        <v>0</v>
      </c>
      <c r="K24" s="23">
        <f t="shared" si="2"/>
        <v>0</v>
      </c>
      <c r="L24" s="168">
        <f t="shared" si="0"/>
        <v>0</v>
      </c>
      <c r="M24" s="169">
        <f t="shared" si="1"/>
        <v>0</v>
      </c>
      <c r="N24" s="169">
        <f t="shared" si="3"/>
        <v>0</v>
      </c>
      <c r="O24" s="169">
        <f t="shared" si="4"/>
        <v>0</v>
      </c>
      <c r="P24">
        <f>SUMIFS('Fuel and Energy_rail only'!M:M,'Fuel and Energy_rail only'!C:C,C24)</f>
        <v>0</v>
      </c>
      <c r="Q24">
        <f>SUMIFS('Fuel and Energy_rail only'!U:U,'Fuel and Energy_rail only'!C:C,C24)</f>
        <v>0</v>
      </c>
      <c r="R24">
        <f>SUMIFS('Fuel and Energy_rail only'!Y:Y,'Fuel and Energy_rail only'!C:C,C24)</f>
        <v>0</v>
      </c>
      <c r="S24">
        <f t="shared" si="5"/>
        <v>0</v>
      </c>
      <c r="T24">
        <f t="shared" si="6"/>
        <v>0</v>
      </c>
      <c r="U24" s="170">
        <f t="shared" si="7"/>
        <v>0</v>
      </c>
      <c r="V24" s="170">
        <f t="shared" si="7"/>
        <v>0</v>
      </c>
    </row>
    <row r="25" spans="2:22">
      <c r="B25" s="167" t="s">
        <v>2799</v>
      </c>
      <c r="C25" s="167" t="s">
        <v>2800</v>
      </c>
      <c r="D25" t="s">
        <v>2801</v>
      </c>
      <c r="E25">
        <f>SUMIFS('Annual Service Data_rail only'!N:N,'Annual Service Data_rail only'!C:C,C25)</f>
        <v>0</v>
      </c>
      <c r="F25" s="164">
        <f>SUMIFS('Annual Service Data_rail only'!X:X,'Annual Service Data_rail only'!C:C,C25)</f>
        <v>0</v>
      </c>
      <c r="G25" s="164">
        <f>SUMIFS('Annual Service Data_rail only'!AT:AT,'Annual Service Data_rail only'!C:C,C25)</f>
        <v>0</v>
      </c>
      <c r="H25">
        <f>SUMIFS('Fuel and Energy_rail only'!AD:AD,'Fuel and Energy_rail only'!C:C,C25)</f>
        <v>0</v>
      </c>
      <c r="I25">
        <f>SUMIFS('Fuel and Energy_rail only'!AN:AN,'Fuel and Energy_rail only'!C:C,C25)</f>
        <v>0</v>
      </c>
      <c r="J25" s="23">
        <f t="shared" si="2"/>
        <v>0</v>
      </c>
      <c r="K25" s="23">
        <f t="shared" si="2"/>
        <v>0</v>
      </c>
      <c r="L25" s="168">
        <f t="shared" si="0"/>
        <v>0</v>
      </c>
      <c r="M25" s="169">
        <f t="shared" si="1"/>
        <v>0</v>
      </c>
      <c r="N25" s="169">
        <f t="shared" si="3"/>
        <v>0</v>
      </c>
      <c r="O25" s="169">
        <f t="shared" si="4"/>
        <v>0</v>
      </c>
      <c r="P25">
        <f>SUMIFS('Fuel and Energy_rail only'!M:M,'Fuel and Energy_rail only'!C:C,C25)</f>
        <v>0</v>
      </c>
      <c r="Q25">
        <f>SUMIFS('Fuel and Energy_rail only'!U:U,'Fuel and Energy_rail only'!C:C,C25)</f>
        <v>0</v>
      </c>
      <c r="R25">
        <f>SUMIFS('Fuel and Energy_rail only'!Y:Y,'Fuel and Energy_rail only'!C:C,C25)</f>
        <v>0</v>
      </c>
      <c r="S25">
        <f t="shared" si="5"/>
        <v>0</v>
      </c>
      <c r="T25">
        <f t="shared" si="6"/>
        <v>0</v>
      </c>
      <c r="U25" s="170">
        <f t="shared" si="7"/>
        <v>0</v>
      </c>
      <c r="V25" s="170">
        <f t="shared" si="7"/>
        <v>0</v>
      </c>
    </row>
    <row r="26" spans="2:22">
      <c r="B26" s="167" t="s">
        <v>2802</v>
      </c>
      <c r="C26" s="167" t="s">
        <v>2803</v>
      </c>
      <c r="D26" t="s">
        <v>2804</v>
      </c>
      <c r="E26">
        <f>SUMIFS('Annual Service Data_rail only'!N:N,'Annual Service Data_rail only'!C:C,C26)</f>
        <v>0</v>
      </c>
      <c r="F26" s="164">
        <f>SUMIFS('Annual Service Data_rail only'!X:X,'Annual Service Data_rail only'!C:C,C26)</f>
        <v>0</v>
      </c>
      <c r="G26" s="164">
        <f>SUMIFS('Annual Service Data_rail only'!AT:AT,'Annual Service Data_rail only'!C:C,C26)</f>
        <v>0</v>
      </c>
      <c r="H26">
        <f>SUMIFS('Fuel and Energy_rail only'!AD:AD,'Fuel and Energy_rail only'!C:C,C26)</f>
        <v>0</v>
      </c>
      <c r="I26">
        <f>SUMIFS('Fuel and Energy_rail only'!AN:AN,'Fuel and Energy_rail only'!C:C,C26)</f>
        <v>0</v>
      </c>
      <c r="J26" s="23">
        <f t="shared" si="2"/>
        <v>0</v>
      </c>
      <c r="K26" s="23">
        <f t="shared" si="2"/>
        <v>0</v>
      </c>
      <c r="L26" s="168">
        <f t="shared" si="0"/>
        <v>0</v>
      </c>
      <c r="M26" s="169">
        <f t="shared" si="1"/>
        <v>0</v>
      </c>
      <c r="N26" s="169">
        <f t="shared" si="3"/>
        <v>0</v>
      </c>
      <c r="O26" s="169">
        <f t="shared" si="4"/>
        <v>0</v>
      </c>
      <c r="P26">
        <f>SUMIFS('Fuel and Energy_rail only'!M:M,'Fuel and Energy_rail only'!C:C,C26)</f>
        <v>0</v>
      </c>
      <c r="Q26">
        <f>SUMIFS('Fuel and Energy_rail only'!U:U,'Fuel and Energy_rail only'!C:C,C26)</f>
        <v>0</v>
      </c>
      <c r="R26">
        <f>SUMIFS('Fuel and Energy_rail only'!Y:Y,'Fuel and Energy_rail only'!C:C,C26)</f>
        <v>0</v>
      </c>
      <c r="S26">
        <f t="shared" si="5"/>
        <v>0</v>
      </c>
      <c r="T26">
        <f t="shared" si="6"/>
        <v>0</v>
      </c>
      <c r="U26" s="170">
        <f t="shared" si="7"/>
        <v>0</v>
      </c>
      <c r="V26" s="170">
        <f t="shared" si="7"/>
        <v>0</v>
      </c>
    </row>
    <row r="27" spans="2:22">
      <c r="B27" s="167" t="s">
        <v>2805</v>
      </c>
      <c r="C27" s="167" t="s">
        <v>2806</v>
      </c>
      <c r="D27" t="s">
        <v>2807</v>
      </c>
      <c r="E27">
        <f>SUMIFS('Annual Service Data_rail only'!N:N,'Annual Service Data_rail only'!C:C,C27)</f>
        <v>0</v>
      </c>
      <c r="F27" s="164">
        <f>SUMIFS('Annual Service Data_rail only'!X:X,'Annual Service Data_rail only'!C:C,C27)</f>
        <v>0</v>
      </c>
      <c r="G27" s="164">
        <f>SUMIFS('Annual Service Data_rail only'!AT:AT,'Annual Service Data_rail only'!C:C,C27)</f>
        <v>0</v>
      </c>
      <c r="H27">
        <f>SUMIFS('Fuel and Energy_rail only'!AD:AD,'Fuel and Energy_rail only'!C:C,C27)</f>
        <v>0</v>
      </c>
      <c r="I27">
        <f>SUMIFS('Fuel and Energy_rail only'!AN:AN,'Fuel and Energy_rail only'!C:C,C27)</f>
        <v>0</v>
      </c>
      <c r="J27" s="23">
        <f t="shared" si="2"/>
        <v>0</v>
      </c>
      <c r="K27" s="23">
        <f t="shared" si="2"/>
        <v>0</v>
      </c>
      <c r="L27" s="168">
        <f t="shared" si="0"/>
        <v>0</v>
      </c>
      <c r="M27" s="169">
        <f t="shared" si="1"/>
        <v>0</v>
      </c>
      <c r="N27" s="169">
        <f t="shared" si="3"/>
        <v>0</v>
      </c>
      <c r="O27" s="169">
        <f t="shared" si="4"/>
        <v>0</v>
      </c>
      <c r="P27">
        <f>SUMIFS('Fuel and Energy_rail only'!M:M,'Fuel and Energy_rail only'!C:C,C27)</f>
        <v>0</v>
      </c>
      <c r="Q27">
        <f>SUMIFS('Fuel and Energy_rail only'!U:U,'Fuel and Energy_rail only'!C:C,C27)</f>
        <v>0</v>
      </c>
      <c r="R27">
        <f>SUMIFS('Fuel and Energy_rail only'!Y:Y,'Fuel and Energy_rail only'!C:C,C27)</f>
        <v>0</v>
      </c>
      <c r="S27">
        <f t="shared" si="5"/>
        <v>0</v>
      </c>
      <c r="T27">
        <f t="shared" si="6"/>
        <v>0</v>
      </c>
      <c r="U27" s="170">
        <f t="shared" si="7"/>
        <v>0</v>
      </c>
      <c r="V27" s="170">
        <f t="shared" si="7"/>
        <v>0</v>
      </c>
    </row>
    <row r="28" spans="2:22">
      <c r="B28" s="167" t="s">
        <v>2808</v>
      </c>
      <c r="C28" s="167" t="s">
        <v>2694</v>
      </c>
      <c r="D28" t="s">
        <v>2809</v>
      </c>
      <c r="E28">
        <f>SUMIFS('Annual Service Data_rail only'!N:N,'Annual Service Data_rail only'!C:C,C28)</f>
        <v>3</v>
      </c>
      <c r="F28" s="164">
        <f>SUMIFS('Annual Service Data_rail only'!X:X,'Annual Service Data_rail only'!C:C,C28)</f>
        <v>1974842</v>
      </c>
      <c r="G28" s="164">
        <f>SUMIFS('Annual Service Data_rail only'!AT:AT,'Annual Service Data_rail only'!C:C,C28)</f>
        <v>33416609</v>
      </c>
      <c r="H28">
        <f>SUMIFS('Fuel and Energy_rail only'!AD:AD,'Fuel and Energy_rail only'!C:C,C28)</f>
        <v>0</v>
      </c>
      <c r="I28">
        <f>SUMIFS('Fuel and Energy_rail only'!AN:AN,'Fuel and Energy_rail only'!C:C,C28)</f>
        <v>0</v>
      </c>
      <c r="J28" s="23">
        <f t="shared" si="2"/>
        <v>0</v>
      </c>
      <c r="K28" s="23">
        <f t="shared" si="2"/>
        <v>0</v>
      </c>
      <c r="L28" s="168">
        <f t="shared" si="0"/>
        <v>16.921155717773878</v>
      </c>
      <c r="M28" s="169">
        <f t="shared" si="1"/>
        <v>658280.66666666663</v>
      </c>
      <c r="N28" s="169">
        <f t="shared" si="3"/>
        <v>0</v>
      </c>
      <c r="O28" s="169">
        <f t="shared" si="4"/>
        <v>0</v>
      </c>
      <c r="P28">
        <f>SUMIFS('Fuel and Energy_rail only'!M:M,'Fuel and Energy_rail only'!C:C,C28)</f>
        <v>628302</v>
      </c>
      <c r="Q28">
        <f>SUMIFS('Fuel and Energy_rail only'!U:U,'Fuel and Energy_rail only'!C:C,C28)</f>
        <v>0</v>
      </c>
      <c r="R28">
        <f>SUMIFS('Fuel and Energy_rail only'!Y:Y,'Fuel and Energy_rail only'!C:C,C28)</f>
        <v>0</v>
      </c>
      <c r="S28">
        <f t="shared" si="5"/>
        <v>87145487400</v>
      </c>
      <c r="T28">
        <f t="shared" si="6"/>
        <v>0</v>
      </c>
      <c r="U28" s="170">
        <f t="shared" si="7"/>
        <v>0</v>
      </c>
      <c r="V28" s="170">
        <f t="shared" si="7"/>
        <v>0</v>
      </c>
    </row>
    <row r="29" spans="2:22">
      <c r="B29" s="167" t="s">
        <v>2810</v>
      </c>
      <c r="C29" s="167" t="s">
        <v>2599</v>
      </c>
      <c r="D29" t="s">
        <v>2811</v>
      </c>
      <c r="E29">
        <f>SUMIFS('Annual Service Data_rail only'!N:N,'Annual Service Data_rail only'!C:C,C29)</f>
        <v>55</v>
      </c>
      <c r="F29" s="164">
        <f>SUMIFS('Annual Service Data_rail only'!X:X,'Annual Service Data_rail only'!C:C,C29)</f>
        <v>13332723</v>
      </c>
      <c r="G29" s="164">
        <f>SUMIFS('Annual Service Data_rail only'!AT:AT,'Annual Service Data_rail only'!C:C,C29)</f>
        <v>252169120</v>
      </c>
      <c r="H29">
        <f>SUMIFS('Fuel and Energy_rail only'!AD:AD,'Fuel and Energy_rail only'!C:C,C29)</f>
        <v>764117</v>
      </c>
      <c r="I29">
        <f>SUMIFS('Fuel and Energy_rail only'!AN:AN,'Fuel and Energy_rail only'!C:C,C29)</f>
        <v>2843642</v>
      </c>
      <c r="J29" s="23">
        <f t="shared" si="2"/>
        <v>0.21179823818608726</v>
      </c>
      <c r="K29" s="23">
        <f t="shared" si="2"/>
        <v>0.78820176181391277</v>
      </c>
      <c r="L29" s="168">
        <f t="shared" si="0"/>
        <v>18.913549767740619</v>
      </c>
      <c r="M29" s="169">
        <f t="shared" si="1"/>
        <v>242413.14545454545</v>
      </c>
      <c r="N29" s="169">
        <f t="shared" si="3"/>
        <v>11.648903100234799</v>
      </c>
      <c r="O29" s="169">
        <f t="shared" si="4"/>
        <v>43.351096899765203</v>
      </c>
      <c r="P29">
        <f>SUMIFS('Fuel and Energy_rail only'!M:M,'Fuel and Energy_rail only'!C:C,C29)</f>
        <v>3709703</v>
      </c>
      <c r="Q29">
        <f>SUMIFS('Fuel and Energy_rail only'!U:U,'Fuel and Energy_rail only'!C:C,C29)</f>
        <v>0</v>
      </c>
      <c r="R29">
        <f>SUMIFS('Fuel and Energy_rail only'!Y:Y,'Fuel and Energy_rail only'!C:C,C29)</f>
        <v>91224966</v>
      </c>
      <c r="S29">
        <f t="shared" si="5"/>
        <v>514535806100</v>
      </c>
      <c r="T29">
        <f t="shared" si="6"/>
        <v>311272355487.23999</v>
      </c>
      <c r="U29" s="170">
        <f t="shared" si="7"/>
        <v>1.0380030837067924E-4</v>
      </c>
      <c r="V29" s="170">
        <f t="shared" si="7"/>
        <v>6.3854094703637049E-4</v>
      </c>
    </row>
    <row r="30" spans="2:22">
      <c r="B30" s="167" t="s">
        <v>2812</v>
      </c>
      <c r="C30" s="167" t="s">
        <v>2589</v>
      </c>
      <c r="D30" t="s">
        <v>2813</v>
      </c>
      <c r="E30">
        <f>SUMIFS('Annual Service Data_rail only'!N:N,'Annual Service Data_rail only'!C:C,C30)</f>
        <v>209</v>
      </c>
      <c r="F30" s="164">
        <f>SUMIFS('Annual Service Data_rail only'!X:X,'Annual Service Data_rail only'!C:C,C30)</f>
        <v>50817429</v>
      </c>
      <c r="G30" s="164">
        <f>SUMIFS('Annual Service Data_rail only'!AT:AT,'Annual Service Data_rail only'!C:C,C30)</f>
        <v>1018614837</v>
      </c>
      <c r="H30">
        <f>SUMIFS('Fuel and Energy_rail only'!AD:AD,'Fuel and Energy_rail only'!C:C,C30)</f>
        <v>4339139</v>
      </c>
      <c r="I30">
        <f>SUMIFS('Fuel and Energy_rail only'!AN:AN,'Fuel and Energy_rail only'!C:C,C30)</f>
        <v>27601749</v>
      </c>
      <c r="J30" s="23">
        <f t="shared" si="2"/>
        <v>0.13584904089078551</v>
      </c>
      <c r="K30" s="23">
        <f t="shared" si="2"/>
        <v>0.86415095910921447</v>
      </c>
      <c r="L30" s="168">
        <f t="shared" si="0"/>
        <v>20.044596057781671</v>
      </c>
      <c r="M30" s="169">
        <f t="shared" si="1"/>
        <v>243145.59330143541</v>
      </c>
      <c r="N30" s="169">
        <f t="shared" si="3"/>
        <v>28.39244954617417</v>
      </c>
      <c r="O30" s="169">
        <f t="shared" si="4"/>
        <v>180.60755045382584</v>
      </c>
      <c r="P30">
        <f>SUMIFS('Fuel and Energy_rail only'!M:M,'Fuel and Energy_rail only'!C:C,C30)</f>
        <v>13360985</v>
      </c>
      <c r="Q30">
        <f>SUMIFS('Fuel and Energy_rail only'!U:U,'Fuel and Energy_rail only'!C:C,C30)</f>
        <v>0</v>
      </c>
      <c r="R30">
        <f>SUMIFS('Fuel and Energy_rail only'!Y:Y,'Fuel and Energy_rail only'!C:C,C30)</f>
        <v>225210199</v>
      </c>
      <c r="S30">
        <f t="shared" si="5"/>
        <v>1853168619500</v>
      </c>
      <c r="T30">
        <f t="shared" si="6"/>
        <v>768448728415.85999</v>
      </c>
      <c r="U30" s="170">
        <f t="shared" si="7"/>
        <v>7.4670943155140035E-5</v>
      </c>
      <c r="V30" s="170">
        <f t="shared" si="7"/>
        <v>1.1454726331202542E-3</v>
      </c>
    </row>
    <row r="31" spans="2:22">
      <c r="B31" s="167" t="s">
        <v>2814</v>
      </c>
      <c r="C31" s="167" t="s">
        <v>2815</v>
      </c>
      <c r="D31" t="s">
        <v>2816</v>
      </c>
      <c r="E31">
        <f>SUMIFS('Annual Service Data_rail only'!N:N,'Annual Service Data_rail only'!C:C,C31)</f>
        <v>0</v>
      </c>
      <c r="F31" s="164">
        <f>SUMIFS('Annual Service Data_rail only'!X:X,'Annual Service Data_rail only'!C:C,C31)</f>
        <v>0</v>
      </c>
      <c r="G31" s="164">
        <f>SUMIFS('Annual Service Data_rail only'!AT:AT,'Annual Service Data_rail only'!C:C,C31)</f>
        <v>0</v>
      </c>
      <c r="H31">
        <f>SUMIFS('Fuel and Energy_rail only'!AD:AD,'Fuel and Energy_rail only'!C:C,C31)</f>
        <v>0</v>
      </c>
      <c r="I31">
        <f>SUMIFS('Fuel and Energy_rail only'!AN:AN,'Fuel and Energy_rail only'!C:C,C31)</f>
        <v>0</v>
      </c>
      <c r="J31" s="23">
        <f t="shared" si="2"/>
        <v>0</v>
      </c>
      <c r="K31" s="23">
        <f t="shared" si="2"/>
        <v>0</v>
      </c>
      <c r="L31" s="168">
        <f t="shared" si="0"/>
        <v>0</v>
      </c>
      <c r="M31" s="169">
        <f t="shared" si="1"/>
        <v>0</v>
      </c>
      <c r="N31" s="169">
        <f t="shared" si="3"/>
        <v>0</v>
      </c>
      <c r="O31" s="169">
        <f t="shared" si="4"/>
        <v>0</v>
      </c>
      <c r="P31">
        <f>SUMIFS('Fuel and Energy_rail only'!M:M,'Fuel and Energy_rail only'!C:C,C31)</f>
        <v>0</v>
      </c>
      <c r="Q31">
        <f>SUMIFS('Fuel and Energy_rail only'!U:U,'Fuel and Energy_rail only'!C:C,C31)</f>
        <v>0</v>
      </c>
      <c r="R31">
        <f>SUMIFS('Fuel and Energy_rail only'!Y:Y,'Fuel and Energy_rail only'!C:C,C31)</f>
        <v>0</v>
      </c>
      <c r="S31">
        <f t="shared" si="5"/>
        <v>0</v>
      </c>
      <c r="T31">
        <f t="shared" si="6"/>
        <v>0</v>
      </c>
      <c r="U31" s="170">
        <f t="shared" si="7"/>
        <v>0</v>
      </c>
      <c r="V31" s="170">
        <f t="shared" si="7"/>
        <v>0</v>
      </c>
    </row>
    <row r="32" spans="2:22">
      <c r="B32" s="167" t="s">
        <v>2817</v>
      </c>
      <c r="C32" s="167" t="s">
        <v>2631</v>
      </c>
      <c r="D32" t="s">
        <v>2818</v>
      </c>
      <c r="E32">
        <f>SUMIFS('Annual Service Data_rail only'!N:N,'Annual Service Data_rail only'!C:C,C32)</f>
        <v>27</v>
      </c>
      <c r="F32" s="164">
        <f>SUMIFS('Annual Service Data_rail only'!X:X,'Annual Service Data_rail only'!C:C,C32)</f>
        <v>4386285</v>
      </c>
      <c r="G32" s="164">
        <f>SUMIFS('Annual Service Data_rail only'!AT:AT,'Annual Service Data_rail only'!C:C,C32)</f>
        <v>44505006</v>
      </c>
      <c r="H32">
        <f>SUMIFS('Fuel and Energy_rail only'!AD:AD,'Fuel and Energy_rail only'!C:C,C32)</f>
        <v>63438</v>
      </c>
      <c r="I32">
        <f>SUMIFS('Fuel and Energy_rail only'!AN:AN,'Fuel and Energy_rail only'!C:C,C32)</f>
        <v>4153269</v>
      </c>
      <c r="J32" s="23">
        <f t="shared" si="2"/>
        <v>1.5044441076887722E-2</v>
      </c>
      <c r="K32" s="23">
        <f t="shared" si="2"/>
        <v>0.98495555892311226</v>
      </c>
      <c r="L32" s="168">
        <f t="shared" si="0"/>
        <v>10.14640088366351</v>
      </c>
      <c r="M32" s="169">
        <f t="shared" si="1"/>
        <v>162455</v>
      </c>
      <c r="N32" s="169">
        <f t="shared" si="3"/>
        <v>0.40619990907596848</v>
      </c>
      <c r="O32" s="169">
        <f t="shared" si="4"/>
        <v>26.593800090924031</v>
      </c>
      <c r="P32">
        <f>SUMIFS('Fuel and Energy_rail only'!M:M,'Fuel and Energy_rail only'!C:C,C32)</f>
        <v>213780</v>
      </c>
      <c r="Q32">
        <f>SUMIFS('Fuel and Energy_rail only'!U:U,'Fuel and Energy_rail only'!C:C,C32)</f>
        <v>0</v>
      </c>
      <c r="R32">
        <f>SUMIFS('Fuel and Energy_rail only'!Y:Y,'Fuel and Energy_rail only'!C:C,C32)</f>
        <v>31871652</v>
      </c>
      <c r="S32">
        <f t="shared" si="5"/>
        <v>29651286000</v>
      </c>
      <c r="T32">
        <f t="shared" si="6"/>
        <v>108750538655.28</v>
      </c>
      <c r="U32" s="170">
        <f t="shared" si="7"/>
        <v>2.2580907296686373E-5</v>
      </c>
      <c r="V32" s="170">
        <f t="shared" si="7"/>
        <v>4.030826293059302E-4</v>
      </c>
    </row>
    <row r="33" spans="2:22">
      <c r="B33" s="167" t="s">
        <v>2819</v>
      </c>
      <c r="C33" s="167" t="s">
        <v>2820</v>
      </c>
      <c r="D33" t="s">
        <v>2821</v>
      </c>
      <c r="E33">
        <f>SUMIFS('Annual Service Data_rail only'!N:N,'Annual Service Data_rail only'!C:C,C33)</f>
        <v>0</v>
      </c>
      <c r="F33" s="164">
        <f>SUMIFS('Annual Service Data_rail only'!X:X,'Annual Service Data_rail only'!C:C,C33)</f>
        <v>0</v>
      </c>
      <c r="G33" s="164">
        <f>SUMIFS('Annual Service Data_rail only'!AT:AT,'Annual Service Data_rail only'!C:C,C33)</f>
        <v>0</v>
      </c>
      <c r="H33">
        <f>SUMIFS('Fuel and Energy_rail only'!AD:AD,'Fuel and Energy_rail only'!C:C,C33)</f>
        <v>0</v>
      </c>
      <c r="I33">
        <f>SUMIFS('Fuel and Energy_rail only'!AN:AN,'Fuel and Energy_rail only'!C:C,C33)</f>
        <v>0</v>
      </c>
      <c r="J33" s="23">
        <f t="shared" si="2"/>
        <v>0</v>
      </c>
      <c r="K33" s="23">
        <f t="shared" si="2"/>
        <v>0</v>
      </c>
      <c r="L33" s="168">
        <f t="shared" si="0"/>
        <v>0</v>
      </c>
      <c r="M33" s="169">
        <f t="shared" si="1"/>
        <v>0</v>
      </c>
      <c r="N33" s="169">
        <f t="shared" si="3"/>
        <v>0</v>
      </c>
      <c r="O33" s="169">
        <f t="shared" si="4"/>
        <v>0</v>
      </c>
      <c r="P33">
        <f>SUMIFS('Fuel and Energy_rail only'!M:M,'Fuel and Energy_rail only'!C:C,C33)</f>
        <v>0</v>
      </c>
      <c r="Q33">
        <f>SUMIFS('Fuel and Energy_rail only'!U:U,'Fuel and Energy_rail only'!C:C,C33)</f>
        <v>0</v>
      </c>
      <c r="R33">
        <f>SUMIFS('Fuel and Energy_rail only'!Y:Y,'Fuel and Energy_rail only'!C:C,C33)</f>
        <v>0</v>
      </c>
      <c r="S33">
        <f t="shared" si="5"/>
        <v>0</v>
      </c>
      <c r="T33">
        <f t="shared" si="6"/>
        <v>0</v>
      </c>
      <c r="U33" s="170">
        <f t="shared" si="7"/>
        <v>0</v>
      </c>
      <c r="V33" s="170">
        <f t="shared" si="7"/>
        <v>0</v>
      </c>
    </row>
    <row r="34" spans="2:22">
      <c r="B34" s="167" t="s">
        <v>2822</v>
      </c>
      <c r="C34" s="167" t="s">
        <v>2638</v>
      </c>
      <c r="D34" t="s">
        <v>2823</v>
      </c>
      <c r="E34">
        <f>SUMIFS('Annual Service Data_rail only'!N:N,'Annual Service Data_rail only'!C:C,C34)</f>
        <v>25</v>
      </c>
      <c r="F34" s="164">
        <f>SUMIFS('Annual Service Data_rail only'!X:X,'Annual Service Data_rail only'!C:C,C34)</f>
        <v>5905439</v>
      </c>
      <c r="G34" s="164">
        <f>SUMIFS('Annual Service Data_rail only'!AT:AT,'Annual Service Data_rail only'!C:C,C34)</f>
        <v>70933375</v>
      </c>
      <c r="H34">
        <f>SUMIFS('Fuel and Energy_rail only'!AD:AD,'Fuel and Energy_rail only'!C:C,C34)</f>
        <v>0</v>
      </c>
      <c r="I34">
        <f>SUMIFS('Fuel and Energy_rail only'!AN:AN,'Fuel and Energy_rail only'!C:C,C34)</f>
        <v>5934378</v>
      </c>
      <c r="J34" s="23">
        <f t="shared" si="2"/>
        <v>0</v>
      </c>
      <c r="K34" s="23">
        <f t="shared" si="2"/>
        <v>1</v>
      </c>
      <c r="L34" s="168">
        <f t="shared" si="0"/>
        <v>12.011532927526641</v>
      </c>
      <c r="M34" s="169">
        <f t="shared" si="1"/>
        <v>236217.56</v>
      </c>
      <c r="N34" s="169">
        <f t="shared" si="3"/>
        <v>0</v>
      </c>
      <c r="O34" s="169">
        <f t="shared" si="4"/>
        <v>25</v>
      </c>
      <c r="P34">
        <f>SUMIFS('Fuel and Energy_rail only'!M:M,'Fuel and Energy_rail only'!C:C,C34)</f>
        <v>0</v>
      </c>
      <c r="Q34">
        <f>SUMIFS('Fuel and Energy_rail only'!U:U,'Fuel and Energy_rail only'!C:C,C34)</f>
        <v>0</v>
      </c>
      <c r="R34">
        <f>SUMIFS('Fuel and Energy_rail only'!Y:Y,'Fuel and Energy_rail only'!C:C,C34)</f>
        <v>36496148</v>
      </c>
      <c r="S34">
        <f t="shared" si="5"/>
        <v>0</v>
      </c>
      <c r="T34">
        <f t="shared" si="6"/>
        <v>124529966436.72</v>
      </c>
      <c r="U34" s="170">
        <f t="shared" si="7"/>
        <v>0</v>
      </c>
      <c r="V34" s="170">
        <f t="shared" si="7"/>
        <v>5.6960888234114198E-4</v>
      </c>
    </row>
    <row r="35" spans="2:22">
      <c r="B35" s="167" t="s">
        <v>2824</v>
      </c>
      <c r="C35" s="167" t="s">
        <v>2825</v>
      </c>
      <c r="D35" t="s">
        <v>2826</v>
      </c>
      <c r="E35">
        <f>SUMIFS('Annual Service Data_rail only'!N:N,'Annual Service Data_rail only'!C:C,C35)</f>
        <v>0</v>
      </c>
      <c r="F35" s="164">
        <f>SUMIFS('Annual Service Data_rail only'!X:X,'Annual Service Data_rail only'!C:C,C35)</f>
        <v>0</v>
      </c>
      <c r="G35" s="164">
        <f>SUMIFS('Annual Service Data_rail only'!AT:AT,'Annual Service Data_rail only'!C:C,C35)</f>
        <v>0</v>
      </c>
      <c r="H35">
        <f>SUMIFS('Fuel and Energy_rail only'!AD:AD,'Fuel and Energy_rail only'!C:C,C35)</f>
        <v>0</v>
      </c>
      <c r="I35">
        <f>SUMIFS('Fuel and Energy_rail only'!AN:AN,'Fuel and Energy_rail only'!C:C,C35)</f>
        <v>0</v>
      </c>
      <c r="J35" s="23">
        <f t="shared" si="2"/>
        <v>0</v>
      </c>
      <c r="K35" s="23">
        <f t="shared" si="2"/>
        <v>0</v>
      </c>
      <c r="L35" s="168">
        <f t="shared" si="0"/>
        <v>0</v>
      </c>
      <c r="M35" s="169">
        <f t="shared" si="1"/>
        <v>0</v>
      </c>
      <c r="N35" s="169">
        <f t="shared" si="3"/>
        <v>0</v>
      </c>
      <c r="O35" s="169">
        <f t="shared" si="4"/>
        <v>0</v>
      </c>
      <c r="P35">
        <f>SUMIFS('Fuel and Energy_rail only'!M:M,'Fuel and Energy_rail only'!C:C,C35)</f>
        <v>0</v>
      </c>
      <c r="Q35">
        <f>SUMIFS('Fuel and Energy_rail only'!U:U,'Fuel and Energy_rail only'!C:C,C35)</f>
        <v>0</v>
      </c>
      <c r="R35">
        <f>SUMIFS('Fuel and Energy_rail only'!Y:Y,'Fuel and Energy_rail only'!C:C,C35)</f>
        <v>0</v>
      </c>
      <c r="S35">
        <f t="shared" si="5"/>
        <v>0</v>
      </c>
      <c r="T35">
        <f t="shared" si="6"/>
        <v>0</v>
      </c>
      <c r="U35" s="170">
        <f t="shared" si="7"/>
        <v>0</v>
      </c>
      <c r="V35" s="170">
        <f t="shared" si="7"/>
        <v>0</v>
      </c>
    </row>
    <row r="36" spans="2:22">
      <c r="B36" s="167" t="s">
        <v>2827</v>
      </c>
      <c r="C36" s="167" t="s">
        <v>2828</v>
      </c>
      <c r="D36" t="s">
        <v>2829</v>
      </c>
      <c r="E36">
        <f>SUMIFS('Annual Service Data_rail only'!N:N,'Annual Service Data_rail only'!C:C,C36)</f>
        <v>0</v>
      </c>
      <c r="F36" s="164">
        <f>SUMIFS('Annual Service Data_rail only'!X:X,'Annual Service Data_rail only'!C:C,C36)</f>
        <v>0</v>
      </c>
      <c r="G36" s="164">
        <f>SUMIFS('Annual Service Data_rail only'!AT:AT,'Annual Service Data_rail only'!C:C,C36)</f>
        <v>0</v>
      </c>
      <c r="H36">
        <f>SUMIFS('Fuel and Energy_rail only'!AD:AD,'Fuel and Energy_rail only'!C:C,C36)</f>
        <v>0</v>
      </c>
      <c r="I36">
        <f>SUMIFS('Fuel and Energy_rail only'!AN:AN,'Fuel and Energy_rail only'!C:C,C36)</f>
        <v>0</v>
      </c>
      <c r="J36" s="23">
        <f t="shared" si="2"/>
        <v>0</v>
      </c>
      <c r="K36" s="23">
        <f t="shared" si="2"/>
        <v>0</v>
      </c>
      <c r="L36" s="168">
        <f t="shared" si="0"/>
        <v>0</v>
      </c>
      <c r="M36" s="169">
        <f t="shared" si="1"/>
        <v>0</v>
      </c>
      <c r="N36" s="169">
        <f t="shared" si="3"/>
        <v>0</v>
      </c>
      <c r="O36" s="169">
        <f t="shared" si="4"/>
        <v>0</v>
      </c>
      <c r="P36">
        <f>SUMIFS('Fuel and Energy_rail only'!M:M,'Fuel and Energy_rail only'!C:C,C36)</f>
        <v>0</v>
      </c>
      <c r="Q36">
        <f>SUMIFS('Fuel and Energy_rail only'!U:U,'Fuel and Energy_rail only'!C:C,C36)</f>
        <v>0</v>
      </c>
      <c r="R36">
        <f>SUMIFS('Fuel and Energy_rail only'!Y:Y,'Fuel and Energy_rail only'!C:C,C36)</f>
        <v>0</v>
      </c>
      <c r="S36">
        <f t="shared" si="5"/>
        <v>0</v>
      </c>
      <c r="T36">
        <f t="shared" si="6"/>
        <v>0</v>
      </c>
      <c r="U36" s="170">
        <f t="shared" si="7"/>
        <v>0</v>
      </c>
      <c r="V36" s="170">
        <f t="shared" si="7"/>
        <v>0</v>
      </c>
    </row>
    <row r="37" spans="2:22">
      <c r="B37" s="167" t="s">
        <v>2830</v>
      </c>
      <c r="C37" s="167" t="s">
        <v>2831</v>
      </c>
      <c r="D37" t="s">
        <v>2832</v>
      </c>
      <c r="E37">
        <f>SUMIFS('Annual Service Data_rail only'!N:N,'Annual Service Data_rail only'!C:C,C37)</f>
        <v>0</v>
      </c>
      <c r="F37" s="164">
        <f>SUMIFS('Annual Service Data_rail only'!X:X,'Annual Service Data_rail only'!C:C,C37)</f>
        <v>0</v>
      </c>
      <c r="G37" s="164">
        <f>SUMIFS('Annual Service Data_rail only'!AT:AT,'Annual Service Data_rail only'!C:C,C37)</f>
        <v>0</v>
      </c>
      <c r="H37">
        <f>SUMIFS('Fuel and Energy_rail only'!AD:AD,'Fuel and Energy_rail only'!C:C,C37)</f>
        <v>0</v>
      </c>
      <c r="I37">
        <f>SUMIFS('Fuel and Energy_rail only'!AN:AN,'Fuel and Energy_rail only'!C:C,C37)</f>
        <v>0</v>
      </c>
      <c r="J37" s="23">
        <f t="shared" si="2"/>
        <v>0</v>
      </c>
      <c r="K37" s="23">
        <f t="shared" si="2"/>
        <v>0</v>
      </c>
      <c r="L37" s="168">
        <f t="shared" si="0"/>
        <v>0</v>
      </c>
      <c r="M37" s="169">
        <f t="shared" si="1"/>
        <v>0</v>
      </c>
      <c r="N37" s="169">
        <f t="shared" si="3"/>
        <v>0</v>
      </c>
      <c r="O37" s="169">
        <f t="shared" si="4"/>
        <v>0</v>
      </c>
      <c r="P37">
        <f>SUMIFS('Fuel and Energy_rail only'!M:M,'Fuel and Energy_rail only'!C:C,C37)</f>
        <v>0</v>
      </c>
      <c r="Q37">
        <f>SUMIFS('Fuel and Energy_rail only'!U:U,'Fuel and Energy_rail only'!C:C,C37)</f>
        <v>0</v>
      </c>
      <c r="R37">
        <f>SUMIFS('Fuel and Energy_rail only'!Y:Y,'Fuel and Energy_rail only'!C:C,C37)</f>
        <v>0</v>
      </c>
      <c r="S37">
        <f t="shared" si="5"/>
        <v>0</v>
      </c>
      <c r="T37">
        <f t="shared" si="6"/>
        <v>0</v>
      </c>
      <c r="U37" s="170">
        <f t="shared" si="7"/>
        <v>0</v>
      </c>
      <c r="V37" s="170">
        <f t="shared" si="7"/>
        <v>0</v>
      </c>
    </row>
    <row r="38" spans="2:22">
      <c r="B38" s="167" t="s">
        <v>2833</v>
      </c>
      <c r="C38" s="167" t="s">
        <v>2834</v>
      </c>
      <c r="D38" t="s">
        <v>2835</v>
      </c>
      <c r="E38">
        <f>SUMIFS('Annual Service Data_rail only'!N:N,'Annual Service Data_rail only'!C:C,C38)</f>
        <v>0</v>
      </c>
      <c r="F38" s="164">
        <f>SUMIFS('Annual Service Data_rail only'!X:X,'Annual Service Data_rail only'!C:C,C38)</f>
        <v>0</v>
      </c>
      <c r="G38" s="164">
        <f>SUMIFS('Annual Service Data_rail only'!AT:AT,'Annual Service Data_rail only'!C:C,C38)</f>
        <v>0</v>
      </c>
      <c r="H38">
        <f>SUMIFS('Fuel and Energy_rail only'!AD:AD,'Fuel and Energy_rail only'!C:C,C38)</f>
        <v>0</v>
      </c>
      <c r="I38">
        <f>SUMIFS('Fuel and Energy_rail only'!AN:AN,'Fuel and Energy_rail only'!C:C,C38)</f>
        <v>0</v>
      </c>
      <c r="J38" s="23">
        <f t="shared" si="2"/>
        <v>0</v>
      </c>
      <c r="K38" s="23">
        <f t="shared" si="2"/>
        <v>0</v>
      </c>
      <c r="L38" s="168">
        <f t="shared" si="0"/>
        <v>0</v>
      </c>
      <c r="M38" s="169">
        <f t="shared" si="1"/>
        <v>0</v>
      </c>
      <c r="N38" s="169">
        <f t="shared" si="3"/>
        <v>0</v>
      </c>
      <c r="O38" s="169">
        <f t="shared" si="4"/>
        <v>0</v>
      </c>
      <c r="P38">
        <f>SUMIFS('Fuel and Energy_rail only'!M:M,'Fuel and Energy_rail only'!C:C,C38)</f>
        <v>0</v>
      </c>
      <c r="Q38">
        <f>SUMIFS('Fuel and Energy_rail only'!U:U,'Fuel and Energy_rail only'!C:C,C38)</f>
        <v>0</v>
      </c>
      <c r="R38">
        <f>SUMIFS('Fuel and Energy_rail only'!Y:Y,'Fuel and Energy_rail only'!C:C,C38)</f>
        <v>0</v>
      </c>
      <c r="S38">
        <f t="shared" si="5"/>
        <v>0</v>
      </c>
      <c r="T38">
        <f t="shared" si="6"/>
        <v>0</v>
      </c>
      <c r="U38" s="170">
        <f t="shared" si="7"/>
        <v>0</v>
      </c>
      <c r="V38" s="170">
        <f t="shared" si="7"/>
        <v>0</v>
      </c>
    </row>
    <row r="39" spans="2:22">
      <c r="B39" s="167" t="s">
        <v>2836</v>
      </c>
      <c r="C39" s="167" t="s">
        <v>2570</v>
      </c>
      <c r="D39" t="s">
        <v>2837</v>
      </c>
      <c r="E39">
        <f>SUMIFS('Annual Service Data_rail only'!N:N,'Annual Service Data_rail only'!C:C,C39)</f>
        <v>184</v>
      </c>
      <c r="F39" s="164">
        <f>SUMIFS('Annual Service Data_rail only'!X:X,'Annual Service Data_rail only'!C:C,C39)</f>
        <v>77331686</v>
      </c>
      <c r="G39" s="164">
        <f>SUMIFS('Annual Service Data_rail only'!AT:AT,'Annual Service Data_rail only'!C:C,C39)</f>
        <v>1699013683</v>
      </c>
      <c r="H39">
        <f>SUMIFS('Fuel and Energy_rail only'!AD:AD,'Fuel and Energy_rail only'!C:C,C39)</f>
        <v>2485889</v>
      </c>
      <c r="I39">
        <f>SUMIFS('Fuel and Energy_rail only'!AN:AN,'Fuel and Energy_rail only'!C:C,C39)</f>
        <v>28864827</v>
      </c>
      <c r="J39" s="23">
        <f t="shared" si="2"/>
        <v>7.9292893980475593E-2</v>
      </c>
      <c r="K39" s="23">
        <f t="shared" si="2"/>
        <v>0.92070710601952443</v>
      </c>
      <c r="L39" s="168">
        <f t="shared" si="0"/>
        <v>21.97047253049675</v>
      </c>
      <c r="M39" s="169">
        <f t="shared" si="1"/>
        <v>420280.90217391303</v>
      </c>
      <c r="N39" s="169">
        <f t="shared" si="3"/>
        <v>14.589892492407509</v>
      </c>
      <c r="O39" s="169">
        <f t="shared" si="4"/>
        <v>169.4101075075925</v>
      </c>
      <c r="P39">
        <f>SUMIFS('Fuel and Energy_rail only'!M:M,'Fuel and Energy_rail only'!C:C,C39)</f>
        <v>13166567</v>
      </c>
      <c r="Q39">
        <f>SUMIFS('Fuel and Energy_rail only'!U:U,'Fuel and Energy_rail only'!C:C,C39)</f>
        <v>0</v>
      </c>
      <c r="R39">
        <f>SUMIFS('Fuel and Energy_rail only'!Y:Y,'Fuel and Energy_rail only'!C:C,C39)</f>
        <v>519279337</v>
      </c>
      <c r="S39">
        <f t="shared" si="5"/>
        <v>1826202842900</v>
      </c>
      <c r="T39">
        <f t="shared" si="6"/>
        <v>1771853796951.1799</v>
      </c>
      <c r="U39" s="170">
        <f t="shared" si="7"/>
        <v>7.3770398705306041E-5</v>
      </c>
      <c r="V39" s="170">
        <f t="shared" si="7"/>
        <v>8.8285725032966977E-4</v>
      </c>
    </row>
    <row r="40" spans="2:22">
      <c r="B40" s="167" t="s">
        <v>2838</v>
      </c>
      <c r="C40" s="167" t="s">
        <v>2674</v>
      </c>
      <c r="D40" t="s">
        <v>2839</v>
      </c>
      <c r="E40">
        <f>SUMIFS('Annual Service Data_rail only'!N:N,'Annual Service Data_rail only'!C:C,C40)</f>
        <v>7</v>
      </c>
      <c r="F40" s="164">
        <f>SUMIFS('Annual Service Data_rail only'!X:X,'Annual Service Data_rail only'!C:C,C40)</f>
        <v>965030</v>
      </c>
      <c r="G40" s="164">
        <f>SUMIFS('Annual Service Data_rail only'!AT:AT,'Annual Service Data_rail only'!C:C,C40)</f>
        <v>24052625</v>
      </c>
      <c r="H40">
        <f>SUMIFS('Fuel and Energy_rail only'!AD:AD,'Fuel and Energy_rail only'!C:C,C40)</f>
        <v>350453</v>
      </c>
      <c r="I40">
        <f>SUMIFS('Fuel and Energy_rail only'!AN:AN,'Fuel and Energy_rail only'!C:C,C40)</f>
        <v>0</v>
      </c>
      <c r="J40" s="23">
        <f t="shared" si="2"/>
        <v>1</v>
      </c>
      <c r="K40" s="23">
        <f t="shared" si="2"/>
        <v>0</v>
      </c>
      <c r="L40" s="168">
        <f t="shared" si="0"/>
        <v>24.924225153622167</v>
      </c>
      <c r="M40" s="169">
        <f t="shared" si="1"/>
        <v>137861.42857142858</v>
      </c>
      <c r="N40" s="169">
        <f t="shared" si="3"/>
        <v>7</v>
      </c>
      <c r="O40" s="169">
        <f t="shared" si="4"/>
        <v>0</v>
      </c>
      <c r="P40">
        <f>SUMIFS('Fuel and Energy_rail only'!M:M,'Fuel and Energy_rail only'!C:C,C40)</f>
        <v>0</v>
      </c>
      <c r="Q40">
        <f>SUMIFS('Fuel and Energy_rail only'!U:U,'Fuel and Energy_rail only'!C:C,C40)</f>
        <v>792273</v>
      </c>
      <c r="R40">
        <f>SUMIFS('Fuel and Energy_rail only'!Y:Y,'Fuel and Energy_rail only'!C:C,C40)</f>
        <v>0</v>
      </c>
      <c r="S40">
        <f t="shared" si="5"/>
        <v>109888265100</v>
      </c>
      <c r="T40">
        <f t="shared" si="6"/>
        <v>0</v>
      </c>
      <c r="U40" s="170">
        <f t="shared" si="7"/>
        <v>2.1888256201070918E-4</v>
      </c>
      <c r="V40" s="170">
        <f t="shared" si="7"/>
        <v>0</v>
      </c>
    </row>
    <row r="41" spans="2:22">
      <c r="B41" s="167" t="s">
        <v>2608</v>
      </c>
      <c r="C41" s="167" t="s">
        <v>2562</v>
      </c>
      <c r="D41" t="s">
        <v>2840</v>
      </c>
      <c r="E41">
        <f>SUMIFS('Annual Service Data_rail only'!N:N,'Annual Service Data_rail only'!C:C,C41)</f>
        <v>787</v>
      </c>
      <c r="F41" s="164">
        <f>SUMIFS('Annual Service Data_rail only'!X:X,'Annual Service Data_rail only'!C:C,C41)</f>
        <v>459797967</v>
      </c>
      <c r="G41" s="164">
        <f>SUMIFS('Annual Service Data_rail only'!AT:AT,'Annual Service Data_rail only'!C:C,C41)</f>
        <v>6605805362</v>
      </c>
      <c r="H41">
        <f>SUMIFS('Fuel and Energy_rail only'!AD:AD,'Fuel and Energy_rail only'!C:C,C41)</f>
        <v>757533</v>
      </c>
      <c r="I41">
        <f>SUMIFS('Fuel and Energy_rail only'!AN:AN,'Fuel and Energy_rail only'!C:C,C41)</f>
        <v>433746106</v>
      </c>
      <c r="J41" s="23">
        <f t="shared" si="2"/>
        <v>1.7434445468476271E-3</v>
      </c>
      <c r="K41" s="23">
        <f t="shared" si="2"/>
        <v>0.99825655545315239</v>
      </c>
      <c r="L41" s="168">
        <f t="shared" ref="L41:L59" si="8">IFERROR(G41/F41,0)</f>
        <v>14.366756349751325</v>
      </c>
      <c r="M41" s="169">
        <f t="shared" ref="M41:M59" si="9">IFERROR(F41/E41,0)</f>
        <v>584241.3811944091</v>
      </c>
      <c r="N41" s="169">
        <f t="shared" si="3"/>
        <v>1.3720908583690825</v>
      </c>
      <c r="O41" s="169">
        <f t="shared" si="4"/>
        <v>785.62790914163088</v>
      </c>
      <c r="P41">
        <f>SUMIFS('Fuel and Energy_rail only'!M:M,'Fuel and Energy_rail only'!C:C,C41)</f>
        <v>12731425</v>
      </c>
      <c r="Q41">
        <f>SUMIFS('Fuel and Energy_rail only'!U:U,'Fuel and Energy_rail only'!C:C,C41)</f>
        <v>0</v>
      </c>
      <c r="R41">
        <f>SUMIFS('Fuel and Energy_rail only'!Y:Y,'Fuel and Energy_rail only'!C:C,C41)</f>
        <v>2470851025</v>
      </c>
      <c r="S41">
        <f t="shared" si="5"/>
        <v>1765848647500</v>
      </c>
      <c r="T41">
        <f t="shared" si="6"/>
        <v>8430889616443.5</v>
      </c>
      <c r="U41" s="170">
        <f t="shared" si="7"/>
        <v>6.5219945957546822E-6</v>
      </c>
      <c r="V41" s="170">
        <f t="shared" si="7"/>
        <v>7.8215808848957843E-4</v>
      </c>
    </row>
    <row r="42" spans="2:22">
      <c r="B42" s="167" t="s">
        <v>2841</v>
      </c>
      <c r="C42" s="167" t="s">
        <v>2647</v>
      </c>
      <c r="D42" t="s">
        <v>2842</v>
      </c>
      <c r="E42">
        <f>SUMIFS('Annual Service Data_rail only'!N:N,'Annual Service Data_rail only'!C:C,C42)</f>
        <v>16</v>
      </c>
      <c r="F42" s="164">
        <f>SUMIFS('Annual Service Data_rail only'!X:X,'Annual Service Data_rail only'!C:C,C42)</f>
        <v>2267166</v>
      </c>
      <c r="G42" s="164">
        <f>SUMIFS('Annual Service Data_rail only'!AT:AT,'Annual Service Data_rail only'!C:C,C42)</f>
        <v>37638865</v>
      </c>
      <c r="H42">
        <f>SUMIFS('Fuel and Energy_rail only'!AD:AD,'Fuel and Energy_rail only'!C:C,C42)</f>
        <v>0</v>
      </c>
      <c r="I42">
        <f>SUMIFS('Fuel and Energy_rail only'!AN:AN,'Fuel and Energy_rail only'!C:C,C42)</f>
        <v>2267804</v>
      </c>
      <c r="J42" s="23">
        <f t="shared" si="2"/>
        <v>0</v>
      </c>
      <c r="K42" s="23">
        <f t="shared" si="2"/>
        <v>1</v>
      </c>
      <c r="L42" s="168">
        <f t="shared" si="8"/>
        <v>16.601724355428761</v>
      </c>
      <c r="M42" s="169">
        <f t="shared" si="9"/>
        <v>141697.875</v>
      </c>
      <c r="N42" s="169">
        <f t="shared" si="3"/>
        <v>0</v>
      </c>
      <c r="O42" s="169">
        <f t="shared" si="4"/>
        <v>16</v>
      </c>
      <c r="P42">
        <f>SUMIFS('Fuel and Energy_rail only'!M:M,'Fuel and Energy_rail only'!C:C,C42)</f>
        <v>0</v>
      </c>
      <c r="Q42">
        <f>SUMIFS('Fuel and Energy_rail only'!U:U,'Fuel and Energy_rail only'!C:C,C42)</f>
        <v>0</v>
      </c>
      <c r="R42">
        <f>SUMIFS('Fuel and Energy_rail only'!Y:Y,'Fuel and Energy_rail only'!C:C,C42)</f>
        <v>16786660</v>
      </c>
      <c r="S42">
        <f t="shared" si="5"/>
        <v>0</v>
      </c>
      <c r="T42">
        <f t="shared" si="6"/>
        <v>57278434052.400002</v>
      </c>
      <c r="U42" s="170">
        <f t="shared" si="7"/>
        <v>0</v>
      </c>
      <c r="V42" s="170">
        <f t="shared" si="7"/>
        <v>6.5712105476848151E-4</v>
      </c>
    </row>
    <row r="43" spans="2:22">
      <c r="B43" s="167" t="s">
        <v>2843</v>
      </c>
      <c r="C43" s="167" t="s">
        <v>2844</v>
      </c>
      <c r="D43" t="s">
        <v>2845</v>
      </c>
      <c r="E43">
        <f>SUMIFS('Annual Service Data_rail only'!N:N,'Annual Service Data_rail only'!C:C,C43)</f>
        <v>0</v>
      </c>
      <c r="F43" s="164">
        <f>SUMIFS('Annual Service Data_rail only'!X:X,'Annual Service Data_rail only'!C:C,C43)</f>
        <v>0</v>
      </c>
      <c r="G43" s="164">
        <f>SUMIFS('Annual Service Data_rail only'!AT:AT,'Annual Service Data_rail only'!C:C,C43)</f>
        <v>0</v>
      </c>
      <c r="H43">
        <f>SUMIFS('Fuel and Energy_rail only'!AD:AD,'Fuel and Energy_rail only'!C:C,C43)</f>
        <v>0</v>
      </c>
      <c r="I43">
        <f>SUMIFS('Fuel and Energy_rail only'!AN:AN,'Fuel and Energy_rail only'!C:C,C43)</f>
        <v>0</v>
      </c>
      <c r="J43" s="23">
        <f t="shared" si="2"/>
        <v>0</v>
      </c>
      <c r="K43" s="23">
        <f t="shared" si="2"/>
        <v>0</v>
      </c>
      <c r="L43" s="168">
        <f t="shared" si="8"/>
        <v>0</v>
      </c>
      <c r="M43" s="169">
        <f t="shared" si="9"/>
        <v>0</v>
      </c>
      <c r="N43" s="169">
        <f t="shared" si="3"/>
        <v>0</v>
      </c>
      <c r="O43" s="169">
        <f t="shared" si="4"/>
        <v>0</v>
      </c>
      <c r="P43">
        <f>SUMIFS('Fuel and Energy_rail only'!M:M,'Fuel and Energy_rail only'!C:C,C43)</f>
        <v>0</v>
      </c>
      <c r="Q43">
        <f>SUMIFS('Fuel and Energy_rail only'!U:U,'Fuel and Energy_rail only'!C:C,C43)</f>
        <v>0</v>
      </c>
      <c r="R43">
        <f>SUMIFS('Fuel and Energy_rail only'!Y:Y,'Fuel and Energy_rail only'!C:C,C43)</f>
        <v>0</v>
      </c>
      <c r="S43">
        <f t="shared" si="5"/>
        <v>0</v>
      </c>
      <c r="T43">
        <f t="shared" si="6"/>
        <v>0</v>
      </c>
      <c r="U43" s="170">
        <f t="shared" si="7"/>
        <v>0</v>
      </c>
      <c r="V43" s="170">
        <f t="shared" si="7"/>
        <v>0</v>
      </c>
    </row>
    <row r="44" spans="2:22">
      <c r="B44" s="167" t="s">
        <v>2846</v>
      </c>
      <c r="C44" s="167" t="s">
        <v>2641</v>
      </c>
      <c r="D44" t="s">
        <v>2847</v>
      </c>
      <c r="E44">
        <f>SUMIFS('Annual Service Data_rail only'!N:N,'Annual Service Data_rail only'!C:C,C44)</f>
        <v>14</v>
      </c>
      <c r="F44" s="164">
        <f>SUMIFS('Annual Service Data_rail only'!X:X,'Annual Service Data_rail only'!C:C,C44)</f>
        <v>3017495</v>
      </c>
      <c r="G44" s="164">
        <f>SUMIFS('Annual Service Data_rail only'!AT:AT,'Annual Service Data_rail only'!C:C,C44)</f>
        <v>20427250</v>
      </c>
      <c r="H44">
        <f>SUMIFS('Fuel and Energy_rail only'!AD:AD,'Fuel and Energy_rail only'!C:C,C44)</f>
        <v>0</v>
      </c>
      <c r="I44">
        <f>SUMIFS('Fuel and Energy_rail only'!AN:AN,'Fuel and Energy_rail only'!C:C,C44)</f>
        <v>2921572</v>
      </c>
      <c r="J44" s="23">
        <f t="shared" si="2"/>
        <v>0</v>
      </c>
      <c r="K44" s="23">
        <f t="shared" si="2"/>
        <v>1</v>
      </c>
      <c r="L44" s="168">
        <f t="shared" si="8"/>
        <v>6.769605252038529</v>
      </c>
      <c r="M44" s="169">
        <f t="shared" si="9"/>
        <v>215535.35714285713</v>
      </c>
      <c r="N44" s="169">
        <f t="shared" si="3"/>
        <v>0</v>
      </c>
      <c r="O44" s="169">
        <f t="shared" si="4"/>
        <v>14</v>
      </c>
      <c r="P44">
        <f>SUMIFS('Fuel and Energy_rail only'!M:M,'Fuel and Energy_rail only'!C:C,C44)</f>
        <v>0</v>
      </c>
      <c r="Q44">
        <f>SUMIFS('Fuel and Energy_rail only'!U:U,'Fuel and Energy_rail only'!C:C,C44)</f>
        <v>0</v>
      </c>
      <c r="R44">
        <f>SUMIFS('Fuel and Energy_rail only'!Y:Y,'Fuel and Energy_rail only'!C:C,C44)</f>
        <v>32090136</v>
      </c>
      <c r="S44">
        <f t="shared" si="5"/>
        <v>0</v>
      </c>
      <c r="T44">
        <f t="shared" si="6"/>
        <v>109496036651.03999</v>
      </c>
      <c r="U44" s="170">
        <f t="shared" si="7"/>
        <v>0</v>
      </c>
      <c r="V44" s="170">
        <f t="shared" si="7"/>
        <v>1.8655698073438882E-4</v>
      </c>
    </row>
    <row r="45" spans="2:22">
      <c r="B45" s="167" t="s">
        <v>2848</v>
      </c>
      <c r="C45" s="167" t="s">
        <v>2849</v>
      </c>
      <c r="D45" t="s">
        <v>2850</v>
      </c>
      <c r="E45">
        <f>SUMIFS('Annual Service Data_rail only'!N:N,'Annual Service Data_rail only'!C:C,C45)</f>
        <v>0</v>
      </c>
      <c r="F45" s="164">
        <f>SUMIFS('Annual Service Data_rail only'!X:X,'Annual Service Data_rail only'!C:C,C45)</f>
        <v>0</v>
      </c>
      <c r="G45" s="164">
        <f>SUMIFS('Annual Service Data_rail only'!AT:AT,'Annual Service Data_rail only'!C:C,C45)</f>
        <v>0</v>
      </c>
      <c r="H45">
        <f>SUMIFS('Fuel and Energy_rail only'!AD:AD,'Fuel and Energy_rail only'!C:C,C45)</f>
        <v>0</v>
      </c>
      <c r="I45">
        <f>SUMIFS('Fuel and Energy_rail only'!AN:AN,'Fuel and Energy_rail only'!C:C,C45)</f>
        <v>0</v>
      </c>
      <c r="J45" s="23">
        <f t="shared" si="2"/>
        <v>0</v>
      </c>
      <c r="K45" s="23">
        <f t="shared" si="2"/>
        <v>0</v>
      </c>
      <c r="L45" s="168">
        <f t="shared" si="8"/>
        <v>0</v>
      </c>
      <c r="M45" s="169">
        <f t="shared" si="9"/>
        <v>0</v>
      </c>
      <c r="N45" s="169">
        <f t="shared" si="3"/>
        <v>0</v>
      </c>
      <c r="O45" s="169">
        <f t="shared" si="4"/>
        <v>0</v>
      </c>
      <c r="P45">
        <f>SUMIFS('Fuel and Energy_rail only'!M:M,'Fuel and Energy_rail only'!C:C,C45)</f>
        <v>0</v>
      </c>
      <c r="Q45">
        <f>SUMIFS('Fuel and Energy_rail only'!U:U,'Fuel and Energy_rail only'!C:C,C45)</f>
        <v>0</v>
      </c>
      <c r="R45">
        <f>SUMIFS('Fuel and Energy_rail only'!Y:Y,'Fuel and Energy_rail only'!C:C,C45)</f>
        <v>0</v>
      </c>
      <c r="S45">
        <f t="shared" si="5"/>
        <v>0</v>
      </c>
      <c r="T45">
        <f t="shared" si="6"/>
        <v>0</v>
      </c>
      <c r="U45" s="170">
        <f t="shared" si="7"/>
        <v>0</v>
      </c>
      <c r="V45" s="170">
        <f t="shared" si="7"/>
        <v>0</v>
      </c>
    </row>
    <row r="46" spans="2:22">
      <c r="B46" s="167" t="s">
        <v>2851</v>
      </c>
      <c r="C46" s="167" t="s">
        <v>2621</v>
      </c>
      <c r="D46" t="s">
        <v>2852</v>
      </c>
      <c r="E46">
        <f>SUMIFS('Annual Service Data_rail only'!N:N,'Annual Service Data_rail only'!C:C,C46)</f>
        <v>55</v>
      </c>
      <c r="F46" s="164">
        <f>SUMIFS('Annual Service Data_rail only'!X:X,'Annual Service Data_rail only'!C:C,C46)</f>
        <v>8981104</v>
      </c>
      <c r="G46" s="164">
        <f>SUMIFS('Annual Service Data_rail only'!AT:AT,'Annual Service Data_rail only'!C:C,C46)</f>
        <v>159458488</v>
      </c>
      <c r="H46">
        <f>SUMIFS('Fuel and Energy_rail only'!AD:AD,'Fuel and Energy_rail only'!C:C,C46)</f>
        <v>0</v>
      </c>
      <c r="I46">
        <f>SUMIFS('Fuel and Energy_rail only'!AN:AN,'Fuel and Energy_rail only'!C:C,C46)</f>
        <v>9045741</v>
      </c>
      <c r="J46" s="23">
        <f t="shared" si="2"/>
        <v>0</v>
      </c>
      <c r="K46" s="23">
        <f t="shared" si="2"/>
        <v>1</v>
      </c>
      <c r="L46" s="168">
        <f t="shared" si="8"/>
        <v>17.754887149731257</v>
      </c>
      <c r="M46" s="169">
        <f t="shared" si="9"/>
        <v>163292.79999999999</v>
      </c>
      <c r="N46" s="169">
        <f t="shared" si="3"/>
        <v>0</v>
      </c>
      <c r="O46" s="169">
        <f t="shared" si="4"/>
        <v>55</v>
      </c>
      <c r="P46">
        <f>SUMIFS('Fuel and Energy_rail only'!M:M,'Fuel and Energy_rail only'!C:C,C46)</f>
        <v>0</v>
      </c>
      <c r="Q46">
        <f>SUMIFS('Fuel and Energy_rail only'!U:U,'Fuel and Energy_rail only'!C:C,C46)</f>
        <v>0</v>
      </c>
      <c r="R46">
        <f>SUMIFS('Fuel and Energy_rail only'!Y:Y,'Fuel and Energy_rail only'!C:C,C46)</f>
        <v>54389715</v>
      </c>
      <c r="S46">
        <f t="shared" si="5"/>
        <v>0</v>
      </c>
      <c r="T46">
        <f t="shared" si="6"/>
        <v>185585322140.10001</v>
      </c>
      <c r="U46" s="170">
        <f t="shared" si="7"/>
        <v>0</v>
      </c>
      <c r="V46" s="170">
        <f t="shared" si="7"/>
        <v>8.5921928610077983E-4</v>
      </c>
    </row>
    <row r="47" spans="2:22">
      <c r="B47" s="167" t="s">
        <v>2853</v>
      </c>
      <c r="C47" s="167" t="s">
        <v>2593</v>
      </c>
      <c r="D47" t="s">
        <v>2854</v>
      </c>
      <c r="E47">
        <f>SUMIFS('Annual Service Data_rail only'!N:N,'Annual Service Data_rail only'!C:C,C47)</f>
        <v>176</v>
      </c>
      <c r="F47" s="164">
        <f>SUMIFS('Annual Service Data_rail only'!X:X,'Annual Service Data_rail only'!C:C,C47)</f>
        <v>37294660</v>
      </c>
      <c r="G47" s="164">
        <f>SUMIFS('Annual Service Data_rail only'!AT:AT,'Annual Service Data_rail only'!C:C,C47)</f>
        <v>725134241</v>
      </c>
      <c r="H47">
        <f>SUMIFS('Fuel and Energy_rail only'!AD:AD,'Fuel and Energy_rail only'!C:C,C47)</f>
        <v>0</v>
      </c>
      <c r="I47">
        <f>SUMIFS('Fuel and Energy_rail only'!AN:AN,'Fuel and Energy_rail only'!C:C,C47)</f>
        <v>31752653</v>
      </c>
      <c r="J47" s="23">
        <f t="shared" si="2"/>
        <v>0</v>
      </c>
      <c r="K47" s="23">
        <f t="shared" si="2"/>
        <v>1</v>
      </c>
      <c r="L47" s="168">
        <f t="shared" si="8"/>
        <v>19.443379856526377</v>
      </c>
      <c r="M47" s="169">
        <f t="shared" si="9"/>
        <v>211901.47727272726</v>
      </c>
      <c r="N47" s="169">
        <f t="shared" si="3"/>
        <v>0</v>
      </c>
      <c r="O47" s="169">
        <f t="shared" si="4"/>
        <v>176</v>
      </c>
      <c r="P47">
        <f>SUMIFS('Fuel and Energy_rail only'!M:M,'Fuel and Energy_rail only'!C:C,C47)</f>
        <v>0</v>
      </c>
      <c r="Q47">
        <f>SUMIFS('Fuel and Energy_rail only'!U:U,'Fuel and Energy_rail only'!C:C,C47)</f>
        <v>0</v>
      </c>
      <c r="R47">
        <f>SUMIFS('Fuel and Energy_rail only'!Y:Y,'Fuel and Energy_rail only'!C:C,C47)</f>
        <v>373898381</v>
      </c>
      <c r="S47">
        <f t="shared" si="5"/>
        <v>0</v>
      </c>
      <c r="T47">
        <f t="shared" si="6"/>
        <v>1275793621745.3398</v>
      </c>
      <c r="U47" s="170">
        <f t="shared" si="7"/>
        <v>0</v>
      </c>
      <c r="V47" s="170">
        <f t="shared" si="7"/>
        <v>5.6837895145453508E-4</v>
      </c>
    </row>
    <row r="48" spans="2:22">
      <c r="B48" s="167" t="s">
        <v>2855</v>
      </c>
      <c r="C48" s="167" t="s">
        <v>2856</v>
      </c>
      <c r="D48" t="s">
        <v>2857</v>
      </c>
      <c r="E48">
        <f>SUMIFS('Annual Service Data_rail only'!N:N,'Annual Service Data_rail only'!C:C,C48)</f>
        <v>0</v>
      </c>
      <c r="F48" s="164">
        <f>SUMIFS('Annual Service Data_rail only'!X:X,'Annual Service Data_rail only'!C:C,C48)</f>
        <v>0</v>
      </c>
      <c r="G48" s="164">
        <f>SUMIFS('Annual Service Data_rail only'!AT:AT,'Annual Service Data_rail only'!C:C,C48)</f>
        <v>0</v>
      </c>
      <c r="H48">
        <f>SUMIFS('Fuel and Energy_rail only'!AD:AD,'Fuel and Energy_rail only'!C:C,C48)</f>
        <v>0</v>
      </c>
      <c r="I48">
        <f>SUMIFS('Fuel and Energy_rail only'!AN:AN,'Fuel and Energy_rail only'!C:C,C48)</f>
        <v>0</v>
      </c>
      <c r="J48" s="23">
        <f t="shared" si="2"/>
        <v>0</v>
      </c>
      <c r="K48" s="23">
        <f t="shared" si="2"/>
        <v>0</v>
      </c>
      <c r="L48" s="168">
        <f t="shared" si="8"/>
        <v>0</v>
      </c>
      <c r="M48" s="169">
        <f t="shared" si="9"/>
        <v>0</v>
      </c>
      <c r="N48" s="169">
        <f t="shared" si="3"/>
        <v>0</v>
      </c>
      <c r="O48" s="169">
        <f t="shared" si="4"/>
        <v>0</v>
      </c>
      <c r="P48">
        <f>SUMIFS('Fuel and Energy_rail only'!M:M,'Fuel and Energy_rail only'!C:C,C48)</f>
        <v>0</v>
      </c>
      <c r="Q48">
        <f>SUMIFS('Fuel and Energy_rail only'!U:U,'Fuel and Energy_rail only'!C:C,C48)</f>
        <v>0</v>
      </c>
      <c r="R48">
        <f>SUMIFS('Fuel and Energy_rail only'!Y:Y,'Fuel and Energy_rail only'!C:C,C48)</f>
        <v>0</v>
      </c>
      <c r="S48">
        <f t="shared" si="5"/>
        <v>0</v>
      </c>
      <c r="T48">
        <f t="shared" si="6"/>
        <v>0</v>
      </c>
      <c r="U48" s="170">
        <f t="shared" si="7"/>
        <v>0</v>
      </c>
      <c r="V48" s="170">
        <f t="shared" si="7"/>
        <v>0</v>
      </c>
    </row>
    <row r="49" spans="2:24">
      <c r="B49" s="167" t="s">
        <v>2858</v>
      </c>
      <c r="C49" s="167" t="s">
        <v>2859</v>
      </c>
      <c r="D49" t="s">
        <v>2860</v>
      </c>
      <c r="E49">
        <f>SUMIFS('Annual Service Data_rail only'!N:N,'Annual Service Data_rail only'!C:C,C49)</f>
        <v>0</v>
      </c>
      <c r="F49" s="164">
        <f>SUMIFS('Annual Service Data_rail only'!X:X,'Annual Service Data_rail only'!C:C,C49)</f>
        <v>0</v>
      </c>
      <c r="G49" s="164">
        <f>SUMIFS('Annual Service Data_rail only'!AT:AT,'Annual Service Data_rail only'!C:C,C49)</f>
        <v>0</v>
      </c>
      <c r="H49">
        <f>SUMIFS('Fuel and Energy_rail only'!AD:AD,'Fuel and Energy_rail only'!C:C,C49)</f>
        <v>0</v>
      </c>
      <c r="I49">
        <f>SUMIFS('Fuel and Energy_rail only'!AN:AN,'Fuel and Energy_rail only'!C:C,C49)</f>
        <v>0</v>
      </c>
      <c r="J49" s="23">
        <f t="shared" si="2"/>
        <v>0</v>
      </c>
      <c r="K49" s="23">
        <f t="shared" si="2"/>
        <v>0</v>
      </c>
      <c r="L49" s="168">
        <f t="shared" si="8"/>
        <v>0</v>
      </c>
      <c r="M49" s="169">
        <f t="shared" si="9"/>
        <v>0</v>
      </c>
      <c r="N49" s="169">
        <f t="shared" si="3"/>
        <v>0</v>
      </c>
      <c r="O49" s="169">
        <f t="shared" si="4"/>
        <v>0</v>
      </c>
      <c r="P49">
        <f>SUMIFS('Fuel and Energy_rail only'!M:M,'Fuel and Energy_rail only'!C:C,C49)</f>
        <v>0</v>
      </c>
      <c r="Q49">
        <f>SUMIFS('Fuel and Energy_rail only'!U:U,'Fuel and Energy_rail only'!C:C,C49)</f>
        <v>0</v>
      </c>
      <c r="R49">
        <f>SUMIFS('Fuel and Energy_rail only'!Y:Y,'Fuel and Energy_rail only'!C:C,C49)</f>
        <v>0</v>
      </c>
      <c r="S49">
        <f t="shared" si="5"/>
        <v>0</v>
      </c>
      <c r="T49">
        <f t="shared" si="6"/>
        <v>0</v>
      </c>
      <c r="U49" s="170">
        <f t="shared" si="7"/>
        <v>0</v>
      </c>
      <c r="V49" s="170">
        <f t="shared" si="7"/>
        <v>0</v>
      </c>
    </row>
    <row r="50" spans="2:24">
      <c r="B50" s="167" t="s">
        <v>2861</v>
      </c>
      <c r="C50" s="167" t="s">
        <v>2862</v>
      </c>
      <c r="D50" t="s">
        <v>2863</v>
      </c>
      <c r="E50">
        <f>SUMIFS('Annual Service Data_rail only'!N:N,'Annual Service Data_rail only'!C:C,C50)</f>
        <v>0</v>
      </c>
      <c r="F50" s="164">
        <f>SUMIFS('Annual Service Data_rail only'!X:X,'Annual Service Data_rail only'!C:C,C50)</f>
        <v>0</v>
      </c>
      <c r="G50" s="164">
        <f>SUMIFS('Annual Service Data_rail only'!AT:AT,'Annual Service Data_rail only'!C:C,C50)</f>
        <v>0</v>
      </c>
      <c r="H50">
        <f>SUMIFS('Fuel and Energy_rail only'!AD:AD,'Fuel and Energy_rail only'!C:C,C50)</f>
        <v>0</v>
      </c>
      <c r="I50">
        <f>SUMIFS('Fuel and Energy_rail only'!AN:AN,'Fuel and Energy_rail only'!C:C,C50)</f>
        <v>0</v>
      </c>
      <c r="J50" s="23">
        <f t="shared" si="2"/>
        <v>0</v>
      </c>
      <c r="K50" s="23">
        <f t="shared" si="2"/>
        <v>0</v>
      </c>
      <c r="L50" s="168">
        <f t="shared" si="8"/>
        <v>0</v>
      </c>
      <c r="M50" s="169">
        <f t="shared" si="9"/>
        <v>0</v>
      </c>
      <c r="N50" s="169">
        <f t="shared" si="3"/>
        <v>0</v>
      </c>
      <c r="O50" s="169">
        <f t="shared" si="4"/>
        <v>0</v>
      </c>
      <c r="P50">
        <f>SUMIFS('Fuel and Energy_rail only'!M:M,'Fuel and Energy_rail only'!C:C,C50)</f>
        <v>0</v>
      </c>
      <c r="Q50">
        <f>SUMIFS('Fuel and Energy_rail only'!U:U,'Fuel and Energy_rail only'!C:C,C50)</f>
        <v>0</v>
      </c>
      <c r="R50">
        <f>SUMIFS('Fuel and Energy_rail only'!Y:Y,'Fuel and Energy_rail only'!C:C,C50)</f>
        <v>0</v>
      </c>
      <c r="S50">
        <f t="shared" si="5"/>
        <v>0</v>
      </c>
      <c r="T50">
        <f t="shared" si="6"/>
        <v>0</v>
      </c>
      <c r="U50" s="170">
        <f t="shared" si="7"/>
        <v>0</v>
      </c>
      <c r="V50" s="170">
        <f t="shared" si="7"/>
        <v>0</v>
      </c>
    </row>
    <row r="51" spans="2:24">
      <c r="B51" s="167" t="s">
        <v>2864</v>
      </c>
      <c r="C51" s="167" t="s">
        <v>2680</v>
      </c>
      <c r="D51" t="s">
        <v>2865</v>
      </c>
      <c r="E51">
        <f>SUMIFS('Annual Service Data_rail only'!N:N,'Annual Service Data_rail only'!C:C,C51)</f>
        <v>2</v>
      </c>
      <c r="F51" s="164">
        <f>SUMIFS('Annual Service Data_rail only'!X:X,'Annual Service Data_rail only'!C:C,C51)</f>
        <v>208873</v>
      </c>
      <c r="G51" s="164">
        <f>SUMIFS('Annual Service Data_rail only'!AT:AT,'Annual Service Data_rail only'!C:C,C51)</f>
        <v>3403059</v>
      </c>
      <c r="H51">
        <f>SUMIFS('Fuel and Energy_rail only'!AD:AD,'Fuel and Energy_rail only'!C:C,C51)</f>
        <v>71832</v>
      </c>
      <c r="I51">
        <f>SUMIFS('Fuel and Energy_rail only'!AN:AN,'Fuel and Energy_rail only'!C:C,C51)</f>
        <v>0</v>
      </c>
      <c r="J51" s="23">
        <f t="shared" si="2"/>
        <v>1</v>
      </c>
      <c r="K51" s="23">
        <f t="shared" si="2"/>
        <v>0</v>
      </c>
      <c r="L51" s="168">
        <f t="shared" si="8"/>
        <v>16.292479161978811</v>
      </c>
      <c r="M51" s="169">
        <f t="shared" si="9"/>
        <v>104436.5</v>
      </c>
      <c r="N51" s="169">
        <f t="shared" si="3"/>
        <v>2</v>
      </c>
      <c r="O51" s="169">
        <f t="shared" si="4"/>
        <v>0</v>
      </c>
      <c r="P51">
        <f>SUMIFS('Fuel and Energy_rail only'!M:M,'Fuel and Energy_rail only'!C:C,C51)</f>
        <v>195054</v>
      </c>
      <c r="Q51">
        <f>SUMIFS('Fuel and Energy_rail only'!U:U,'Fuel and Energy_rail only'!C:C,C51)</f>
        <v>0</v>
      </c>
      <c r="R51">
        <f>SUMIFS('Fuel and Energy_rail only'!Y:Y,'Fuel and Energy_rail only'!C:C,C51)</f>
        <v>0</v>
      </c>
      <c r="S51">
        <f t="shared" si="5"/>
        <v>27053989800</v>
      </c>
      <c r="T51">
        <f t="shared" si="6"/>
        <v>0</v>
      </c>
      <c r="U51" s="170">
        <f t="shared" si="7"/>
        <v>1.2578769435331124E-4</v>
      </c>
      <c r="V51" s="170">
        <f t="shared" si="7"/>
        <v>0</v>
      </c>
    </row>
    <row r="52" spans="2:24">
      <c r="B52" s="167" t="s">
        <v>2866</v>
      </c>
      <c r="C52" s="167" t="s">
        <v>2596</v>
      </c>
      <c r="D52" t="s">
        <v>2867</v>
      </c>
      <c r="E52">
        <f>SUMIFS('Annual Service Data_rail only'!N:N,'Annual Service Data_rail only'!C:C,C52)</f>
        <v>81</v>
      </c>
      <c r="F52" s="164">
        <f>SUMIFS('Annual Service Data_rail only'!X:X,'Annual Service Data_rail only'!C:C,C52)</f>
        <v>16971382</v>
      </c>
      <c r="G52" s="164">
        <f>SUMIFS('Annual Service Data_rail only'!AT:AT,'Annual Service Data_rail only'!C:C,C52)</f>
        <v>229087609</v>
      </c>
      <c r="H52">
        <f>SUMIFS('Fuel and Energy_rail only'!AD:AD,'Fuel and Energy_rail only'!C:C,C52)</f>
        <v>2810479</v>
      </c>
      <c r="I52">
        <f>SUMIFS('Fuel and Energy_rail only'!AN:AN,'Fuel and Energy_rail only'!C:C,C52)</f>
        <v>13314833</v>
      </c>
      <c r="J52" s="23">
        <f t="shared" si="2"/>
        <v>0.17428989901094627</v>
      </c>
      <c r="K52" s="23">
        <f t="shared" si="2"/>
        <v>0.82571010098905373</v>
      </c>
      <c r="L52" s="168">
        <f t="shared" si="8"/>
        <v>13.498465180973476</v>
      </c>
      <c r="M52" s="169">
        <f t="shared" si="9"/>
        <v>209523.23456790124</v>
      </c>
      <c r="N52" s="169">
        <f t="shared" si="3"/>
        <v>14.117481819886647</v>
      </c>
      <c r="O52" s="169">
        <f t="shared" si="4"/>
        <v>66.882518180113351</v>
      </c>
      <c r="P52">
        <f>SUMIFS('Fuel and Energy_rail only'!M:M,'Fuel and Energy_rail only'!C:C,C52)</f>
        <v>1818399</v>
      </c>
      <c r="Q52">
        <f>SUMIFS('Fuel and Energy_rail only'!U:U,'Fuel and Energy_rail only'!C:C,C52)</f>
        <v>0</v>
      </c>
      <c r="R52">
        <f>SUMIFS('Fuel and Energy_rail only'!Y:Y,'Fuel and Energy_rail only'!C:C,C52)</f>
        <v>136948004</v>
      </c>
      <c r="S52">
        <f t="shared" si="5"/>
        <v>252211941300</v>
      </c>
      <c r="T52">
        <f t="shared" si="6"/>
        <v>467285762368.56</v>
      </c>
      <c r="U52" s="170">
        <f t="shared" si="7"/>
        <v>1.5830993580821838E-4</v>
      </c>
      <c r="V52" s="170">
        <f t="shared" si="7"/>
        <v>4.0480572702220627E-4</v>
      </c>
    </row>
    <row r="53" spans="2:24">
      <c r="B53" s="167" t="s">
        <v>2868</v>
      </c>
      <c r="C53" s="167" t="s">
        <v>2613</v>
      </c>
      <c r="D53" t="s">
        <v>2869</v>
      </c>
      <c r="E53">
        <f>SUMIFS('Annual Service Data_rail only'!N:N,'Annual Service Data_rail only'!C:C,C53)</f>
        <v>31</v>
      </c>
      <c r="F53" s="164">
        <f>SUMIFS('Annual Service Data_rail only'!X:X,'Annual Service Data_rail only'!C:C,C53)</f>
        <v>10256420</v>
      </c>
      <c r="G53" s="164">
        <f>SUMIFS('Annual Service Data_rail only'!AT:AT,'Annual Service Data_rail only'!C:C,C53)</f>
        <v>91039641</v>
      </c>
      <c r="H53">
        <f>SUMIFS('Fuel and Energy_rail only'!AD:AD,'Fuel and Energy_rail only'!C:C,C53)</f>
        <v>850933</v>
      </c>
      <c r="I53">
        <f>SUMIFS('Fuel and Energy_rail only'!AN:AN,'Fuel and Energy_rail only'!C:C,C53)</f>
        <v>6307169</v>
      </c>
      <c r="J53" s="23">
        <f t="shared" si="2"/>
        <v>0.11887690340260589</v>
      </c>
      <c r="K53" s="23">
        <f t="shared" si="2"/>
        <v>0.88112309659739407</v>
      </c>
      <c r="L53" s="168">
        <f t="shared" si="8"/>
        <v>8.876356564961263</v>
      </c>
      <c r="M53" s="169">
        <f t="shared" si="9"/>
        <v>330852.25806451612</v>
      </c>
      <c r="N53" s="169">
        <f t="shared" si="3"/>
        <v>3.6851840054807825</v>
      </c>
      <c r="O53" s="169">
        <f t="shared" si="4"/>
        <v>27.314815994519215</v>
      </c>
      <c r="P53">
        <f>SUMIFS('Fuel and Energy_rail only'!M:M,'Fuel and Energy_rail only'!C:C,C53)</f>
        <v>1921417</v>
      </c>
      <c r="Q53">
        <f>SUMIFS('Fuel and Energy_rail only'!U:U,'Fuel and Energy_rail only'!C:C,C53)</f>
        <v>0</v>
      </c>
      <c r="R53">
        <f>SUMIFS('Fuel and Energy_rail only'!Y:Y,'Fuel and Energy_rail only'!C:C,C53)</f>
        <v>39602347</v>
      </c>
      <c r="S53">
        <f t="shared" si="5"/>
        <v>266500537900</v>
      </c>
      <c r="T53">
        <f t="shared" si="6"/>
        <v>135128752292.58</v>
      </c>
      <c r="U53" s="170">
        <f t="shared" si="7"/>
        <v>4.0609713939961685E-5</v>
      </c>
      <c r="V53" s="170">
        <f t="shared" si="7"/>
        <v>5.9363480406708256E-4</v>
      </c>
    </row>
    <row r="54" spans="2:24">
      <c r="B54" s="167" t="s">
        <v>2870</v>
      </c>
      <c r="C54" s="167" t="s">
        <v>2871</v>
      </c>
      <c r="D54" t="s">
        <v>2872</v>
      </c>
      <c r="E54">
        <f>SUMIFS('Annual Service Data_rail only'!N:N,'Annual Service Data_rail only'!C:C,C54)</f>
        <v>0</v>
      </c>
      <c r="F54" s="164">
        <f>SUMIFS('Annual Service Data_rail only'!X:X,'Annual Service Data_rail only'!C:C,C54)</f>
        <v>0</v>
      </c>
      <c r="G54" s="164">
        <f>SUMIFS('Annual Service Data_rail only'!AT:AT,'Annual Service Data_rail only'!C:C,C54)</f>
        <v>0</v>
      </c>
      <c r="H54">
        <f>SUMIFS('Fuel and Energy_rail only'!AD:AD,'Fuel and Energy_rail only'!C:C,C54)</f>
        <v>0</v>
      </c>
      <c r="I54">
        <f>SUMIFS('Fuel and Energy_rail only'!AN:AN,'Fuel and Energy_rail only'!C:C,C54)</f>
        <v>0</v>
      </c>
      <c r="J54" s="23">
        <f t="shared" si="2"/>
        <v>0</v>
      </c>
      <c r="K54" s="23">
        <f t="shared" si="2"/>
        <v>0</v>
      </c>
      <c r="L54" s="168">
        <f t="shared" si="8"/>
        <v>0</v>
      </c>
      <c r="M54" s="169">
        <f t="shared" si="9"/>
        <v>0</v>
      </c>
      <c r="N54" s="169">
        <f t="shared" si="3"/>
        <v>0</v>
      </c>
      <c r="O54" s="169">
        <f t="shared" si="4"/>
        <v>0</v>
      </c>
      <c r="P54">
        <f>SUMIFS('Fuel and Energy_rail only'!M:M,'Fuel and Energy_rail only'!C:C,C54)</f>
        <v>0</v>
      </c>
      <c r="Q54">
        <f>SUMIFS('Fuel and Energy_rail only'!U:U,'Fuel and Energy_rail only'!C:C,C54)</f>
        <v>0</v>
      </c>
      <c r="R54">
        <f>SUMIFS('Fuel and Energy_rail only'!Y:Y,'Fuel and Energy_rail only'!C:C,C54)</f>
        <v>0</v>
      </c>
      <c r="S54">
        <f t="shared" si="5"/>
        <v>0</v>
      </c>
      <c r="T54">
        <f t="shared" si="6"/>
        <v>0</v>
      </c>
      <c r="U54" s="170">
        <f t="shared" si="7"/>
        <v>0</v>
      </c>
      <c r="V54" s="170">
        <f t="shared" si="7"/>
        <v>0</v>
      </c>
    </row>
    <row r="55" spans="2:24">
      <c r="B55" s="167" t="s">
        <v>2873</v>
      </c>
      <c r="C55" s="167" t="s">
        <v>2644</v>
      </c>
      <c r="D55" t="s">
        <v>2874</v>
      </c>
      <c r="E55">
        <f>SUMIFS('Annual Service Data_rail only'!N:N,'Annual Service Data_rail only'!C:C,C55)</f>
        <v>38</v>
      </c>
      <c r="F55" s="164">
        <f>SUMIFS('Annual Service Data_rail only'!X:X,'Annual Service Data_rail only'!C:C,C55)</f>
        <v>2579467</v>
      </c>
      <c r="G55" s="164">
        <f>SUMIFS('Annual Service Data_rail only'!AT:AT,'Annual Service Data_rail only'!C:C,C55)</f>
        <v>101304307</v>
      </c>
      <c r="H55">
        <f>SUMIFS('Fuel and Energy_rail only'!AD:AD,'Fuel and Energy_rail only'!C:C,C55)</f>
        <v>333956</v>
      </c>
      <c r="I55">
        <f>SUMIFS('Fuel and Energy_rail only'!AN:AN,'Fuel and Energy_rail only'!C:C,C55)</f>
        <v>345837</v>
      </c>
      <c r="J55" s="23">
        <f t="shared" si="2"/>
        <v>0.49126131042832155</v>
      </c>
      <c r="K55" s="23">
        <f t="shared" si="2"/>
        <v>0.50873868957167845</v>
      </c>
      <c r="L55" s="168">
        <f t="shared" si="8"/>
        <v>39.273348718940774</v>
      </c>
      <c r="M55" s="169">
        <f t="shared" si="9"/>
        <v>67880.710526315786</v>
      </c>
      <c r="N55" s="169">
        <f t="shared" si="3"/>
        <v>18.667929796276219</v>
      </c>
      <c r="O55" s="169">
        <f t="shared" si="4"/>
        <v>19.332070203723781</v>
      </c>
      <c r="P55">
        <f>SUMIFS('Fuel and Energy_rail only'!M:M,'Fuel and Energy_rail only'!C:C,C55)</f>
        <v>1430638</v>
      </c>
      <c r="Q55">
        <f>SUMIFS('Fuel and Energy_rail only'!U:U,'Fuel and Energy_rail only'!C:C,C55)</f>
        <v>0</v>
      </c>
      <c r="R55">
        <f>SUMIFS('Fuel and Energy_rail only'!Y:Y,'Fuel and Energy_rail only'!C:C,C55)</f>
        <v>3318000</v>
      </c>
      <c r="S55">
        <f t="shared" si="5"/>
        <v>198429490600</v>
      </c>
      <c r="T55">
        <f t="shared" si="6"/>
        <v>11321480520</v>
      </c>
      <c r="U55" s="170">
        <f t="shared" si="7"/>
        <v>2.5080388231794913E-4</v>
      </c>
      <c r="V55" s="170">
        <f t="shared" si="7"/>
        <v>4.5521802824377436E-3</v>
      </c>
    </row>
    <row r="56" spans="2:24">
      <c r="B56" s="167" t="s">
        <v>2580</v>
      </c>
      <c r="C56" s="167" t="s">
        <v>2650</v>
      </c>
      <c r="D56" t="s">
        <v>2875</v>
      </c>
      <c r="E56">
        <f>SUMIFS('Annual Service Data_rail only'!N:N,'Annual Service Data_rail only'!C:C,C56)</f>
        <v>40</v>
      </c>
      <c r="F56" s="164">
        <f>SUMIFS('Annual Service Data_rail only'!X:X,'Annual Service Data_rail only'!C:C,C56)</f>
        <v>5730374</v>
      </c>
      <c r="G56" s="164">
        <f>SUMIFS('Annual Service Data_rail only'!AT:AT,'Annual Service Data_rail only'!C:C,C56)</f>
        <v>81685247</v>
      </c>
      <c r="H56">
        <f>SUMIFS('Fuel and Energy_rail only'!AD:AD,'Fuel and Energy_rail only'!C:C,C56)</f>
        <v>335545</v>
      </c>
      <c r="I56">
        <f>SUMIFS('Fuel and Energy_rail only'!AN:AN,'Fuel and Energy_rail only'!C:C,C56)</f>
        <v>4232555</v>
      </c>
      <c r="J56" s="23">
        <f t="shared" si="2"/>
        <v>7.345395240909787E-2</v>
      </c>
      <c r="K56" s="23">
        <f t="shared" si="2"/>
        <v>0.92654604759090209</v>
      </c>
      <c r="L56" s="168">
        <f t="shared" si="8"/>
        <v>14.254784591721238</v>
      </c>
      <c r="M56" s="169">
        <f t="shared" si="9"/>
        <v>143259.35</v>
      </c>
      <c r="N56" s="169">
        <f t="shared" si="3"/>
        <v>2.9381580963639147</v>
      </c>
      <c r="O56" s="169">
        <f t="shared" si="4"/>
        <v>37.061841903636086</v>
      </c>
      <c r="P56">
        <f>SUMIFS('Fuel and Energy_rail only'!M:M,'Fuel and Energy_rail only'!C:C,C56)</f>
        <v>625305</v>
      </c>
      <c r="Q56">
        <f>SUMIFS('Fuel and Energy_rail only'!U:U,'Fuel and Energy_rail only'!C:C,C56)</f>
        <v>0</v>
      </c>
      <c r="R56">
        <f>SUMIFS('Fuel and Energy_rail only'!Y:Y,'Fuel and Energy_rail only'!C:C,C56)</f>
        <v>20355203</v>
      </c>
      <c r="S56">
        <f t="shared" si="5"/>
        <v>86729803500</v>
      </c>
      <c r="T56">
        <f t="shared" si="6"/>
        <v>69454802364.419998</v>
      </c>
      <c r="U56" s="170">
        <f t="shared" si="7"/>
        <v>6.9181573156261154E-5</v>
      </c>
      <c r="V56" s="170">
        <f t="shared" si="7"/>
        <v>1.0897035219714086E-3</v>
      </c>
    </row>
    <row r="57" spans="2:24">
      <c r="B57" s="167" t="s">
        <v>2876</v>
      </c>
      <c r="C57" s="167" t="s">
        <v>2877</v>
      </c>
      <c r="D57" t="s">
        <v>2878</v>
      </c>
      <c r="E57">
        <f>SUMIFS('Annual Service Data_rail only'!N:N,'Annual Service Data_rail only'!C:C,C57)</f>
        <v>0</v>
      </c>
      <c r="F57" s="164">
        <f>SUMIFS('Annual Service Data_rail only'!X:X,'Annual Service Data_rail only'!C:C,C57)</f>
        <v>0</v>
      </c>
      <c r="G57" s="164">
        <f>SUMIFS('Annual Service Data_rail only'!AT:AT,'Annual Service Data_rail only'!C:C,C57)</f>
        <v>0</v>
      </c>
      <c r="H57">
        <f>SUMIFS('Fuel and Energy_rail only'!AD:AD,'Fuel and Energy_rail only'!C:C,C57)</f>
        <v>0</v>
      </c>
      <c r="I57">
        <f>SUMIFS('Fuel and Energy_rail only'!AN:AN,'Fuel and Energy_rail only'!C:C,C57)</f>
        <v>0</v>
      </c>
      <c r="J57" s="23">
        <f t="shared" si="2"/>
        <v>0</v>
      </c>
      <c r="K57" s="23">
        <f t="shared" si="2"/>
        <v>0</v>
      </c>
      <c r="L57" s="168">
        <f t="shared" si="8"/>
        <v>0</v>
      </c>
      <c r="M57" s="169">
        <f t="shared" si="9"/>
        <v>0</v>
      </c>
      <c r="N57" s="169">
        <f t="shared" si="3"/>
        <v>0</v>
      </c>
      <c r="O57" s="169">
        <f t="shared" si="4"/>
        <v>0</v>
      </c>
      <c r="P57">
        <f>SUMIFS('Fuel and Energy_rail only'!M:M,'Fuel and Energy_rail only'!C:C,C57)</f>
        <v>0</v>
      </c>
      <c r="Q57">
        <f>SUMIFS('Fuel and Energy_rail only'!U:U,'Fuel and Energy_rail only'!C:C,C57)</f>
        <v>0</v>
      </c>
      <c r="R57">
        <f>SUMIFS('Fuel and Energy_rail only'!Y:Y,'Fuel and Energy_rail only'!C:C,C57)</f>
        <v>0</v>
      </c>
      <c r="S57">
        <f t="shared" si="5"/>
        <v>0</v>
      </c>
      <c r="T57">
        <f t="shared" si="6"/>
        <v>0</v>
      </c>
      <c r="U57" s="170">
        <f t="shared" si="7"/>
        <v>0</v>
      </c>
      <c r="V57" s="170">
        <f t="shared" si="7"/>
        <v>0</v>
      </c>
    </row>
    <row r="58" spans="2:24">
      <c r="B58" s="167" t="s">
        <v>2879</v>
      </c>
      <c r="C58" s="167" t="s">
        <v>2880</v>
      </c>
      <c r="D58" t="s">
        <v>2881</v>
      </c>
      <c r="E58">
        <f>SUMIFS('Annual Service Data_rail only'!N:N,'Annual Service Data_rail only'!C:C,C58)</f>
        <v>0</v>
      </c>
      <c r="F58" s="164">
        <f>SUMIFS('Annual Service Data_rail only'!X:X,'Annual Service Data_rail only'!C:C,C58)</f>
        <v>0</v>
      </c>
      <c r="G58" s="164">
        <f>SUMIFS('Annual Service Data_rail only'!AT:AT,'Annual Service Data_rail only'!C:C,C58)</f>
        <v>0</v>
      </c>
      <c r="H58">
        <f>SUMIFS('Fuel and Energy_rail only'!AD:AD,'Fuel and Energy_rail only'!C:C,C58)</f>
        <v>0</v>
      </c>
      <c r="I58">
        <f>SUMIFS('Fuel and Energy_rail only'!AN:AN,'Fuel and Energy_rail only'!C:C,C58)</f>
        <v>0</v>
      </c>
      <c r="J58" s="23">
        <f t="shared" si="2"/>
        <v>0</v>
      </c>
      <c r="K58" s="23">
        <f t="shared" si="2"/>
        <v>0</v>
      </c>
      <c r="L58" s="168">
        <f t="shared" si="8"/>
        <v>0</v>
      </c>
      <c r="M58" s="169">
        <f t="shared" si="9"/>
        <v>0</v>
      </c>
      <c r="N58" s="169">
        <f t="shared" si="3"/>
        <v>0</v>
      </c>
      <c r="O58" s="169">
        <f t="shared" si="4"/>
        <v>0</v>
      </c>
      <c r="P58">
        <f>SUMIFS('Fuel and Energy_rail only'!M:M,'Fuel and Energy_rail only'!C:C,C58)</f>
        <v>0</v>
      </c>
      <c r="Q58">
        <f>SUMIFS('Fuel and Energy_rail only'!U:U,'Fuel and Energy_rail only'!C:C,C58)</f>
        <v>0</v>
      </c>
      <c r="R58">
        <f>SUMIFS('Fuel and Energy_rail only'!Y:Y,'Fuel and Energy_rail only'!C:C,C58)</f>
        <v>0</v>
      </c>
      <c r="S58">
        <f t="shared" si="5"/>
        <v>0</v>
      </c>
      <c r="T58">
        <f t="shared" si="6"/>
        <v>0</v>
      </c>
      <c r="U58" s="170">
        <f t="shared" si="7"/>
        <v>0</v>
      </c>
      <c r="V58" s="170">
        <f t="shared" si="7"/>
        <v>0</v>
      </c>
    </row>
    <row r="59" spans="2:24">
      <c r="B59" s="167" t="s">
        <v>2882</v>
      </c>
      <c r="C59" s="167" t="s">
        <v>2883</v>
      </c>
      <c r="D59" t="s">
        <v>2884</v>
      </c>
      <c r="E59">
        <f>SUMIFS('Annual Service Data_rail only'!N:N,'Annual Service Data_rail only'!C:C,C59)</f>
        <v>0</v>
      </c>
      <c r="F59" s="164">
        <f>SUMIFS('Annual Service Data_rail only'!X:X,'Annual Service Data_rail only'!C:C,C59)</f>
        <v>0</v>
      </c>
      <c r="G59" s="164">
        <f>SUMIFS('Annual Service Data_rail only'!AT:AT,'Annual Service Data_rail only'!C:C,C59)</f>
        <v>0</v>
      </c>
      <c r="H59">
        <f>SUMIFS('Fuel and Energy_rail only'!AD:AD,'Fuel and Energy_rail only'!C:C,C59)</f>
        <v>0</v>
      </c>
      <c r="I59">
        <f>SUMIFS('Fuel and Energy_rail only'!AN:AN,'Fuel and Energy_rail only'!C:C,C59)</f>
        <v>0</v>
      </c>
      <c r="J59" s="23">
        <f t="shared" si="2"/>
        <v>0</v>
      </c>
      <c r="K59" s="23">
        <f t="shared" si="2"/>
        <v>0</v>
      </c>
      <c r="L59" s="168">
        <f t="shared" si="8"/>
        <v>0</v>
      </c>
      <c r="M59" s="169">
        <f t="shared" si="9"/>
        <v>0</v>
      </c>
      <c r="N59" s="169">
        <f t="shared" si="3"/>
        <v>0</v>
      </c>
      <c r="O59" s="169">
        <f t="shared" si="4"/>
        <v>0</v>
      </c>
      <c r="P59">
        <f>SUMIFS('Fuel and Energy_rail only'!M:M,'Fuel and Energy_rail only'!C:C,C59)</f>
        <v>0</v>
      </c>
      <c r="Q59">
        <f>SUMIFS('Fuel and Energy_rail only'!U:U,'Fuel and Energy_rail only'!C:C,C59)</f>
        <v>0</v>
      </c>
      <c r="R59">
        <f>SUMIFS('Fuel and Energy_rail only'!Y:Y,'Fuel and Energy_rail only'!C:C,C59)</f>
        <v>0</v>
      </c>
      <c r="S59">
        <f t="shared" si="5"/>
        <v>0</v>
      </c>
      <c r="T59">
        <f t="shared" si="6"/>
        <v>0</v>
      </c>
      <c r="U59" s="170">
        <f t="shared" si="7"/>
        <v>0</v>
      </c>
      <c r="V59" s="170">
        <f t="shared" si="7"/>
        <v>0</v>
      </c>
    </row>
    <row r="61" spans="2:24" s="1" customFormat="1">
      <c r="E61" s="1" t="str">
        <f>E8</f>
        <v>Max Trains in Operation</v>
      </c>
      <c r="F61" s="1" t="str">
        <f t="shared" ref="F61:V61" si="10">F8</f>
        <v>Vehicle Miles</v>
      </c>
      <c r="G61" s="1" t="str">
        <f t="shared" si="10"/>
        <v>Passenger Miles</v>
      </c>
      <c r="L61" s="1" t="str">
        <f t="shared" si="10"/>
        <v>calc AVLO</v>
      </c>
      <c r="M61" s="1" t="str">
        <f t="shared" si="10"/>
        <v>calc BAADTVBT</v>
      </c>
      <c r="N61" s="1" t="str">
        <f t="shared" si="10"/>
        <v>SYVBT-diesel</v>
      </c>
      <c r="O61" s="1" t="str">
        <f t="shared" si="10"/>
        <v>SYVBT-electric</v>
      </c>
      <c r="S61" s="1" t="str">
        <f t="shared" si="10"/>
        <v>diesel (btus)</v>
      </c>
      <c r="T61" s="1" t="str">
        <f t="shared" si="10"/>
        <v>electric (btu)</v>
      </c>
      <c r="U61" s="1" t="str">
        <f t="shared" si="10"/>
        <v>calc SYFAFE-diesel</v>
      </c>
      <c r="V61" s="1" t="str">
        <f t="shared" si="10"/>
        <v>calc SYFAFE-electric</v>
      </c>
    </row>
    <row r="62" spans="2:24">
      <c r="D62" s="2" t="s">
        <v>2885</v>
      </c>
      <c r="E62" s="2">
        <f>SUM(E9:E59)</f>
        <v>2740</v>
      </c>
      <c r="F62" s="2">
        <f t="shared" ref="F62:G62" si="11">SUM(F9:F59)</f>
        <v>1083860350</v>
      </c>
      <c r="G62" s="2">
        <f t="shared" si="11"/>
        <v>16634915700</v>
      </c>
      <c r="H62" s="2"/>
      <c r="I62" s="2"/>
      <c r="J62" s="2"/>
      <c r="K62" s="2"/>
      <c r="L62" s="171">
        <f>IFERROR(G62/F62,0)</f>
        <v>15.34784042981183</v>
      </c>
      <c r="M62" s="172">
        <f>IFERROR(F62/E62,0)</f>
        <v>395569.47080291971</v>
      </c>
      <c r="N62" s="172">
        <f>SUM(N9:N59)</f>
        <v>173.39396393169866</v>
      </c>
      <c r="O62" s="172">
        <f>SUM(O9:O59)</f>
        <v>2563.6060360683009</v>
      </c>
      <c r="P62" s="173"/>
      <c r="Q62" s="173"/>
      <c r="R62" s="173"/>
      <c r="S62" s="2">
        <f>SUM(S9:S59)</f>
        <v>14672704890200</v>
      </c>
      <c r="T62" s="2">
        <f>SUM(T9:T59)</f>
        <v>20563855531548.477</v>
      </c>
      <c r="U62" s="174">
        <f>IFERROR(($L62*$M62*N62)/S62,0)</f>
        <v>7.1745362435245036E-5</v>
      </c>
      <c r="V62" s="174">
        <f>IFERROR(($L62*$M62*O62)/T62,0)</f>
        <v>7.5686214263268839E-4</v>
      </c>
      <c r="W62" s="3"/>
      <c r="X62" s="3"/>
    </row>
    <row r="64" spans="2:24">
      <c r="D64" t="s">
        <v>2886</v>
      </c>
      <c r="E64" s="23">
        <f>E62/SUM(N62:O62)</f>
        <v>1.0010960906101574</v>
      </c>
      <c r="G64" s="23">
        <f>L62*M62*SUM(N62:O62)/G62</f>
        <v>0.99890510948905087</v>
      </c>
      <c r="K64" s="110"/>
      <c r="S64" s="23">
        <f>($L62*$M62*N62/U62)/S62</f>
        <v>1</v>
      </c>
      <c r="T64" s="23">
        <f>($L62*$M62*O62/V62)/T62</f>
        <v>1</v>
      </c>
    </row>
  </sheetData>
  <conditionalFormatting sqref="C93:C1048576 C4:C63">
    <cfRule type="duplicateValues" dxfId="0" priority="1"/>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workbookViewId="0">
      <selection activeCell="B1" sqref="B1:H1"/>
    </sheetView>
  </sheetViews>
  <sheetFormatPr defaultRowHeight="14.75"/>
  <cols>
    <col min="1" max="1" width="22.40625" customWidth="1"/>
    <col min="2" max="8" width="12" customWidth="1"/>
  </cols>
  <sheetData>
    <row r="1" spans="1:8" ht="29.5">
      <c r="A1" s="5" t="s">
        <v>273</v>
      </c>
      <c r="B1" s="12" t="s">
        <v>111</v>
      </c>
      <c r="C1" s="12" t="s">
        <v>112</v>
      </c>
      <c r="D1" s="12" t="s">
        <v>113</v>
      </c>
      <c r="E1" s="12" t="s">
        <v>114</v>
      </c>
      <c r="F1" s="12" t="s">
        <v>115</v>
      </c>
      <c r="G1" s="12" t="s">
        <v>260</v>
      </c>
      <c r="H1" s="12" t="s">
        <v>261</v>
      </c>
    </row>
    <row r="2" spans="1:8">
      <c r="A2" t="s">
        <v>222</v>
      </c>
      <c r="B2" s="15">
        <f>SUMIFS('AEO 2021 41'!$D:$D,'AEO 2021 41'!$B:$B,'SYFAFE-psgr'!B1)/SUMIFS('AEO 2021 37'!$36:$36,'AEO 2021 37'!$39:$39,'SYFAFE-psgr'!B1)/1000*'Calculations Etc'!$B$19*'Calibration Adjustments'!$B$19</f>
        <v>1.3018081401348375E-3</v>
      </c>
      <c r="C2" s="15">
        <f>SUMIFS('AEO 2021 41'!$D:$D,'AEO 2021 41'!$B:$B,'SYFAFE-psgr'!C1)/SUMIFS('AEO 2021 37'!$36:$36,'AEO 2021 37'!$39:$39,'SYFAFE-psgr'!C1)/1000*'Calculations Etc'!$B$19*'Calibration Adjustments'!$B$19</f>
        <v>3.3031749575123515E-4</v>
      </c>
      <c r="D2" s="15">
        <f>SUMIFS('AEO 2021 41'!$D:$D,'AEO 2021 41'!$B:$B,'SYFAFE-psgr'!D1)/SUMIFS('AEO 2021 37'!$36:$36,'AEO 2021 37'!$39:$39,'SYFAFE-psgr'!D1)/1000*'Calculations Etc'!$B$19*'Calibration Adjustments'!$B$19</f>
        <v>3.190354313353257E-4</v>
      </c>
      <c r="E2" s="15">
        <f>SUMIFS('AEO 2021 41'!$D:$D,'AEO 2021 41'!$B:$B,'SYFAFE-psgr'!E1)/SUMIFS('AEO 2021 37'!$36:$36,'AEO 2021 37'!$39:$39,'SYFAFE-psgr'!E1)/1000*'Calculations Etc'!$B$19*'Calibration Adjustments'!$B$19</f>
        <v>3.8594187567882171E-4</v>
      </c>
      <c r="F2" s="15">
        <f>SUMIFS('AEO 2021 41'!$D:$D,'AEO 2021 41'!$B:$B,'SYFAFE-psgr'!F1)/SUMIFS('AEO 2021 37'!$36:$36,'AEO 2021 37'!$39:$39,'SYFAFE-psgr'!F1)/1000*'Calculations Etc'!$B$19*'Calibration Adjustments'!$B$19</f>
        <v>6.3946128345580171E-4</v>
      </c>
      <c r="G2" s="15">
        <f>SUMIFS('AEO 2021 41'!$D:$D,'AEO 2021 41'!$B:$B,'SYFAFE-psgr'!G1)/SUMIFS('AEO 2021 37'!$36:$36,'AEO 2021 37'!$39:$39,'SYFAFE-psgr'!G1)/1000*'Calculations Etc'!$B$19*'Calibration Adjustments'!$B$19</f>
        <v>2.8289784339346184E-4</v>
      </c>
      <c r="H2" s="15">
        <f>SUMIFS('AEO 2021 41'!$D:$D,'AEO 2021 41'!$B:$B,'SYFAFE-psgr'!H1)/SUMIFS('AEO 2021 37'!$36:$36,'AEO 2021 37'!$39:$39,'SYFAFE-psgr'!H1)/1000*'Calculations Etc'!$B$19*'Calibration Adjustments'!$B$19</f>
        <v>5.8506340922459044E-4</v>
      </c>
    </row>
    <row r="3" spans="1:8">
      <c r="A3" t="s">
        <v>136</v>
      </c>
      <c r="B3" s="15">
        <f>$E3/(1-'Calculations Etc'!$B$13)*'Calibration Adjustments'!B20</f>
        <v>3.4003581782857295E-3</v>
      </c>
      <c r="C3" s="15">
        <f>'estimated bus energy use'!I8</f>
        <v>2.8226770072497282E-3</v>
      </c>
      <c r="D3" s="15">
        <f>'estimated bus energy use'!I4</f>
        <v>9.1563612345912568E-4</v>
      </c>
      <c r="E3" s="15">
        <f>'estimated bus energy use'!I6</f>
        <v>1.0581562199094108E-3</v>
      </c>
      <c r="F3" s="15">
        <f>$E3/(1-'Calculations Etc'!$B$13)*'Calculations Etc'!$B$16+$E3*(1-'Calculations Etc'!$B$16)*'Calibration Adjustments'!F20</f>
        <v>2.3463672970163861E-3</v>
      </c>
      <c r="G3" s="15">
        <f>('SYVbT-passenger'!G3*'BAADTbVT-passenger'!$B$3*'Calculations Etc'!$B$21)/(SUMIFS('AEO 2021 36'!F$63:$F$85,'AEO 2021 36'!$A$63:$A$85,G1)*1000000000000)*'Calibration Adjustments'!G20</f>
        <v>3.076266427557592E-3</v>
      </c>
      <c r="H3" s="15">
        <f>$E3*'Calculations Etc'!$B$39*'Calibration Adjustments'!H20</f>
        <v>3.1744686597282318E-3</v>
      </c>
    </row>
    <row r="4" spans="1:8">
      <c r="A4" t="s">
        <v>133</v>
      </c>
      <c r="B4" s="15">
        <f>$E4/(1-'Calculations Etc'!$B$13)*'Calibration Adjustments'!B21</f>
        <v>1.6475083571845849E-3</v>
      </c>
      <c r="C4" s="15">
        <f>$E4*'Calibration Adjustments'!C21</f>
        <v>5.1268752410855989E-4</v>
      </c>
      <c r="D4" s="15">
        <f>$E4*'Calibration Adjustments'!D21</f>
        <v>5.1268752410855989E-4</v>
      </c>
      <c r="E4" s="38">
        <f>('SYVbT-passenger'!E4*'BAADTbVT-passenger'!B4*'Calculations Etc'!B23)/((INDEX('AEO 2021 7'!$65:$65,MATCH('Calculations Etc'!C$2,'AEO 2021 7'!$1:$1,0))*'Calculations Etc'!C3*10^15))*'Calibration Adjustments'!E21</f>
        <v>5.1268752410855989E-4</v>
      </c>
      <c r="F4">
        <v>0</v>
      </c>
      <c r="G4">
        <v>0</v>
      </c>
      <c r="H4" s="15">
        <f>$E4*'Calculations Etc'!$B$39*'Calibration Adjustments'!H21</f>
        <v>1.5380625723256794E-3</v>
      </c>
    </row>
    <row r="5" spans="1:8">
      <c r="A5" t="s">
        <v>223</v>
      </c>
      <c r="B5" s="15">
        <f>'psgr rail calcs'!V62</f>
        <v>7.5686214263268839E-4</v>
      </c>
      <c r="C5" s="15">
        <f>$E5*'Calibration Adjustments'!C22</f>
        <v>7.1745362435245036E-5</v>
      </c>
      <c r="D5" s="15">
        <f>$E5*'Calibration Adjustments'!D22</f>
        <v>7.1745362435245036E-5</v>
      </c>
      <c r="E5" s="15">
        <f>'psgr rail calcs'!U62</f>
        <v>7.1745362435245036E-5</v>
      </c>
      <c r="F5">
        <v>0</v>
      </c>
      <c r="G5">
        <v>0</v>
      </c>
      <c r="H5" s="15">
        <f>$E5*'Calculations Etc'!$B$39*'Calibration Adjustments'!H22</f>
        <v>2.1523608730573507E-4</v>
      </c>
    </row>
    <row r="6" spans="1:8">
      <c r="A6" t="s">
        <v>224</v>
      </c>
      <c r="B6" s="15">
        <f>$E6/(1-'Calculations Etc'!$B$13)*'Calibration Adjustments'!B23</f>
        <v>4.0472255247854741E-5</v>
      </c>
      <c r="C6" s="15">
        <v>0</v>
      </c>
      <c r="D6" s="15">
        <f>('SYVbT-passenger'!D6*'BAADTbVT-passenger'!$B$6*1)/(SUMIFS('AEO 2021 36'!F100:F101,'AEO 2021 36'!$A$100:$A$101,'SYFAFE-psgr'!D1)*1000000000000)*'Calibration Adjustments'!D23</f>
        <v>1.2594546332724645E-5</v>
      </c>
      <c r="E6" s="15">
        <f>('SYVbT-passenger'!E6*'BAADTbVT-passenger'!$B$6*1)/(SUMIFS('AEO 2021 36'!F100:F101,'AEO 2021 36'!$A$100:$A$101,'SYFAFE-psgr'!E1)*1000000000000)*'Calibration Adjustments'!E23</f>
        <v>1.2594546332724645E-5</v>
      </c>
      <c r="F6">
        <v>0</v>
      </c>
      <c r="G6">
        <v>0</v>
      </c>
      <c r="H6" s="15">
        <f>$E6*'Calculations Etc'!$B$39*'Calibration Adjustments'!H23</f>
        <v>3.7783638998173928E-5</v>
      </c>
    </row>
    <row r="7" spans="1:8">
      <c r="A7" t="s">
        <v>225</v>
      </c>
      <c r="B7" s="15">
        <f>$D7/(1-'Calculations Etc'!$B$12)*'Calibration Adjustments'!B24</f>
        <v>4.5678462664228052E-3</v>
      </c>
      <c r="C7" s="15">
        <f>$D7*'Calibration Adjustments'!C24</f>
        <v>1.4345302324303027E-3</v>
      </c>
      <c r="D7" s="38">
        <f>('SYVbT-passenger'!D7*'BAADTbVT-passenger'!B7*'Calculations Etc'!B26)/(INDEX('AEO 2021 35'!20:20,MATCH('Calculations Etc'!C$2,'AEO 2021 35'!1:1,0))*10^12)*'Calibration Adjustments'!D24</f>
        <v>1.4345302324303027E-3</v>
      </c>
      <c r="E7" s="15">
        <f>$D7*'Calibration Adjustments'!E24</f>
        <v>1.4345302324303027E-3</v>
      </c>
      <c r="F7" s="15">
        <f>$D7/(1-'Calculations Etc'!$B$12)*'Calculations Etc'!$B$16+$D7*(1-'Calculations Etc'!$B$16)*'Calibration Adjustments'!F24</f>
        <v>3.1578540511261791E-3</v>
      </c>
      <c r="G7" s="15">
        <f>$D7*'Calculations Etc'!$B$43*'Calibration Adjustments'!G24</f>
        <v>1.1117609301334846E-3</v>
      </c>
      <c r="H7" s="15">
        <f>D7*'Calculations Etc'!$B$39</f>
        <v>4.3035906972909077E-3</v>
      </c>
    </row>
    <row r="9" spans="1:8">
      <c r="A9" s="5"/>
      <c r="B9" s="12"/>
      <c r="C9" s="111"/>
      <c r="D9" s="111"/>
      <c r="E9" s="111"/>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105"/>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tabSelected="1" workbookViewId="0">
      <selection activeCell="B2" sqref="B2:H7"/>
    </sheetView>
  </sheetViews>
  <sheetFormatPr defaultRowHeight="14.75"/>
  <cols>
    <col min="1" max="1" width="21.40625" customWidth="1"/>
    <col min="2" max="2" width="21.86328125" customWidth="1"/>
    <col min="3" max="3" width="35.1328125" customWidth="1"/>
    <col min="4" max="4" width="20.26953125" customWidth="1"/>
    <col min="5" max="5" width="16.7265625" customWidth="1"/>
    <col min="6" max="8" width="20.54296875" customWidth="1"/>
  </cols>
  <sheetData>
    <row r="1" spans="1:8" ht="29.5">
      <c r="A1" s="5" t="s">
        <v>274</v>
      </c>
      <c r="B1" s="12" t="s">
        <v>111</v>
      </c>
      <c r="C1" s="12" t="s">
        <v>112</v>
      </c>
      <c r="D1" s="12" t="s">
        <v>113</v>
      </c>
      <c r="E1" s="12" t="s">
        <v>114</v>
      </c>
      <c r="F1" s="12" t="s">
        <v>115</v>
      </c>
      <c r="G1" s="12" t="s">
        <v>260</v>
      </c>
      <c r="H1" s="12" t="s">
        <v>261</v>
      </c>
    </row>
    <row r="2" spans="1:8">
      <c r="A2" t="s">
        <v>222</v>
      </c>
      <c r="B2" s="15">
        <f>'freight LDV calcs'!B13</f>
        <v>1.9511345645951969E-4</v>
      </c>
      <c r="C2" s="15">
        <f>'freight LDV calcs'!C13</f>
        <v>8.2817246968053108E-5</v>
      </c>
      <c r="D2" s="15">
        <f>'freight LDV calcs'!D13</f>
        <v>9.2058461708847822E-5</v>
      </c>
      <c r="E2" s="15">
        <f>'freight LDV calcs'!E13</f>
        <v>9.8796396370318831E-5</v>
      </c>
      <c r="F2" s="15">
        <f>'freight LDV calcs'!F13</f>
        <v>1.6069055495060761E-4</v>
      </c>
      <c r="G2" s="15">
        <f>'freight LDV calcs'!G13</f>
        <v>7.8703498194582507E-5</v>
      </c>
      <c r="H2" s="15">
        <f>'freight LDV calcs'!H13</f>
        <v>8.3586377953890226E-5</v>
      </c>
    </row>
    <row r="3" spans="1:8">
      <c r="A3" t="s">
        <v>136</v>
      </c>
      <c r="B3" s="15">
        <f>'AEO 2021 49'!G126/'Calculations Etc'!B30*'Calculations Etc'!B22</f>
        <v>9.9027209498588607E-4</v>
      </c>
      <c r="C3" s="15">
        <f>'AEO 2021 49'!G124/'Calculations Etc'!B29*'Calculations Etc'!B22</f>
        <v>7.5984541319432922E-4</v>
      </c>
      <c r="D3" s="15">
        <f>'AEO 2021 49'!G122/'Calculations Etc'!B29*'Calculations Etc'!B22</f>
        <v>7.1833434044955011E-4</v>
      </c>
      <c r="E3" s="15">
        <f>'AEO 2021 49'!G121/'Calculations Etc'!B30*'Calculations Etc'!B22</f>
        <v>7.0406856211622972E-4</v>
      </c>
      <c r="F3" s="15">
        <f>'AEO 2021 49'!G127/'Calculations Etc'!B30*'Calculations Etc'!B22</f>
        <v>3.7776445595553358E-4</v>
      </c>
      <c r="G3" s="15">
        <f>'AEO 2021 49'!G112/'Calculations Etc'!B29*'Calculations Etc'!B22</f>
        <v>8.8333344400544508E-4</v>
      </c>
      <c r="H3" s="15">
        <f>'AEO 2021 49'!G129/'Calculations Etc'!B30*'Calculations Etc'!B22</f>
        <v>7.5581643046299801E-4</v>
      </c>
    </row>
    <row r="4" spans="1:8">
      <c r="A4" t="s">
        <v>133</v>
      </c>
      <c r="B4" s="15">
        <f>$E4/(1-'Calculations Etc'!$B$13)*'Calibration Adjustments'!B30</f>
        <v>1.397619925979322E-4</v>
      </c>
      <c r="C4" s="15">
        <f>$E4*'Calibration Adjustments'!C30</f>
        <v>4.3492483444491975E-5</v>
      </c>
      <c r="D4" s="15">
        <f>$E4*'Calibration Adjustments'!D30</f>
        <v>4.3492483444491975E-5</v>
      </c>
      <c r="E4" s="31">
        <f>('SYVbT-freight'!E4*'BAADTbVT-frgt'!B4*'Calculations Etc'!B24)/((INDEX('AEO 2021 7'!$65:$65,MATCH('Calculations Etc'!C$2,'AEO 2021 7'!$1:$1,0))*'Calculations Etc'!C4*10^15))*'Calibration Adjustments'!E30</f>
        <v>4.3492483444491975E-5</v>
      </c>
      <c r="F4">
        <v>0</v>
      </c>
      <c r="G4">
        <v>0</v>
      </c>
      <c r="H4" s="15">
        <f>$E4*'Calculations Etc'!$B$39*'Calibration Adjustments'!H30</f>
        <v>1.304774503334759E-4</v>
      </c>
    </row>
    <row r="5" spans="1:8">
      <c r="A5" t="s">
        <v>223</v>
      </c>
      <c r="B5" s="15">
        <f>$E5/(1-'Calculations Etc'!$B$13)*'Calibration Adjustments'!B31</f>
        <v>1.1213005219530657E-2</v>
      </c>
      <c r="C5" s="15">
        <f>$E5*'Calibration Adjustments'!C31</f>
        <v>3.4893709999999998E-3</v>
      </c>
      <c r="D5" s="15">
        <f>$E5*'Calibration Adjustments'!D31</f>
        <v>3.4893709999999998E-3</v>
      </c>
      <c r="E5" s="31">
        <f>INDEX('AEO 2021 7'!$51:$51,MATCH('Calculations Etc'!C$2,'AEO 2021 7'!$1:$1,0))/10^3*'Calibration Adjustments'!E31</f>
        <v>3.4893709999999998E-3</v>
      </c>
      <c r="F5">
        <v>0</v>
      </c>
      <c r="G5">
        <v>0</v>
      </c>
      <c r="H5" s="15">
        <f>$E5*'Calculations Etc'!$B$39*'Calibration Adjustments'!H31</f>
        <v>1.0468112999999998E-2</v>
      </c>
    </row>
    <row r="6" spans="1:8">
      <c r="A6" t="s">
        <v>224</v>
      </c>
      <c r="B6" s="15">
        <f>$E6/(1-'Calculations Etc'!$B$13)*'Calibration Adjustments'!B32</f>
        <v>1.5559515669947011E-2</v>
      </c>
      <c r="C6" s="15">
        <f>$E6*'Calibration Adjustments'!C32</f>
        <v>4.8419600000000002E-3</v>
      </c>
      <c r="D6" s="15">
        <f>$E6*'Calibration Adjustments'!D32</f>
        <v>4.8419600000000002E-3</v>
      </c>
      <c r="E6" s="31">
        <f>INDEX('AEO 2021 7'!$52:$52,MATCH('Calculations Etc'!C$2,'AEO 2021 7'!$1:$1,0))/10^3*'Calibration Adjustments'!E32</f>
        <v>4.8419600000000002E-3</v>
      </c>
      <c r="F6">
        <v>0</v>
      </c>
      <c r="G6">
        <v>0</v>
      </c>
      <c r="H6" s="15">
        <f>$E6*'Calculations Etc'!$B$39*'Calibration Adjustments'!H32</f>
        <v>1.4525879999999998E-2</v>
      </c>
    </row>
    <row r="7" spans="1:8">
      <c r="A7" t="s">
        <v>225</v>
      </c>
      <c r="B7">
        <v>0</v>
      </c>
      <c r="C7">
        <v>0</v>
      </c>
      <c r="D7">
        <v>0</v>
      </c>
      <c r="E7">
        <v>0</v>
      </c>
      <c r="F7">
        <v>0</v>
      </c>
      <c r="G7">
        <v>0</v>
      </c>
      <c r="H7">
        <v>0</v>
      </c>
    </row>
    <row r="8" spans="1:8">
      <c r="D8" s="37"/>
    </row>
    <row r="9" spans="1:8">
      <c r="A9" s="5"/>
      <c r="B9" s="12"/>
      <c r="C9" s="12"/>
      <c r="D9" s="12"/>
      <c r="E9" s="175"/>
      <c r="F9" s="12"/>
      <c r="G9" s="12"/>
      <c r="H9" s="12"/>
    </row>
    <row r="10" spans="1:8">
      <c r="B10" s="23"/>
      <c r="C10" s="23"/>
      <c r="D10" s="23"/>
      <c r="E10" s="23"/>
      <c r="F10" s="23"/>
      <c r="G10" s="23"/>
      <c r="H10" s="23"/>
    </row>
    <row r="11" spans="1:8">
      <c r="B11" s="23"/>
      <c r="C11" s="23"/>
      <c r="D11" s="23"/>
      <c r="E11" s="176"/>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23"/>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row r="24" spans="2:8">
      <c r="B24" s="23"/>
      <c r="C24" s="23"/>
      <c r="D24" s="23"/>
      <c r="E24" s="23"/>
      <c r="F24" s="23"/>
      <c r="G24" s="23"/>
      <c r="H24"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27140-4FC1-4D50-823A-6689C1937AB8}">
  <dimension ref="A1:C7"/>
  <sheetViews>
    <sheetView workbookViewId="0"/>
  </sheetViews>
  <sheetFormatPr defaultRowHeight="14.75"/>
  <sheetData>
    <row r="1" spans="1:3">
      <c r="A1" t="s">
        <v>2499</v>
      </c>
      <c r="B1">
        <v>2015</v>
      </c>
      <c r="C1">
        <v>2016</v>
      </c>
    </row>
    <row r="2" spans="1:3">
      <c r="A2" t="s">
        <v>222</v>
      </c>
      <c r="B2">
        <v>1.67</v>
      </c>
      <c r="C2">
        <v>1.67</v>
      </c>
    </row>
    <row r="3" spans="1:3">
      <c r="A3" t="s">
        <v>136</v>
      </c>
      <c r="B3">
        <v>21.196137258578663</v>
      </c>
      <c r="C3">
        <v>21.196137258578663</v>
      </c>
    </row>
    <row r="4" spans="1:3">
      <c r="A4" t="s">
        <v>133</v>
      </c>
      <c r="B4">
        <v>111.39416306433705</v>
      </c>
      <c r="C4">
        <v>111.39416306433705</v>
      </c>
    </row>
    <row r="5" spans="1:3">
      <c r="A5" t="s">
        <v>223</v>
      </c>
      <c r="B5">
        <v>486.56731685074101</v>
      </c>
      <c r="C5">
        <v>486.56731685074101</v>
      </c>
    </row>
    <row r="6" spans="1:3">
      <c r="A6" t="s">
        <v>224</v>
      </c>
      <c r="B6">
        <v>1</v>
      </c>
      <c r="C6">
        <v>1</v>
      </c>
    </row>
    <row r="7" spans="1:3">
      <c r="A7" t="s">
        <v>225</v>
      </c>
      <c r="B7">
        <v>1.2700756740871355</v>
      </c>
      <c r="C7">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78667-469C-4BA6-95F0-B69C37259256}">
  <dimension ref="A1:C7"/>
  <sheetViews>
    <sheetView workbookViewId="0"/>
  </sheetViews>
  <sheetFormatPr defaultRowHeight="14.75"/>
  <sheetData>
    <row r="1" spans="1:3">
      <c r="A1" t="s">
        <v>2500</v>
      </c>
      <c r="B1">
        <v>2016</v>
      </c>
      <c r="C1">
        <v>2017</v>
      </c>
    </row>
    <row r="2" spans="1:3">
      <c r="A2" t="s">
        <v>222</v>
      </c>
      <c r="B2">
        <v>1</v>
      </c>
      <c r="C2">
        <v>1</v>
      </c>
    </row>
    <row r="3" spans="1:3">
      <c r="A3" t="s">
        <v>136</v>
      </c>
      <c r="B3">
        <v>16</v>
      </c>
      <c r="C3">
        <v>16</v>
      </c>
    </row>
    <row r="4" spans="1:3">
      <c r="A4" t="s">
        <v>133</v>
      </c>
      <c r="B4">
        <v>41.989116133258747</v>
      </c>
      <c r="C4">
        <v>41.989116133258747</v>
      </c>
    </row>
    <row r="5" spans="1:3">
      <c r="A5" t="s">
        <v>223</v>
      </c>
      <c r="B5">
        <v>3512.35916421195</v>
      </c>
      <c r="C5">
        <v>3512.35916421195</v>
      </c>
    </row>
    <row r="6" spans="1:3">
      <c r="A6" t="s">
        <v>224</v>
      </c>
      <c r="B6">
        <v>1974.4736422180429</v>
      </c>
      <c r="C6">
        <v>1974.4736422180429</v>
      </c>
    </row>
    <row r="7" spans="1:3">
      <c r="A7" t="s">
        <v>225</v>
      </c>
      <c r="B7">
        <v>0</v>
      </c>
      <c r="C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C5499-FACB-46C7-AFA9-029321334C08}">
  <dimension ref="A1:K13"/>
  <sheetViews>
    <sheetView workbookViewId="0"/>
  </sheetViews>
  <sheetFormatPr defaultRowHeight="14.75"/>
  <cols>
    <col min="4" max="5" width="12.26953125" bestFit="1" customWidth="1"/>
    <col min="9" max="9" width="12.54296875" customWidth="1"/>
    <col min="10" max="10" width="13.1328125" customWidth="1"/>
  </cols>
  <sheetData>
    <row r="1" spans="1:11" s="69" customFormat="1" ht="44.25">
      <c r="A1" s="1" t="s">
        <v>2474</v>
      </c>
      <c r="B1" s="5" t="s">
        <v>2475</v>
      </c>
      <c r="C1" s="5" t="s">
        <v>2476</v>
      </c>
      <c r="D1" s="5" t="s">
        <v>2477</v>
      </c>
      <c r="E1" s="5" t="s">
        <v>2478</v>
      </c>
      <c r="F1" s="5" t="s">
        <v>2479</v>
      </c>
      <c r="G1" s="5" t="s">
        <v>2480</v>
      </c>
      <c r="H1" s="5" t="s">
        <v>2481</v>
      </c>
      <c r="I1" s="5" t="s">
        <v>2482</v>
      </c>
      <c r="J1" s="5" t="s">
        <v>2483</v>
      </c>
      <c r="K1" s="5" t="s">
        <v>2484</v>
      </c>
    </row>
    <row r="2" spans="1:11">
      <c r="A2" s="1" t="s">
        <v>2485</v>
      </c>
      <c r="B2" s="1">
        <v>0</v>
      </c>
      <c r="C2" s="1">
        <v>5.2751937984496129E-2</v>
      </c>
      <c r="D2" s="1">
        <v>7.2920703974688528E-2</v>
      </c>
      <c r="E2" s="1">
        <v>7.4215991692627201E-2</v>
      </c>
      <c r="F2" s="1">
        <v>0</v>
      </c>
      <c r="G2" s="1">
        <v>0</v>
      </c>
      <c r="H2" s="1">
        <v>0</v>
      </c>
      <c r="I2" s="1">
        <v>0</v>
      </c>
      <c r="J2" s="1">
        <v>6.7030064624894622E-2</v>
      </c>
      <c r="K2" s="1">
        <v>0</v>
      </c>
    </row>
    <row r="3" spans="1:11">
      <c r="A3" t="s">
        <v>2486</v>
      </c>
      <c r="B3">
        <v>0</v>
      </c>
      <c r="C3">
        <v>2.0116526890559725E-5</v>
      </c>
      <c r="D3">
        <v>4.9544715566101007E-5</v>
      </c>
      <c r="E3">
        <v>1.712788652906486E-5</v>
      </c>
      <c r="F3">
        <v>4.9544715566101007E-5</v>
      </c>
      <c r="G3">
        <v>1.712788652906486E-5</v>
      </c>
      <c r="H3">
        <v>0</v>
      </c>
      <c r="I3">
        <v>0</v>
      </c>
      <c r="J3">
        <v>1.8676184885610936E-5</v>
      </c>
      <c r="K3">
        <v>0</v>
      </c>
    </row>
    <row r="4" spans="1:11">
      <c r="A4" t="s">
        <v>2487</v>
      </c>
      <c r="B4">
        <v>0</v>
      </c>
      <c r="C4">
        <v>1.1140697877224882E-3</v>
      </c>
      <c r="D4">
        <v>1.0281418755433811E-3</v>
      </c>
      <c r="E4">
        <v>7.8217123254521457E-5</v>
      </c>
      <c r="F4">
        <v>1.0281418755433811E-3</v>
      </c>
      <c r="G4">
        <v>7.8217123254521457E-5</v>
      </c>
      <c r="H4">
        <v>0</v>
      </c>
      <c r="I4">
        <v>0</v>
      </c>
      <c r="J4">
        <v>3.2062705253674354E-5</v>
      </c>
      <c r="K4">
        <v>0</v>
      </c>
    </row>
    <row r="5" spans="1:11">
      <c r="A5" t="s">
        <v>2488</v>
      </c>
      <c r="B5">
        <v>0</v>
      </c>
      <c r="C5">
        <v>6.3097541324135889E-5</v>
      </c>
      <c r="D5">
        <v>1.0277641947024967E-4</v>
      </c>
      <c r="E5">
        <v>2.4072356363157696E-4</v>
      </c>
      <c r="F5">
        <v>1.0277641947024967E-4</v>
      </c>
      <c r="G5">
        <v>2.4072356363157696E-4</v>
      </c>
      <c r="H5">
        <v>0</v>
      </c>
      <c r="I5">
        <v>0</v>
      </c>
      <c r="J5">
        <v>1.5703800433965642E-4</v>
      </c>
      <c r="K5">
        <v>0</v>
      </c>
    </row>
    <row r="6" spans="1:11">
      <c r="A6" t="s">
        <v>2489</v>
      </c>
      <c r="B6">
        <v>0</v>
      </c>
      <c r="C6">
        <v>5.6883776142472345E-6</v>
      </c>
      <c r="D6">
        <v>6.1477987353266523E-6</v>
      </c>
      <c r="E6">
        <v>1.5480763810107913E-5</v>
      </c>
      <c r="F6">
        <v>6.1477987353266523E-6</v>
      </c>
      <c r="G6">
        <v>1.5480763810107913E-5</v>
      </c>
      <c r="H6">
        <v>0</v>
      </c>
      <c r="I6">
        <v>0</v>
      </c>
      <c r="J6">
        <v>5.2810901504427564E-7</v>
      </c>
      <c r="K6">
        <v>0</v>
      </c>
    </row>
    <row r="7" spans="1:11">
      <c r="A7" t="s">
        <v>2490</v>
      </c>
      <c r="B7">
        <v>0</v>
      </c>
      <c r="C7">
        <v>2.7736291287811272E-6</v>
      </c>
      <c r="D7">
        <v>2.273617204210358E-6</v>
      </c>
      <c r="E7">
        <v>9.8509838913486975E-6</v>
      </c>
      <c r="F7">
        <v>2.273617204210358E-6</v>
      </c>
      <c r="G7">
        <v>9.8509838913486975E-6</v>
      </c>
      <c r="H7">
        <v>0</v>
      </c>
      <c r="I7">
        <v>0</v>
      </c>
      <c r="J7">
        <v>2.5750374652167907E-7</v>
      </c>
      <c r="K7">
        <v>0</v>
      </c>
    </row>
    <row r="8" spans="1:11">
      <c r="A8" t="s">
        <v>2491</v>
      </c>
      <c r="B8">
        <v>0</v>
      </c>
      <c r="C8">
        <v>0</v>
      </c>
      <c r="D8">
        <v>7.7296863713074176E-7</v>
      </c>
      <c r="E8">
        <v>6.6613125184792967E-7</v>
      </c>
      <c r="F8">
        <v>7.7296863713074176E-7</v>
      </c>
      <c r="G8">
        <v>6.6613125184792967E-7</v>
      </c>
      <c r="H8">
        <v>0</v>
      </c>
      <c r="I8">
        <v>0</v>
      </c>
      <c r="J8">
        <v>0</v>
      </c>
      <c r="K8">
        <v>0</v>
      </c>
    </row>
    <row r="9" spans="1:11">
      <c r="A9" t="s">
        <v>2492</v>
      </c>
      <c r="B9">
        <v>0</v>
      </c>
      <c r="C9">
        <v>2.2005086227935254E-7</v>
      </c>
      <c r="D9">
        <v>3.5502593940717002E-7</v>
      </c>
      <c r="E9">
        <v>4.9362700839501394E-6</v>
      </c>
      <c r="F9">
        <v>3.5502593940717002E-7</v>
      </c>
      <c r="G9">
        <v>4.9362700839501394E-6</v>
      </c>
      <c r="H9">
        <v>0</v>
      </c>
      <c r="I9">
        <v>0</v>
      </c>
      <c r="J9">
        <v>2.0429523498392262E-8</v>
      </c>
      <c r="K9">
        <v>0</v>
      </c>
    </row>
    <row r="10" spans="1:11">
      <c r="A10" t="s">
        <v>2493</v>
      </c>
      <c r="B10">
        <v>0</v>
      </c>
      <c r="C10">
        <v>3.9999293880667245E-7</v>
      </c>
      <c r="D10">
        <v>1.0010432230231727E-6</v>
      </c>
      <c r="E10">
        <v>2.6892846474589374E-6</v>
      </c>
      <c r="F10">
        <v>1.0010432230231727E-6</v>
      </c>
      <c r="G10">
        <v>2.6892846474589374E-6</v>
      </c>
      <c r="H10">
        <v>0</v>
      </c>
      <c r="I10">
        <v>0</v>
      </c>
      <c r="J10">
        <v>3.7135347064298439E-8</v>
      </c>
      <c r="K10">
        <v>0</v>
      </c>
    </row>
    <row r="11" spans="1:11">
      <c r="A11" t="s">
        <v>2494</v>
      </c>
      <c r="B11">
        <v>0</v>
      </c>
      <c r="C11">
        <v>9.9999999999999995E-7</v>
      </c>
      <c r="D11">
        <v>3.0000000000000001E-6</v>
      </c>
      <c r="E11">
        <v>3.0000000000000001E-6</v>
      </c>
      <c r="F11">
        <v>0</v>
      </c>
      <c r="G11">
        <v>0</v>
      </c>
      <c r="H11">
        <v>0</v>
      </c>
      <c r="I11">
        <v>0</v>
      </c>
      <c r="J11">
        <v>3.0000000000000001E-6</v>
      </c>
      <c r="K11">
        <v>0</v>
      </c>
    </row>
    <row r="12" spans="1:11">
      <c r="A12" t="s">
        <v>2495</v>
      </c>
      <c r="B12">
        <v>0</v>
      </c>
      <c r="C12">
        <v>1.0000000000000001E-7</v>
      </c>
      <c r="D12">
        <v>5.9999999999999997E-7</v>
      </c>
      <c r="E12">
        <v>5.9999999999999997E-7</v>
      </c>
      <c r="F12">
        <v>0</v>
      </c>
      <c r="G12">
        <v>0</v>
      </c>
      <c r="H12">
        <v>0</v>
      </c>
      <c r="I12">
        <v>0</v>
      </c>
      <c r="J12">
        <v>5.9999999999999997E-7</v>
      </c>
      <c r="K12">
        <v>0</v>
      </c>
    </row>
    <row r="13" spans="1:11">
      <c r="A13" t="s">
        <v>2496</v>
      </c>
      <c r="B13">
        <v>0</v>
      </c>
      <c r="C13">
        <v>0</v>
      </c>
      <c r="D13">
        <v>0</v>
      </c>
      <c r="E13">
        <v>0</v>
      </c>
      <c r="F13">
        <v>0</v>
      </c>
      <c r="G13">
        <v>0</v>
      </c>
      <c r="H13">
        <v>0</v>
      </c>
      <c r="I13">
        <v>0</v>
      </c>
      <c r="J13">
        <v>0</v>
      </c>
      <c r="K1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defaultRowHeight="15" customHeight="1"/>
  <cols>
    <col min="1" max="1" width="31.86328125" customWidth="1"/>
    <col min="2" max="2" width="45.7265625" customWidth="1"/>
  </cols>
  <sheetData>
    <row r="1" spans="1:35" ht="15" customHeight="1" thickBot="1">
      <c r="A1" s="74"/>
      <c r="B1" s="75" t="s">
        <v>1360</v>
      </c>
      <c r="C1" s="32">
        <v>2020</v>
      </c>
      <c r="D1" s="32">
        <v>2021</v>
      </c>
      <c r="E1" s="32">
        <v>2022</v>
      </c>
      <c r="F1" s="32">
        <v>2023</v>
      </c>
      <c r="G1" s="32">
        <v>2024</v>
      </c>
      <c r="H1" s="32">
        <v>2025</v>
      </c>
      <c r="I1" s="32">
        <v>2026</v>
      </c>
      <c r="J1" s="32">
        <v>2027</v>
      </c>
      <c r="K1" s="32">
        <v>2028</v>
      </c>
      <c r="L1" s="32">
        <v>2029</v>
      </c>
      <c r="M1" s="32">
        <v>2030</v>
      </c>
      <c r="N1" s="32">
        <v>2031</v>
      </c>
      <c r="O1" s="32">
        <v>2032</v>
      </c>
      <c r="P1" s="32">
        <v>2033</v>
      </c>
      <c r="Q1" s="32">
        <v>2034</v>
      </c>
      <c r="R1" s="32">
        <v>2035</v>
      </c>
      <c r="S1" s="32">
        <v>2036</v>
      </c>
      <c r="T1" s="32">
        <v>2037</v>
      </c>
      <c r="U1" s="32">
        <v>2038</v>
      </c>
      <c r="V1" s="32">
        <v>2039</v>
      </c>
      <c r="W1" s="32">
        <v>2040</v>
      </c>
      <c r="X1" s="32">
        <v>2041</v>
      </c>
      <c r="Y1" s="32">
        <v>2042</v>
      </c>
      <c r="Z1" s="32">
        <v>2043</v>
      </c>
      <c r="AA1" s="32">
        <v>2044</v>
      </c>
      <c r="AB1" s="32">
        <v>2045</v>
      </c>
      <c r="AC1" s="32">
        <v>2046</v>
      </c>
      <c r="AD1" s="32">
        <v>2047</v>
      </c>
      <c r="AE1" s="32">
        <v>2048</v>
      </c>
      <c r="AF1" s="32">
        <v>2049</v>
      </c>
      <c r="AG1" s="32">
        <v>2050</v>
      </c>
      <c r="AH1" s="74"/>
    </row>
    <row r="2" spans="1:35" ht="15" customHeight="1"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5" ht="15" customHeight="1">
      <c r="A3" s="74"/>
      <c r="B3" s="74"/>
      <c r="C3" s="87" t="s">
        <v>109</v>
      </c>
      <c r="D3" s="87" t="s">
        <v>1359</v>
      </c>
      <c r="E3" s="87"/>
      <c r="F3" s="87"/>
      <c r="G3" s="87"/>
      <c r="H3" s="87"/>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5" ht="15" customHeight="1">
      <c r="A4" s="74"/>
      <c r="B4" s="74"/>
      <c r="C4" s="87" t="s">
        <v>108</v>
      </c>
      <c r="D4" s="87" t="s">
        <v>1361</v>
      </c>
      <c r="E4" s="87"/>
      <c r="F4" s="87"/>
      <c r="G4" s="87" t="s">
        <v>1362</v>
      </c>
      <c r="H4" s="87"/>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5" ht="15" customHeight="1">
      <c r="A5" s="74"/>
      <c r="B5" s="74"/>
      <c r="C5" s="87" t="s">
        <v>107</v>
      </c>
      <c r="D5" s="87" t="s">
        <v>1363</v>
      </c>
      <c r="E5" s="87"/>
      <c r="F5" s="87"/>
      <c r="G5" s="87"/>
      <c r="H5" s="87"/>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5" ht="15" customHeight="1">
      <c r="A6" s="74"/>
      <c r="B6" s="74"/>
      <c r="C6" s="87" t="s">
        <v>106</v>
      </c>
      <c r="D6" s="87"/>
      <c r="E6" s="87" t="s">
        <v>1364</v>
      </c>
      <c r="F6" s="87"/>
      <c r="G6" s="87"/>
      <c r="H6" s="87"/>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5" ht="15" customHeight="1">
      <c r="A7" s="74"/>
      <c r="B7" s="74"/>
      <c r="C7" s="87"/>
      <c r="D7" s="87"/>
      <c r="E7" s="87"/>
      <c r="F7" s="87"/>
      <c r="G7" s="87"/>
      <c r="H7" s="87"/>
      <c r="I7" s="74"/>
      <c r="J7" s="74"/>
      <c r="K7" s="74"/>
      <c r="L7" s="74"/>
      <c r="M7" s="74"/>
      <c r="N7" s="74"/>
      <c r="O7" s="74"/>
      <c r="P7" s="74"/>
      <c r="Q7" s="74"/>
      <c r="R7" s="74"/>
      <c r="S7" s="74"/>
      <c r="T7" s="74"/>
      <c r="U7" s="74"/>
      <c r="V7" s="74"/>
      <c r="W7" s="74"/>
      <c r="X7" s="74"/>
      <c r="Y7" s="74"/>
      <c r="Z7" s="74"/>
      <c r="AA7" s="74"/>
      <c r="AB7" s="74"/>
      <c r="AC7" s="74"/>
      <c r="AD7" s="74"/>
      <c r="AE7" s="74"/>
      <c r="AF7" s="74"/>
      <c r="AG7" s="74"/>
      <c r="AH7" s="74"/>
    </row>
    <row r="10" spans="1:35" ht="15" customHeight="1">
      <c r="A10" s="76" t="s">
        <v>105</v>
      </c>
      <c r="B10" s="77" t="s">
        <v>104</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5" ht="15" customHeight="1">
      <c r="A11" s="74"/>
      <c r="B11" s="75" t="s">
        <v>103</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5" ht="15" customHeight="1">
      <c r="A12" s="74"/>
      <c r="B12" s="75" t="s">
        <v>103</v>
      </c>
      <c r="C12" s="78" t="s">
        <v>103</v>
      </c>
      <c r="D12" s="78" t="s">
        <v>103</v>
      </c>
      <c r="E12" s="78" t="s">
        <v>103</v>
      </c>
      <c r="F12" s="78" t="s">
        <v>103</v>
      </c>
      <c r="G12" s="78" t="s">
        <v>103</v>
      </c>
      <c r="H12" s="78" t="s">
        <v>103</v>
      </c>
      <c r="I12" s="78" t="s">
        <v>103</v>
      </c>
      <c r="J12" s="78" t="s">
        <v>103</v>
      </c>
      <c r="K12" s="78" t="s">
        <v>103</v>
      </c>
      <c r="L12" s="78" t="s">
        <v>103</v>
      </c>
      <c r="M12" s="78" t="s">
        <v>103</v>
      </c>
      <c r="N12" s="78" t="s">
        <v>103</v>
      </c>
      <c r="O12" s="78" t="s">
        <v>103</v>
      </c>
      <c r="P12" s="78" t="s">
        <v>103</v>
      </c>
      <c r="Q12" s="78" t="s">
        <v>103</v>
      </c>
      <c r="R12" s="78" t="s">
        <v>103</v>
      </c>
      <c r="S12" s="78" t="s">
        <v>103</v>
      </c>
      <c r="T12" s="78" t="s">
        <v>103</v>
      </c>
      <c r="U12" s="78" t="s">
        <v>103</v>
      </c>
      <c r="V12" s="78" t="s">
        <v>103</v>
      </c>
      <c r="W12" s="78" t="s">
        <v>103</v>
      </c>
      <c r="X12" s="78" t="s">
        <v>103</v>
      </c>
      <c r="Y12" s="78" t="s">
        <v>103</v>
      </c>
      <c r="Z12" s="78" t="s">
        <v>103</v>
      </c>
      <c r="AA12" s="78" t="s">
        <v>103</v>
      </c>
      <c r="AB12" s="78" t="s">
        <v>103</v>
      </c>
      <c r="AC12" s="78" t="s">
        <v>103</v>
      </c>
      <c r="AD12" s="78" t="s">
        <v>103</v>
      </c>
      <c r="AE12" s="78" t="s">
        <v>103</v>
      </c>
      <c r="AF12" s="78" t="s">
        <v>103</v>
      </c>
      <c r="AG12" s="78" t="s">
        <v>103</v>
      </c>
      <c r="AH12" s="88" t="s">
        <v>1367</v>
      </c>
      <c r="AI12" s="4" t="s">
        <v>304</v>
      </c>
    </row>
    <row r="13" spans="1:35" ht="15" customHeight="1" thickBot="1">
      <c r="A13" s="74"/>
      <c r="B13" s="32" t="s">
        <v>102</v>
      </c>
      <c r="C13" s="32">
        <v>2020</v>
      </c>
      <c r="D13" s="32">
        <v>2021</v>
      </c>
      <c r="E13" s="32">
        <v>2022</v>
      </c>
      <c r="F13" s="32">
        <v>2023</v>
      </c>
      <c r="G13" s="32">
        <v>2024</v>
      </c>
      <c r="H13" s="32">
        <v>2025</v>
      </c>
      <c r="I13" s="32">
        <v>2026</v>
      </c>
      <c r="J13" s="32">
        <v>2027</v>
      </c>
      <c r="K13" s="32">
        <v>2028</v>
      </c>
      <c r="L13" s="32">
        <v>2029</v>
      </c>
      <c r="M13" s="32">
        <v>2030</v>
      </c>
      <c r="N13" s="32">
        <v>2031</v>
      </c>
      <c r="O13" s="32">
        <v>2032</v>
      </c>
      <c r="P13" s="32">
        <v>2033</v>
      </c>
      <c r="Q13" s="32">
        <v>2034</v>
      </c>
      <c r="R13" s="32">
        <v>2035</v>
      </c>
      <c r="S13" s="32">
        <v>2036</v>
      </c>
      <c r="T13" s="32">
        <v>2037</v>
      </c>
      <c r="U13" s="32">
        <v>2038</v>
      </c>
      <c r="V13" s="32">
        <v>2039</v>
      </c>
      <c r="W13" s="32">
        <v>2040</v>
      </c>
      <c r="X13" s="32">
        <v>2041</v>
      </c>
      <c r="Y13" s="32">
        <v>2042</v>
      </c>
      <c r="Z13" s="32">
        <v>2043</v>
      </c>
      <c r="AA13" s="32">
        <v>2044</v>
      </c>
      <c r="AB13" s="32">
        <v>2045</v>
      </c>
      <c r="AC13" s="32">
        <v>2046</v>
      </c>
      <c r="AD13" s="32">
        <v>2047</v>
      </c>
      <c r="AE13" s="32">
        <v>2048</v>
      </c>
      <c r="AF13" s="32">
        <v>2049</v>
      </c>
      <c r="AG13" s="32">
        <v>2050</v>
      </c>
      <c r="AH13" s="89" t="s">
        <v>1368</v>
      </c>
      <c r="AI13" s="32">
        <v>2050</v>
      </c>
    </row>
    <row r="14" spans="1:35" ht="15" customHeight="1" thickTop="1">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row>
    <row r="15" spans="1:35" ht="15" customHeight="1">
      <c r="A15" s="74"/>
      <c r="B15" s="79" t="s">
        <v>101</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5" ht="15" customHeight="1">
      <c r="A16" s="74"/>
      <c r="B16" s="79" t="s">
        <v>100</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5" ht="15" customHeight="1">
      <c r="A17" s="74"/>
      <c r="B17" s="79" t="s">
        <v>99</v>
      </c>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row>
    <row r="18" spans="1:35" ht="15" customHeight="1">
      <c r="A18" s="76" t="s">
        <v>98</v>
      </c>
      <c r="B18" s="80" t="s">
        <v>97</v>
      </c>
      <c r="C18" s="84">
        <v>2626.6779790000001</v>
      </c>
      <c r="D18" s="84">
        <v>2804.492432</v>
      </c>
      <c r="E18" s="84">
        <v>2858.8129880000001</v>
      </c>
      <c r="F18" s="84">
        <v>2917.110107</v>
      </c>
      <c r="G18" s="84">
        <v>2963.703857</v>
      </c>
      <c r="H18" s="84">
        <v>3002.0947270000001</v>
      </c>
      <c r="I18" s="84">
        <v>3034.3623050000001</v>
      </c>
      <c r="J18" s="84">
        <v>3061.0493160000001</v>
      </c>
      <c r="K18" s="84">
        <v>3084.9096679999998</v>
      </c>
      <c r="L18" s="84">
        <v>3103.0109859999998</v>
      </c>
      <c r="M18" s="84">
        <v>3120.6926269999999</v>
      </c>
      <c r="N18" s="84">
        <v>3136.2395019999999</v>
      </c>
      <c r="O18" s="84">
        <v>3150.9326169999999</v>
      </c>
      <c r="P18" s="84">
        <v>3168.0808109999998</v>
      </c>
      <c r="Q18" s="84">
        <v>3186.001953</v>
      </c>
      <c r="R18" s="84">
        <v>3203.6376949999999</v>
      </c>
      <c r="S18" s="84">
        <v>3219.326172</v>
      </c>
      <c r="T18" s="84">
        <v>3233.5512699999999</v>
      </c>
      <c r="U18" s="84">
        <v>3247.3491210000002</v>
      </c>
      <c r="V18" s="84">
        <v>3262.475586</v>
      </c>
      <c r="W18" s="84">
        <v>3278.1274410000001</v>
      </c>
      <c r="X18" s="84">
        <v>3292.5410160000001</v>
      </c>
      <c r="Y18" s="84">
        <v>3308.7910160000001</v>
      </c>
      <c r="Z18" s="84">
        <v>3326.4328609999998</v>
      </c>
      <c r="AA18" s="84">
        <v>3344.1987300000001</v>
      </c>
      <c r="AB18" s="84">
        <v>3360.4956050000001</v>
      </c>
      <c r="AC18" s="84">
        <v>3376.7004390000002</v>
      </c>
      <c r="AD18" s="84">
        <v>3393.0124510000001</v>
      </c>
      <c r="AE18" s="84">
        <v>3410.226807</v>
      </c>
      <c r="AF18" s="84">
        <v>3428.3679200000001</v>
      </c>
      <c r="AG18" s="84">
        <v>3446.0715329999998</v>
      </c>
      <c r="AH18" s="82">
        <v>9.0919999999999994E-3</v>
      </c>
      <c r="AI18" s="33">
        <v>7.0260000000000001E-3</v>
      </c>
    </row>
    <row r="19" spans="1:35" ht="15" customHeight="1">
      <c r="A19" s="76" t="s">
        <v>96</v>
      </c>
      <c r="B19" s="80" t="s">
        <v>95</v>
      </c>
      <c r="C19" s="84">
        <v>89.861816000000005</v>
      </c>
      <c r="D19" s="84">
        <v>93.654860999999997</v>
      </c>
      <c r="E19" s="84">
        <v>96.272841999999997</v>
      </c>
      <c r="F19" s="84">
        <v>97.802764999999994</v>
      </c>
      <c r="G19" s="84">
        <v>99.407425000000003</v>
      </c>
      <c r="H19" s="84">
        <v>101.18590500000001</v>
      </c>
      <c r="I19" s="84">
        <v>102.586533</v>
      </c>
      <c r="J19" s="84">
        <v>103.84103399999999</v>
      </c>
      <c r="K19" s="84">
        <v>104.95002700000001</v>
      </c>
      <c r="L19" s="84">
        <v>105.957863</v>
      </c>
      <c r="M19" s="84">
        <v>107.063385</v>
      </c>
      <c r="N19" s="84">
        <v>108.295609</v>
      </c>
      <c r="O19" s="84">
        <v>109.475731</v>
      </c>
      <c r="P19" s="84">
        <v>110.69873</v>
      </c>
      <c r="Q19" s="84">
        <v>112.07637800000001</v>
      </c>
      <c r="R19" s="84">
        <v>113.473152</v>
      </c>
      <c r="S19" s="84">
        <v>114.704262</v>
      </c>
      <c r="T19" s="84">
        <v>115.894623</v>
      </c>
      <c r="U19" s="84">
        <v>117.21953600000001</v>
      </c>
      <c r="V19" s="84">
        <v>118.542191</v>
      </c>
      <c r="W19" s="84">
        <v>119.819588</v>
      </c>
      <c r="X19" s="84">
        <v>121.274879</v>
      </c>
      <c r="Y19" s="84">
        <v>122.905472</v>
      </c>
      <c r="Z19" s="84">
        <v>124.61048099999999</v>
      </c>
      <c r="AA19" s="84">
        <v>126.242645</v>
      </c>
      <c r="AB19" s="84">
        <v>127.823654</v>
      </c>
      <c r="AC19" s="84">
        <v>129.36599699999999</v>
      </c>
      <c r="AD19" s="84">
        <v>130.875137</v>
      </c>
      <c r="AE19" s="84">
        <v>132.50619499999999</v>
      </c>
      <c r="AF19" s="84">
        <v>134.27307099999999</v>
      </c>
      <c r="AG19" s="84">
        <v>136.06295800000001</v>
      </c>
      <c r="AH19" s="82">
        <v>1.3924000000000001E-2</v>
      </c>
      <c r="AI19" s="33">
        <v>1.2163E-2</v>
      </c>
    </row>
    <row r="20" spans="1:35" ht="15" customHeight="1">
      <c r="A20" s="76" t="s">
        <v>94</v>
      </c>
      <c r="B20" s="80" t="s">
        <v>93</v>
      </c>
      <c r="C20" s="84">
        <v>274.54940800000003</v>
      </c>
      <c r="D20" s="84">
        <v>282.54144300000002</v>
      </c>
      <c r="E20" s="84">
        <v>292.69827299999997</v>
      </c>
      <c r="F20" s="84">
        <v>296.45275900000001</v>
      </c>
      <c r="G20" s="84">
        <v>300.847443</v>
      </c>
      <c r="H20" s="84">
        <v>306.24206500000003</v>
      </c>
      <c r="I20" s="84">
        <v>309.798767</v>
      </c>
      <c r="J20" s="84">
        <v>313.02496300000001</v>
      </c>
      <c r="K20" s="84">
        <v>316.33166499999999</v>
      </c>
      <c r="L20" s="84">
        <v>319.796783</v>
      </c>
      <c r="M20" s="84">
        <v>323.91030899999998</v>
      </c>
      <c r="N20" s="84">
        <v>328.24362200000002</v>
      </c>
      <c r="O20" s="84">
        <v>332.143463</v>
      </c>
      <c r="P20" s="84">
        <v>336.06887799999998</v>
      </c>
      <c r="Q20" s="84">
        <v>340.35537699999998</v>
      </c>
      <c r="R20" s="84">
        <v>344.79953</v>
      </c>
      <c r="S20" s="84">
        <v>348.69607500000001</v>
      </c>
      <c r="T20" s="84">
        <v>352.702271</v>
      </c>
      <c r="U20" s="84">
        <v>357.27691700000003</v>
      </c>
      <c r="V20" s="84">
        <v>361.65835600000003</v>
      </c>
      <c r="W20" s="84">
        <v>365.64315800000003</v>
      </c>
      <c r="X20" s="84">
        <v>370.539062</v>
      </c>
      <c r="Y20" s="84">
        <v>376.26586900000001</v>
      </c>
      <c r="Z20" s="84">
        <v>382.11099200000001</v>
      </c>
      <c r="AA20" s="84">
        <v>387.350708</v>
      </c>
      <c r="AB20" s="84">
        <v>392.57406600000002</v>
      </c>
      <c r="AC20" s="84">
        <v>397.848297</v>
      </c>
      <c r="AD20" s="84">
        <v>403.028839</v>
      </c>
      <c r="AE20" s="84">
        <v>408.59039300000001</v>
      </c>
      <c r="AF20" s="84">
        <v>414.45895400000001</v>
      </c>
      <c r="AG20" s="84">
        <v>420.537598</v>
      </c>
      <c r="AH20" s="82">
        <v>1.4315E-2</v>
      </c>
      <c r="AI20" s="33">
        <v>1.1306E-2</v>
      </c>
    </row>
    <row r="21" spans="1:35" ht="15" customHeight="1">
      <c r="A21" s="74"/>
      <c r="B21" s="79" t="s">
        <v>255</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5" ht="15" customHeight="1">
      <c r="A22" s="76" t="s">
        <v>251</v>
      </c>
      <c r="B22" s="80" t="s">
        <v>252</v>
      </c>
      <c r="C22" s="84">
        <v>108.451859</v>
      </c>
      <c r="D22" s="84">
        <v>134.906631</v>
      </c>
      <c r="E22" s="84">
        <v>154.74700899999999</v>
      </c>
      <c r="F22" s="84">
        <v>169.768936</v>
      </c>
      <c r="G22" s="84">
        <v>181.054596</v>
      </c>
      <c r="H22" s="84">
        <v>189.63523900000001</v>
      </c>
      <c r="I22" s="84">
        <v>196.10214199999999</v>
      </c>
      <c r="J22" s="84">
        <v>201.02420000000001</v>
      </c>
      <c r="K22" s="84">
        <v>204.662598</v>
      </c>
      <c r="L22" s="84">
        <v>207.425308</v>
      </c>
      <c r="M22" s="84">
        <v>209.68708799999999</v>
      </c>
      <c r="N22" s="84">
        <v>211.31668099999999</v>
      </c>
      <c r="O22" s="84">
        <v>212.70942700000001</v>
      </c>
      <c r="P22" s="84">
        <v>213.73635899999999</v>
      </c>
      <c r="Q22" s="84">
        <v>214.52165199999999</v>
      </c>
      <c r="R22" s="84">
        <v>215.13287399999999</v>
      </c>
      <c r="S22" s="84">
        <v>215.61059599999999</v>
      </c>
      <c r="T22" s="84">
        <v>215.96757500000001</v>
      </c>
      <c r="U22" s="84">
        <v>216.24118000000001</v>
      </c>
      <c r="V22" s="84">
        <v>216.411743</v>
      </c>
      <c r="W22" s="84">
        <v>216.60230999999999</v>
      </c>
      <c r="X22" s="84">
        <v>216.689728</v>
      </c>
      <c r="Y22" s="84">
        <v>216.745667</v>
      </c>
      <c r="Z22" s="84">
        <v>216.78471400000001</v>
      </c>
      <c r="AA22" s="84">
        <v>216.798157</v>
      </c>
      <c r="AB22" s="84">
        <v>216.777512</v>
      </c>
      <c r="AC22" s="84">
        <v>216.80685399999999</v>
      </c>
      <c r="AD22" s="84">
        <v>216.801849</v>
      </c>
      <c r="AE22" s="84">
        <v>216.82325700000001</v>
      </c>
      <c r="AF22" s="84">
        <v>216.849594</v>
      </c>
      <c r="AG22" s="84">
        <v>216.91029399999999</v>
      </c>
      <c r="AH22" s="82">
        <v>2.3375E-2</v>
      </c>
      <c r="AI22" s="33">
        <v>3.3159999999999999E-3</v>
      </c>
    </row>
    <row r="23" spans="1:35" ht="15" customHeight="1">
      <c r="A23" s="76" t="s">
        <v>253</v>
      </c>
      <c r="B23" s="80" t="s">
        <v>254</v>
      </c>
      <c r="C23" s="84">
        <v>25.165980999999999</v>
      </c>
      <c r="D23" s="84">
        <v>29.764140999999999</v>
      </c>
      <c r="E23" s="84">
        <v>33.498145999999998</v>
      </c>
      <c r="F23" s="84">
        <v>36.387149999999998</v>
      </c>
      <c r="G23" s="84">
        <v>38.402351000000003</v>
      </c>
      <c r="H23" s="84">
        <v>39.985401000000003</v>
      </c>
      <c r="I23" s="84">
        <v>41.108414000000003</v>
      </c>
      <c r="J23" s="84">
        <v>41.957863000000003</v>
      </c>
      <c r="K23" s="84">
        <v>42.373077000000002</v>
      </c>
      <c r="L23" s="84">
        <v>42.626572000000003</v>
      </c>
      <c r="M23" s="84">
        <v>43.171546999999997</v>
      </c>
      <c r="N23" s="84">
        <v>43.557751000000003</v>
      </c>
      <c r="O23" s="84">
        <v>44.181170999999999</v>
      </c>
      <c r="P23" s="84">
        <v>44.7425</v>
      </c>
      <c r="Q23" s="84">
        <v>45.359099999999998</v>
      </c>
      <c r="R23" s="84">
        <v>45.942974</v>
      </c>
      <c r="S23" s="84">
        <v>46.461497999999999</v>
      </c>
      <c r="T23" s="84">
        <v>46.940620000000003</v>
      </c>
      <c r="U23" s="84">
        <v>47.450031000000003</v>
      </c>
      <c r="V23" s="84">
        <v>47.918919000000002</v>
      </c>
      <c r="W23" s="84">
        <v>48.558169999999997</v>
      </c>
      <c r="X23" s="84">
        <v>49.100951999999999</v>
      </c>
      <c r="Y23" s="84">
        <v>49.688167999999997</v>
      </c>
      <c r="Z23" s="84">
        <v>50.322009999999999</v>
      </c>
      <c r="AA23" s="84">
        <v>50.934455999999997</v>
      </c>
      <c r="AB23" s="84">
        <v>51.475597</v>
      </c>
      <c r="AC23" s="84">
        <v>52.106262000000001</v>
      </c>
      <c r="AD23" s="84">
        <v>52.654964</v>
      </c>
      <c r="AE23" s="84">
        <v>53.258338999999999</v>
      </c>
      <c r="AF23" s="84">
        <v>53.834007</v>
      </c>
      <c r="AG23" s="84">
        <v>54.410843</v>
      </c>
      <c r="AH23" s="82">
        <v>2.6036E-2</v>
      </c>
      <c r="AI23" s="33">
        <v>8.5629999999999994E-3</v>
      </c>
    </row>
    <row r="24" spans="1:35" ht="15" customHeight="1">
      <c r="A24" s="74"/>
      <c r="B24" s="79" t="s">
        <v>92</v>
      </c>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row>
    <row r="25" spans="1:35" ht="15" customHeight="1">
      <c r="A25" s="76" t="s">
        <v>91</v>
      </c>
      <c r="B25" s="80" t="s">
        <v>90</v>
      </c>
      <c r="C25" s="84">
        <v>738.85894800000005</v>
      </c>
      <c r="D25" s="84">
        <v>1081.6602780000001</v>
      </c>
      <c r="E25" s="84">
        <v>1215.7373050000001</v>
      </c>
      <c r="F25" s="84">
        <v>1284.3009030000001</v>
      </c>
      <c r="G25" s="84">
        <v>1331.709595</v>
      </c>
      <c r="H25" s="84">
        <v>1382.866943</v>
      </c>
      <c r="I25" s="84">
        <v>1413.6407469999999</v>
      </c>
      <c r="J25" s="84">
        <v>1440.1944579999999</v>
      </c>
      <c r="K25" s="84">
        <v>1464.6527100000001</v>
      </c>
      <c r="L25" s="84">
        <v>1486.1226810000001</v>
      </c>
      <c r="M25" s="84">
        <v>1512.480225</v>
      </c>
      <c r="N25" s="84">
        <v>1542.9261469999999</v>
      </c>
      <c r="O25" s="84">
        <v>1577.5469969999999</v>
      </c>
      <c r="P25" s="84">
        <v>1614.4033199999999</v>
      </c>
      <c r="Q25" s="84">
        <v>1652.7857670000001</v>
      </c>
      <c r="R25" s="84">
        <v>1690.091553</v>
      </c>
      <c r="S25" s="84">
        <v>1722.8204350000001</v>
      </c>
      <c r="T25" s="84">
        <v>1753.0385739999999</v>
      </c>
      <c r="U25" s="84">
        <v>1785.817139</v>
      </c>
      <c r="V25" s="84">
        <v>1820.93335</v>
      </c>
      <c r="W25" s="84">
        <v>1858.7414550000001</v>
      </c>
      <c r="X25" s="84">
        <v>1897.8637699999999</v>
      </c>
      <c r="Y25" s="84">
        <v>1939.794189</v>
      </c>
      <c r="Z25" s="84">
        <v>1983.944092</v>
      </c>
      <c r="AA25" s="84">
        <v>2027.790039</v>
      </c>
      <c r="AB25" s="84">
        <v>2069.7546390000002</v>
      </c>
      <c r="AC25" s="84">
        <v>2110.5791020000001</v>
      </c>
      <c r="AD25" s="84">
        <v>2152.0017090000001</v>
      </c>
      <c r="AE25" s="84">
        <v>2194.96875</v>
      </c>
      <c r="AF25" s="84">
        <v>2238.3408199999999</v>
      </c>
      <c r="AG25" s="84">
        <v>2282.4025879999999</v>
      </c>
      <c r="AH25" s="82">
        <v>3.8311999999999999E-2</v>
      </c>
      <c r="AI25" s="33">
        <v>1.7138E-2</v>
      </c>
    </row>
    <row r="26" spans="1:35" ht="15" customHeight="1">
      <c r="A26" s="74"/>
      <c r="B26" s="79" t="s">
        <v>89</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row>
    <row r="27" spans="1:35" ht="15" customHeight="1">
      <c r="A27" s="76" t="s">
        <v>88</v>
      </c>
      <c r="B27" s="80" t="s">
        <v>47</v>
      </c>
      <c r="C27" s="84">
        <v>1521.9704589999999</v>
      </c>
      <c r="D27" s="84">
        <v>1618.2993160000001</v>
      </c>
      <c r="E27" s="84">
        <v>1653.9343260000001</v>
      </c>
      <c r="F27" s="84">
        <v>1638.952393</v>
      </c>
      <c r="G27" s="84">
        <v>1638.3515620000001</v>
      </c>
      <c r="H27" s="84">
        <v>1611.4123540000001</v>
      </c>
      <c r="I27" s="84">
        <v>1629.1599120000001</v>
      </c>
      <c r="J27" s="84">
        <v>1624.662476</v>
      </c>
      <c r="K27" s="84">
        <v>1642.2048339999999</v>
      </c>
      <c r="L27" s="84">
        <v>1664.909668</v>
      </c>
      <c r="M27" s="84">
        <v>1680.0539550000001</v>
      </c>
      <c r="N27" s="84">
        <v>1687.346436</v>
      </c>
      <c r="O27" s="84">
        <v>1696.865967</v>
      </c>
      <c r="P27" s="84">
        <v>1710.897095</v>
      </c>
      <c r="Q27" s="84">
        <v>1725.098389</v>
      </c>
      <c r="R27" s="84">
        <v>1731.5200199999999</v>
      </c>
      <c r="S27" s="84">
        <v>1733.1766359999999</v>
      </c>
      <c r="T27" s="84">
        <v>1733.2185059999999</v>
      </c>
      <c r="U27" s="84">
        <v>1727.7104489999999</v>
      </c>
      <c r="V27" s="84">
        <v>1732.0479740000001</v>
      </c>
      <c r="W27" s="84">
        <v>1735.4719239999999</v>
      </c>
      <c r="X27" s="84">
        <v>1747.6795649999999</v>
      </c>
      <c r="Y27" s="84">
        <v>1765.7388920000001</v>
      </c>
      <c r="Z27" s="84">
        <v>1780.219116</v>
      </c>
      <c r="AA27" s="84">
        <v>1793.768433</v>
      </c>
      <c r="AB27" s="84">
        <v>1797.2144780000001</v>
      </c>
      <c r="AC27" s="84">
        <v>1807.4219969999999</v>
      </c>
      <c r="AD27" s="84">
        <v>1820.364746</v>
      </c>
      <c r="AE27" s="84">
        <v>1837.451172</v>
      </c>
      <c r="AF27" s="84">
        <v>1853.3664550000001</v>
      </c>
      <c r="AG27" s="84">
        <v>1873.035034</v>
      </c>
      <c r="AH27" s="82">
        <v>6.9430000000000004E-3</v>
      </c>
      <c r="AI27" s="33">
        <v>1.408E-3</v>
      </c>
    </row>
    <row r="28" spans="1:35" ht="15" customHeight="1">
      <c r="A28" s="76" t="s">
        <v>87</v>
      </c>
      <c r="B28" s="80" t="s">
        <v>45</v>
      </c>
      <c r="C28" s="84">
        <v>347.68133499999999</v>
      </c>
      <c r="D28" s="84">
        <v>358.75436400000001</v>
      </c>
      <c r="E28" s="84">
        <v>356.58099399999998</v>
      </c>
      <c r="F28" s="84">
        <v>351.44842499999999</v>
      </c>
      <c r="G28" s="84">
        <v>345.33050500000002</v>
      </c>
      <c r="H28" s="84">
        <v>339.26663200000002</v>
      </c>
      <c r="I28" s="84">
        <v>330.77096599999999</v>
      </c>
      <c r="J28" s="84">
        <v>321.98907500000001</v>
      </c>
      <c r="K28" s="84">
        <v>313.560699</v>
      </c>
      <c r="L28" s="84">
        <v>305.13720699999999</v>
      </c>
      <c r="M28" s="84">
        <v>296.79244999999997</v>
      </c>
      <c r="N28" s="84">
        <v>293.140198</v>
      </c>
      <c r="O28" s="84">
        <v>289.27224699999999</v>
      </c>
      <c r="P28" s="84">
        <v>285.857483</v>
      </c>
      <c r="Q28" s="84">
        <v>282.64532500000001</v>
      </c>
      <c r="R28" s="84">
        <v>278.84634399999999</v>
      </c>
      <c r="S28" s="84">
        <v>274.79904199999999</v>
      </c>
      <c r="T28" s="84">
        <v>270.87039199999998</v>
      </c>
      <c r="U28" s="84">
        <v>266.85159299999998</v>
      </c>
      <c r="V28" s="84">
        <v>262.97421300000002</v>
      </c>
      <c r="W28" s="84">
        <v>258.63861100000003</v>
      </c>
      <c r="X28" s="84">
        <v>257.41476399999999</v>
      </c>
      <c r="Y28" s="84">
        <v>256.757812</v>
      </c>
      <c r="Z28" s="84">
        <v>256.26825000000002</v>
      </c>
      <c r="AA28" s="84">
        <v>255.40484599999999</v>
      </c>
      <c r="AB28" s="84">
        <v>254.38140899999999</v>
      </c>
      <c r="AC28" s="84">
        <v>253.43038899999999</v>
      </c>
      <c r="AD28" s="84">
        <v>252.34704600000001</v>
      </c>
      <c r="AE28" s="84">
        <v>251.26715100000001</v>
      </c>
      <c r="AF28" s="84">
        <v>250.57226600000001</v>
      </c>
      <c r="AG28" s="84">
        <v>249.989349</v>
      </c>
      <c r="AH28" s="82">
        <v>-1.0935E-2</v>
      </c>
      <c r="AI28" s="33">
        <v>-1.2713E-2</v>
      </c>
    </row>
    <row r="30" spans="1:35" ht="15" customHeight="1">
      <c r="A30" s="74"/>
      <c r="B30" s="79" t="s">
        <v>86</v>
      </c>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row>
    <row r="31" spans="1:35" ht="15" customHeight="1">
      <c r="A31" s="74"/>
      <c r="B31" s="79" t="s">
        <v>85</v>
      </c>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row>
    <row r="32" spans="1:35" ht="15" customHeight="1">
      <c r="A32" s="76" t="s">
        <v>84</v>
      </c>
      <c r="B32" s="80" t="s">
        <v>83</v>
      </c>
      <c r="C32" s="85">
        <v>34.575938999999998</v>
      </c>
      <c r="D32" s="85">
        <v>35.476635000000002</v>
      </c>
      <c r="E32" s="85">
        <v>36.078181999999998</v>
      </c>
      <c r="F32" s="85">
        <v>36.650905999999999</v>
      </c>
      <c r="G32" s="85">
        <v>37.159649000000002</v>
      </c>
      <c r="H32" s="85">
        <v>37.709220999999999</v>
      </c>
      <c r="I32" s="85">
        <v>38.338470000000001</v>
      </c>
      <c r="J32" s="85">
        <v>38.338428</v>
      </c>
      <c r="K32" s="85">
        <v>38.398032999999998</v>
      </c>
      <c r="L32" s="85">
        <v>38.43882</v>
      </c>
      <c r="M32" s="85">
        <v>38.538516999999999</v>
      </c>
      <c r="N32" s="85">
        <v>38.569710000000001</v>
      </c>
      <c r="O32" s="85">
        <v>38.611609999999999</v>
      </c>
      <c r="P32" s="85">
        <v>38.636851999999998</v>
      </c>
      <c r="Q32" s="85">
        <v>38.656502000000003</v>
      </c>
      <c r="R32" s="85">
        <v>38.666412000000001</v>
      </c>
      <c r="S32" s="85">
        <v>38.675044999999997</v>
      </c>
      <c r="T32" s="85">
        <v>38.684604999999998</v>
      </c>
      <c r="U32" s="85">
        <v>38.698779999999999</v>
      </c>
      <c r="V32" s="85">
        <v>38.690036999999997</v>
      </c>
      <c r="W32" s="85">
        <v>38.704577999999998</v>
      </c>
      <c r="X32" s="85">
        <v>38.713901999999997</v>
      </c>
      <c r="Y32" s="85">
        <v>38.712833000000003</v>
      </c>
      <c r="Z32" s="85">
        <v>38.708260000000003</v>
      </c>
      <c r="AA32" s="85">
        <v>38.695782000000001</v>
      </c>
      <c r="AB32" s="85">
        <v>38.670200000000001</v>
      </c>
      <c r="AC32" s="85">
        <v>38.671329</v>
      </c>
      <c r="AD32" s="85">
        <v>38.659885000000003</v>
      </c>
      <c r="AE32" s="85">
        <v>38.646473</v>
      </c>
      <c r="AF32" s="85">
        <v>38.622086000000003</v>
      </c>
      <c r="AG32" s="85">
        <v>38.599280999999998</v>
      </c>
      <c r="AH32" s="82">
        <v>3.676E-3</v>
      </c>
      <c r="AI32" s="33">
        <v>9.11E-3</v>
      </c>
    </row>
    <row r="33" spans="1:35" ht="15" customHeight="1">
      <c r="A33" s="76" t="s">
        <v>82</v>
      </c>
      <c r="B33" s="80" t="s">
        <v>81</v>
      </c>
      <c r="C33" s="85">
        <v>42.153393000000001</v>
      </c>
      <c r="D33" s="85">
        <v>44.247008999999998</v>
      </c>
      <c r="E33" s="85">
        <v>44.785857999999998</v>
      </c>
      <c r="F33" s="85">
        <v>45.462093000000003</v>
      </c>
      <c r="G33" s="85">
        <v>46.176597999999998</v>
      </c>
      <c r="H33" s="85">
        <v>46.858874999999998</v>
      </c>
      <c r="I33" s="85">
        <v>47.623610999999997</v>
      </c>
      <c r="J33" s="85">
        <v>47.631118999999998</v>
      </c>
      <c r="K33" s="85">
        <v>47.657536</v>
      </c>
      <c r="L33" s="85">
        <v>47.657536</v>
      </c>
      <c r="M33" s="85">
        <v>47.683627999999999</v>
      </c>
      <c r="N33" s="85">
        <v>47.683627999999999</v>
      </c>
      <c r="O33" s="85">
        <v>47.683627999999999</v>
      </c>
      <c r="P33" s="85">
        <v>47.683627999999999</v>
      </c>
      <c r="Q33" s="85">
        <v>47.683627999999999</v>
      </c>
      <c r="R33" s="85">
        <v>47.683627999999999</v>
      </c>
      <c r="S33" s="85">
        <v>47.683627999999999</v>
      </c>
      <c r="T33" s="85">
        <v>47.683627999999999</v>
      </c>
      <c r="U33" s="85">
        <v>47.683627999999999</v>
      </c>
      <c r="V33" s="85">
        <v>47.683627999999999</v>
      </c>
      <c r="W33" s="85">
        <v>47.685558</v>
      </c>
      <c r="X33" s="85">
        <v>47.685558</v>
      </c>
      <c r="Y33" s="85">
        <v>47.685558</v>
      </c>
      <c r="Z33" s="85">
        <v>47.685558</v>
      </c>
      <c r="AA33" s="85">
        <v>47.685558</v>
      </c>
      <c r="AB33" s="85">
        <v>47.685558</v>
      </c>
      <c r="AC33" s="85">
        <v>47.689582999999999</v>
      </c>
      <c r="AD33" s="85">
        <v>47.689582999999999</v>
      </c>
      <c r="AE33" s="85">
        <v>47.689582999999999</v>
      </c>
      <c r="AF33" s="85">
        <v>47.689582999999999</v>
      </c>
      <c r="AG33" s="85">
        <v>47.689582999999999</v>
      </c>
      <c r="AH33" s="82">
        <v>4.1219999999999998E-3</v>
      </c>
      <c r="AI33" s="33">
        <v>8.5819999999999994E-3</v>
      </c>
    </row>
    <row r="34" spans="1:35" ht="15" customHeight="1">
      <c r="A34" s="76" t="s">
        <v>80</v>
      </c>
      <c r="B34" s="80" t="s">
        <v>79</v>
      </c>
      <c r="C34" s="85">
        <v>30.904506999999999</v>
      </c>
      <c r="D34" s="85">
        <v>31.518650000000001</v>
      </c>
      <c r="E34" s="85">
        <v>31.945416999999999</v>
      </c>
      <c r="F34" s="85">
        <v>32.456637999999998</v>
      </c>
      <c r="G34" s="85">
        <v>32.915405</v>
      </c>
      <c r="H34" s="85">
        <v>33.392699999999998</v>
      </c>
      <c r="I34" s="85">
        <v>33.955584999999999</v>
      </c>
      <c r="J34" s="85">
        <v>33.955584999999999</v>
      </c>
      <c r="K34" s="85">
        <v>33.955584999999999</v>
      </c>
      <c r="L34" s="85">
        <v>33.955584999999999</v>
      </c>
      <c r="M34" s="85">
        <v>33.955584999999999</v>
      </c>
      <c r="N34" s="85">
        <v>33.955593</v>
      </c>
      <c r="O34" s="85">
        <v>33.955593</v>
      </c>
      <c r="P34" s="85">
        <v>33.955593</v>
      </c>
      <c r="Q34" s="85">
        <v>33.955593</v>
      </c>
      <c r="R34" s="85">
        <v>33.955593</v>
      </c>
      <c r="S34" s="85">
        <v>33.955593</v>
      </c>
      <c r="T34" s="85">
        <v>33.955593</v>
      </c>
      <c r="U34" s="85">
        <v>33.955593</v>
      </c>
      <c r="V34" s="85">
        <v>33.955601000000001</v>
      </c>
      <c r="W34" s="85">
        <v>33.955601000000001</v>
      </c>
      <c r="X34" s="85">
        <v>33.955601000000001</v>
      </c>
      <c r="Y34" s="85">
        <v>33.955601000000001</v>
      </c>
      <c r="Z34" s="85">
        <v>33.955601000000001</v>
      </c>
      <c r="AA34" s="85">
        <v>33.955601000000001</v>
      </c>
      <c r="AB34" s="85">
        <v>33.955624</v>
      </c>
      <c r="AC34" s="85">
        <v>33.955624</v>
      </c>
      <c r="AD34" s="85">
        <v>33.955624</v>
      </c>
      <c r="AE34" s="85">
        <v>33.955624</v>
      </c>
      <c r="AF34" s="85">
        <v>33.955624</v>
      </c>
      <c r="AG34" s="85">
        <v>33.955624</v>
      </c>
      <c r="AH34" s="82">
        <v>3.143E-3</v>
      </c>
      <c r="AI34" s="33">
        <v>7.986E-3</v>
      </c>
    </row>
    <row r="35" spans="1:35" ht="15" customHeight="1">
      <c r="A35" s="76" t="s">
        <v>78</v>
      </c>
      <c r="B35" s="80" t="s">
        <v>77</v>
      </c>
      <c r="C35" s="85">
        <v>35.559525000000001</v>
      </c>
      <c r="D35" s="85">
        <v>36.684010000000001</v>
      </c>
      <c r="E35" s="85">
        <v>37.333297999999999</v>
      </c>
      <c r="F35" s="85">
        <v>37.826214</v>
      </c>
      <c r="G35" s="85">
        <v>38.214438999999999</v>
      </c>
      <c r="H35" s="85">
        <v>38.623798000000001</v>
      </c>
      <c r="I35" s="85">
        <v>39.253933000000004</v>
      </c>
      <c r="J35" s="85">
        <v>39.401836000000003</v>
      </c>
      <c r="K35" s="85">
        <v>39.528365999999998</v>
      </c>
      <c r="L35" s="85">
        <v>39.621532000000002</v>
      </c>
      <c r="M35" s="85">
        <v>39.824795000000002</v>
      </c>
      <c r="N35" s="85">
        <v>39.94614</v>
      </c>
      <c r="O35" s="85">
        <v>40.109000999999999</v>
      </c>
      <c r="P35" s="85">
        <v>40.251700999999997</v>
      </c>
      <c r="Q35" s="85">
        <v>40.397278</v>
      </c>
      <c r="R35" s="85">
        <v>40.544291999999999</v>
      </c>
      <c r="S35" s="85">
        <v>40.698813999999999</v>
      </c>
      <c r="T35" s="85">
        <v>40.867474000000001</v>
      </c>
      <c r="U35" s="85">
        <v>41.050446000000001</v>
      </c>
      <c r="V35" s="85">
        <v>41.190041000000001</v>
      </c>
      <c r="W35" s="85">
        <v>41.378349</v>
      </c>
      <c r="X35" s="85">
        <v>41.514732000000002</v>
      </c>
      <c r="Y35" s="85">
        <v>41.621445000000001</v>
      </c>
      <c r="Z35" s="85">
        <v>41.733494</v>
      </c>
      <c r="AA35" s="85">
        <v>41.829974999999997</v>
      </c>
      <c r="AB35" s="85">
        <v>41.898018</v>
      </c>
      <c r="AC35" s="85">
        <v>42.038558999999999</v>
      </c>
      <c r="AD35" s="85">
        <v>42.159100000000002</v>
      </c>
      <c r="AE35" s="85">
        <v>42.285259000000003</v>
      </c>
      <c r="AF35" s="85">
        <v>42.388649000000001</v>
      </c>
      <c r="AG35" s="85">
        <v>42.505687999999999</v>
      </c>
      <c r="AH35" s="82">
        <v>5.9649999999999998E-3</v>
      </c>
      <c r="AI35" s="33">
        <v>1.0373E-2</v>
      </c>
    </row>
    <row r="36" spans="1:35" ht="15" customHeight="1">
      <c r="A36" s="76" t="s">
        <v>76</v>
      </c>
      <c r="B36" s="80" t="s">
        <v>75</v>
      </c>
      <c r="C36" s="85">
        <v>43.332656999999998</v>
      </c>
      <c r="D36" s="85">
        <v>45.108359999999998</v>
      </c>
      <c r="E36" s="85">
        <v>45.590721000000002</v>
      </c>
      <c r="F36" s="85">
        <v>46.344467000000002</v>
      </c>
      <c r="G36" s="85">
        <v>47.070244000000002</v>
      </c>
      <c r="H36" s="85">
        <v>47.607925000000002</v>
      </c>
      <c r="I36" s="85">
        <v>48.35651</v>
      </c>
      <c r="J36" s="85">
        <v>48.466147999999997</v>
      </c>
      <c r="K36" s="85">
        <v>48.581116000000002</v>
      </c>
      <c r="L36" s="85">
        <v>48.690047999999997</v>
      </c>
      <c r="M36" s="85">
        <v>48.855915000000003</v>
      </c>
      <c r="N36" s="85">
        <v>49.056713000000002</v>
      </c>
      <c r="O36" s="85">
        <v>49.261761</v>
      </c>
      <c r="P36" s="85">
        <v>49.507111000000002</v>
      </c>
      <c r="Q36" s="85">
        <v>49.749268000000001</v>
      </c>
      <c r="R36" s="85">
        <v>50.017662000000001</v>
      </c>
      <c r="S36" s="85">
        <v>50.302115999999998</v>
      </c>
      <c r="T36" s="85">
        <v>50.606482999999997</v>
      </c>
      <c r="U36" s="85">
        <v>50.927601000000003</v>
      </c>
      <c r="V36" s="85">
        <v>51.238052000000003</v>
      </c>
      <c r="W36" s="85">
        <v>51.556919000000001</v>
      </c>
      <c r="X36" s="85">
        <v>51.820061000000003</v>
      </c>
      <c r="Y36" s="85">
        <v>52.052951999999998</v>
      </c>
      <c r="Z36" s="85">
        <v>52.302273</v>
      </c>
      <c r="AA36" s="85">
        <v>52.551006000000001</v>
      </c>
      <c r="AB36" s="85">
        <v>52.786121000000001</v>
      </c>
      <c r="AC36" s="85">
        <v>53.063194000000003</v>
      </c>
      <c r="AD36" s="85">
        <v>53.379848000000003</v>
      </c>
      <c r="AE36" s="85">
        <v>53.689163000000001</v>
      </c>
      <c r="AF36" s="85">
        <v>54.011349000000003</v>
      </c>
      <c r="AG36" s="85">
        <v>54.341025999999999</v>
      </c>
      <c r="AH36" s="82">
        <v>7.574E-3</v>
      </c>
      <c r="AI36" s="33">
        <v>1.0741000000000001E-2</v>
      </c>
    </row>
    <row r="37" spans="1:35" ht="15" customHeight="1">
      <c r="A37" s="76" t="s">
        <v>74</v>
      </c>
      <c r="B37" s="80" t="s">
        <v>73</v>
      </c>
      <c r="C37" s="85">
        <v>31.790717999999998</v>
      </c>
      <c r="D37" s="85">
        <v>32.802833999999997</v>
      </c>
      <c r="E37" s="85">
        <v>33.318001000000002</v>
      </c>
      <c r="F37" s="85">
        <v>33.696624999999997</v>
      </c>
      <c r="G37" s="85">
        <v>33.991497000000003</v>
      </c>
      <c r="H37" s="85">
        <v>34.334408000000003</v>
      </c>
      <c r="I37" s="85">
        <v>34.904136999999999</v>
      </c>
      <c r="J37" s="85">
        <v>35.063301000000003</v>
      </c>
      <c r="K37" s="85">
        <v>35.121398999999997</v>
      </c>
      <c r="L37" s="85">
        <v>35.152676</v>
      </c>
      <c r="M37" s="85">
        <v>35.240437</v>
      </c>
      <c r="N37" s="85">
        <v>35.287022</v>
      </c>
      <c r="O37" s="85">
        <v>35.372321999999997</v>
      </c>
      <c r="P37" s="85">
        <v>35.437564999999999</v>
      </c>
      <c r="Q37" s="85">
        <v>35.515025999999999</v>
      </c>
      <c r="R37" s="85">
        <v>35.597915999999998</v>
      </c>
      <c r="S37" s="85">
        <v>35.686568999999999</v>
      </c>
      <c r="T37" s="85">
        <v>35.785324000000003</v>
      </c>
      <c r="U37" s="85">
        <v>35.890186</v>
      </c>
      <c r="V37" s="85">
        <v>35.974753999999997</v>
      </c>
      <c r="W37" s="85">
        <v>36.087676999999999</v>
      </c>
      <c r="X37" s="85">
        <v>36.158825</v>
      </c>
      <c r="Y37" s="85">
        <v>36.217339000000003</v>
      </c>
      <c r="Z37" s="85">
        <v>36.282581</v>
      </c>
      <c r="AA37" s="85">
        <v>36.340091999999999</v>
      </c>
      <c r="AB37" s="85">
        <v>36.386100999999996</v>
      </c>
      <c r="AC37" s="85">
        <v>36.473334999999999</v>
      </c>
      <c r="AD37" s="85">
        <v>36.539143000000003</v>
      </c>
      <c r="AE37" s="85">
        <v>36.618755</v>
      </c>
      <c r="AF37" s="85">
        <v>36.683075000000002</v>
      </c>
      <c r="AG37" s="85">
        <v>36.761378999999998</v>
      </c>
      <c r="AH37" s="82">
        <v>4.8539999999999998E-3</v>
      </c>
      <c r="AI37" s="33">
        <v>8.3400000000000002E-3</v>
      </c>
    </row>
    <row r="38" spans="1:35" ht="15" customHeight="1">
      <c r="A38" s="76" t="s">
        <v>72</v>
      </c>
      <c r="B38" s="80" t="s">
        <v>71</v>
      </c>
      <c r="C38" s="85">
        <v>35.434722999999998</v>
      </c>
      <c r="D38" s="85">
        <v>36.559928999999997</v>
      </c>
      <c r="E38" s="85">
        <v>37.204833999999998</v>
      </c>
      <c r="F38" s="85">
        <v>37.694220999999999</v>
      </c>
      <c r="G38" s="85">
        <v>38.078654999999998</v>
      </c>
      <c r="H38" s="85">
        <v>38.463242000000001</v>
      </c>
      <c r="I38" s="85">
        <v>38.992435</v>
      </c>
      <c r="J38" s="85">
        <v>39.107292000000001</v>
      </c>
      <c r="K38" s="85">
        <v>39.218741999999999</v>
      </c>
      <c r="L38" s="85">
        <v>39.296047000000002</v>
      </c>
      <c r="M38" s="85">
        <v>39.471226000000001</v>
      </c>
      <c r="N38" s="85">
        <v>39.562714</v>
      </c>
      <c r="O38" s="85">
        <v>39.689312000000001</v>
      </c>
      <c r="P38" s="85">
        <v>39.793934</v>
      </c>
      <c r="Q38" s="85">
        <v>39.899666000000003</v>
      </c>
      <c r="R38" s="85">
        <v>40.004364000000002</v>
      </c>
      <c r="S38" s="85">
        <v>40.114662000000003</v>
      </c>
      <c r="T38" s="85">
        <v>40.237231999999999</v>
      </c>
      <c r="U38" s="85">
        <v>40.371490000000001</v>
      </c>
      <c r="V38" s="85">
        <v>40.466324</v>
      </c>
      <c r="W38" s="85">
        <v>40.605407999999997</v>
      </c>
      <c r="X38" s="85">
        <v>40.705272999999998</v>
      </c>
      <c r="Y38" s="85">
        <v>40.779609999999998</v>
      </c>
      <c r="Z38" s="85">
        <v>40.857525000000003</v>
      </c>
      <c r="AA38" s="85">
        <v>40.921996999999998</v>
      </c>
      <c r="AB38" s="85">
        <v>40.961604999999999</v>
      </c>
      <c r="AC38" s="85">
        <v>41.063358000000001</v>
      </c>
      <c r="AD38" s="85">
        <v>41.145614999999999</v>
      </c>
      <c r="AE38" s="85">
        <v>41.232857000000003</v>
      </c>
      <c r="AF38" s="85">
        <v>41.298721</v>
      </c>
      <c r="AG38" s="85">
        <v>41.376674999999999</v>
      </c>
      <c r="AH38" s="82">
        <v>5.1809999999999998E-3</v>
      </c>
      <c r="AI38" s="33">
        <v>9.7389999999999994E-3</v>
      </c>
    </row>
    <row r="39" spans="1:35" ht="15" customHeight="1">
      <c r="A39" s="76" t="s">
        <v>70</v>
      </c>
      <c r="B39" s="80" t="s">
        <v>69</v>
      </c>
      <c r="C39" s="85">
        <v>43.062984</v>
      </c>
      <c r="D39" s="85">
        <v>44.856361</v>
      </c>
      <c r="E39" s="85">
        <v>45.339179999999999</v>
      </c>
      <c r="F39" s="85">
        <v>46.082512000000001</v>
      </c>
      <c r="G39" s="85">
        <v>46.794147000000002</v>
      </c>
      <c r="H39" s="85">
        <v>47.324184000000002</v>
      </c>
      <c r="I39" s="85">
        <v>48.051986999999997</v>
      </c>
      <c r="J39" s="85">
        <v>48.143889999999999</v>
      </c>
      <c r="K39" s="85">
        <v>48.233291999999999</v>
      </c>
      <c r="L39" s="85">
        <v>48.307322999999997</v>
      </c>
      <c r="M39" s="85">
        <v>48.425857999999998</v>
      </c>
      <c r="N39" s="85">
        <v>48.566616000000003</v>
      </c>
      <c r="O39" s="85">
        <v>48.708869999999997</v>
      </c>
      <c r="P39" s="85">
        <v>48.878948000000001</v>
      </c>
      <c r="Q39" s="85">
        <v>49.042828</v>
      </c>
      <c r="R39" s="85">
        <v>49.225208000000002</v>
      </c>
      <c r="S39" s="85">
        <v>49.419024999999998</v>
      </c>
      <c r="T39" s="85">
        <v>49.627670000000002</v>
      </c>
      <c r="U39" s="85">
        <v>49.847687000000001</v>
      </c>
      <c r="V39" s="85">
        <v>50.056106999999997</v>
      </c>
      <c r="W39" s="85">
        <v>50.273575000000001</v>
      </c>
      <c r="X39" s="85">
        <v>50.452057000000003</v>
      </c>
      <c r="Y39" s="85">
        <v>50.606411000000001</v>
      </c>
      <c r="Z39" s="85">
        <v>50.772799999999997</v>
      </c>
      <c r="AA39" s="85">
        <v>50.938583000000001</v>
      </c>
      <c r="AB39" s="85">
        <v>51.093108999999998</v>
      </c>
      <c r="AC39" s="85">
        <v>51.280605000000001</v>
      </c>
      <c r="AD39" s="85">
        <v>51.493599000000003</v>
      </c>
      <c r="AE39" s="85">
        <v>51.701439000000001</v>
      </c>
      <c r="AF39" s="85">
        <v>51.915474000000003</v>
      </c>
      <c r="AG39" s="85">
        <v>52.135528999999998</v>
      </c>
      <c r="AH39" s="82">
        <v>6.3930000000000002E-3</v>
      </c>
      <c r="AI39" s="33">
        <v>9.4249999999999994E-3</v>
      </c>
    </row>
    <row r="40" spans="1:35" ht="15" customHeight="1">
      <c r="A40" s="76" t="s">
        <v>68</v>
      </c>
      <c r="B40" s="80" t="s">
        <v>67</v>
      </c>
      <c r="C40" s="85">
        <v>31.721136000000001</v>
      </c>
      <c r="D40" s="85">
        <v>32.725299999999997</v>
      </c>
      <c r="E40" s="85">
        <v>33.237099000000001</v>
      </c>
      <c r="F40" s="85">
        <v>33.614491000000001</v>
      </c>
      <c r="G40" s="85">
        <v>33.908329000000002</v>
      </c>
      <c r="H40" s="85">
        <v>34.221316999999999</v>
      </c>
      <c r="I40" s="85">
        <v>34.665545999999999</v>
      </c>
      <c r="J40" s="85">
        <v>34.787337999999998</v>
      </c>
      <c r="K40" s="85">
        <v>34.834797000000002</v>
      </c>
      <c r="L40" s="85">
        <v>34.857765000000001</v>
      </c>
      <c r="M40" s="85">
        <v>34.926220000000001</v>
      </c>
      <c r="N40" s="85">
        <v>34.955395000000003</v>
      </c>
      <c r="O40" s="85">
        <v>35.016125000000002</v>
      </c>
      <c r="P40" s="85">
        <v>35.058846000000003</v>
      </c>
      <c r="Q40" s="85">
        <v>35.112552999999998</v>
      </c>
      <c r="R40" s="85">
        <v>35.170994</v>
      </c>
      <c r="S40" s="85">
        <v>35.234310000000001</v>
      </c>
      <c r="T40" s="85">
        <v>35.307110000000002</v>
      </c>
      <c r="U40" s="85">
        <v>35.384692999999999</v>
      </c>
      <c r="V40" s="85">
        <v>35.446201000000002</v>
      </c>
      <c r="W40" s="85">
        <v>35.531222999999997</v>
      </c>
      <c r="X40" s="85">
        <v>35.584885</v>
      </c>
      <c r="Y40" s="85">
        <v>35.628413999999999</v>
      </c>
      <c r="Z40" s="85">
        <v>35.677470999999997</v>
      </c>
      <c r="AA40" s="85">
        <v>35.720672999999998</v>
      </c>
      <c r="AB40" s="85">
        <v>35.754703999999997</v>
      </c>
      <c r="AC40" s="85">
        <v>35.821762</v>
      </c>
      <c r="AD40" s="85">
        <v>35.871155000000002</v>
      </c>
      <c r="AE40" s="85">
        <v>35.932364999999997</v>
      </c>
      <c r="AF40" s="85">
        <v>35.980418999999998</v>
      </c>
      <c r="AG40" s="85">
        <v>36.040646000000002</v>
      </c>
      <c r="AH40" s="82">
        <v>4.2649999999999997E-3</v>
      </c>
      <c r="AI40" s="33">
        <v>8.3300000000000006E-3</v>
      </c>
    </row>
    <row r="41" spans="1:35" ht="15" customHeight="1">
      <c r="A41" s="76" t="s">
        <v>66</v>
      </c>
      <c r="B41" s="80" t="s">
        <v>65</v>
      </c>
      <c r="C41" s="85">
        <v>28.906548000000001</v>
      </c>
      <c r="D41" s="85">
        <v>29.823937999999998</v>
      </c>
      <c r="E41" s="85">
        <v>30.350573000000001</v>
      </c>
      <c r="F41" s="85">
        <v>30.749773000000001</v>
      </c>
      <c r="G41" s="85">
        <v>31.063206000000001</v>
      </c>
      <c r="H41" s="85">
        <v>31.376944000000002</v>
      </c>
      <c r="I41" s="85">
        <v>31.808617000000002</v>
      </c>
      <c r="J41" s="85">
        <v>31.902322999999999</v>
      </c>
      <c r="K41" s="85">
        <v>31.993428999999999</v>
      </c>
      <c r="L41" s="85">
        <v>32.056624999999997</v>
      </c>
      <c r="M41" s="85">
        <v>32.199866999999998</v>
      </c>
      <c r="N41" s="85">
        <v>32.274590000000003</v>
      </c>
      <c r="O41" s="85">
        <v>32.378010000000003</v>
      </c>
      <c r="P41" s="85">
        <v>32.463420999999997</v>
      </c>
      <c r="Q41" s="85">
        <v>32.549728000000002</v>
      </c>
      <c r="R41" s="85">
        <v>32.635151</v>
      </c>
      <c r="S41" s="85">
        <v>32.725140000000003</v>
      </c>
      <c r="T41" s="85">
        <v>32.825138000000003</v>
      </c>
      <c r="U41" s="85">
        <v>32.934696000000002</v>
      </c>
      <c r="V41" s="85">
        <v>33.012000999999998</v>
      </c>
      <c r="W41" s="85">
        <v>33.125492000000001</v>
      </c>
      <c r="X41" s="85">
        <v>33.206969999999998</v>
      </c>
      <c r="Y41" s="85">
        <v>33.267592999999998</v>
      </c>
      <c r="Z41" s="85">
        <v>33.331119999999999</v>
      </c>
      <c r="AA41" s="85">
        <v>33.383636000000003</v>
      </c>
      <c r="AB41" s="85">
        <v>33.415832999999999</v>
      </c>
      <c r="AC41" s="85">
        <v>33.498821</v>
      </c>
      <c r="AD41" s="85">
        <v>33.565849</v>
      </c>
      <c r="AE41" s="85">
        <v>33.636940000000003</v>
      </c>
      <c r="AF41" s="85">
        <v>33.690544000000003</v>
      </c>
      <c r="AG41" s="85">
        <v>33.754027999999998</v>
      </c>
      <c r="AH41" s="82">
        <v>5.1809999999999998E-3</v>
      </c>
      <c r="AI41" s="33">
        <v>9.7420000000000007E-3</v>
      </c>
    </row>
    <row r="42" spans="1:35" ht="15" customHeight="1">
      <c r="A42" s="76" t="s">
        <v>64</v>
      </c>
      <c r="B42" s="80" t="s">
        <v>63</v>
      </c>
      <c r="C42" s="85">
        <v>35.165866999999999</v>
      </c>
      <c r="D42" s="85">
        <v>36.630367</v>
      </c>
      <c r="E42" s="85">
        <v>37.024642999999998</v>
      </c>
      <c r="F42" s="85">
        <v>37.631659999999997</v>
      </c>
      <c r="G42" s="85">
        <v>38.212791000000003</v>
      </c>
      <c r="H42" s="85">
        <v>38.645626</v>
      </c>
      <c r="I42" s="85">
        <v>39.239960000000004</v>
      </c>
      <c r="J42" s="85">
        <v>39.315010000000001</v>
      </c>
      <c r="K42" s="85">
        <v>39.388016</v>
      </c>
      <c r="L42" s="85">
        <v>39.448470999999998</v>
      </c>
      <c r="M42" s="85">
        <v>39.545268999999998</v>
      </c>
      <c r="N42" s="85">
        <v>39.660212999999999</v>
      </c>
      <c r="O42" s="85">
        <v>39.776381999999998</v>
      </c>
      <c r="P42" s="85">
        <v>39.915272000000002</v>
      </c>
      <c r="Q42" s="85">
        <v>40.049095000000001</v>
      </c>
      <c r="R42" s="85">
        <v>40.198031999999998</v>
      </c>
      <c r="S42" s="85">
        <v>40.356304000000002</v>
      </c>
      <c r="T42" s="85">
        <v>40.526688</v>
      </c>
      <c r="U42" s="85">
        <v>40.706356</v>
      </c>
      <c r="V42" s="85">
        <v>40.876556000000001</v>
      </c>
      <c r="W42" s="85">
        <v>41.054141999999999</v>
      </c>
      <c r="X42" s="85">
        <v>41.199894</v>
      </c>
      <c r="Y42" s="85">
        <v>41.325943000000002</v>
      </c>
      <c r="Z42" s="85">
        <v>41.461818999999998</v>
      </c>
      <c r="AA42" s="85">
        <v>41.597197999999999</v>
      </c>
      <c r="AB42" s="85">
        <v>41.723385</v>
      </c>
      <c r="AC42" s="85">
        <v>41.876499000000003</v>
      </c>
      <c r="AD42" s="85">
        <v>42.050434000000003</v>
      </c>
      <c r="AE42" s="85">
        <v>42.220157999999998</v>
      </c>
      <c r="AF42" s="85">
        <v>42.394942999999998</v>
      </c>
      <c r="AG42" s="85">
        <v>42.574641999999997</v>
      </c>
      <c r="AH42" s="82">
        <v>6.3930000000000002E-3</v>
      </c>
      <c r="AI42" s="33">
        <v>9.4249999999999994E-3</v>
      </c>
    </row>
    <row r="43" spans="1:35" ht="15" customHeight="1">
      <c r="A43" s="76" t="s">
        <v>62</v>
      </c>
      <c r="B43" s="80" t="s">
        <v>61</v>
      </c>
      <c r="C43" s="85">
        <v>25.864083999999998</v>
      </c>
      <c r="D43" s="85">
        <v>26.682836999999999</v>
      </c>
      <c r="E43" s="85">
        <v>27.100135999999999</v>
      </c>
      <c r="F43" s="85">
        <v>27.407844999999998</v>
      </c>
      <c r="G43" s="85">
        <v>27.647428999999999</v>
      </c>
      <c r="H43" s="85">
        <v>27.902626000000001</v>
      </c>
      <c r="I43" s="85">
        <v>28.264831999999998</v>
      </c>
      <c r="J43" s="85">
        <v>28.364135999999998</v>
      </c>
      <c r="K43" s="85">
        <v>28.402832</v>
      </c>
      <c r="L43" s="85">
        <v>28.421558000000001</v>
      </c>
      <c r="M43" s="85">
        <v>28.477374999999999</v>
      </c>
      <c r="N43" s="85">
        <v>28.501162000000001</v>
      </c>
      <c r="O43" s="85">
        <v>28.550678000000001</v>
      </c>
      <c r="P43" s="85">
        <v>28.585512000000001</v>
      </c>
      <c r="Q43" s="85">
        <v>28.629303</v>
      </c>
      <c r="R43" s="85">
        <v>28.676952</v>
      </c>
      <c r="S43" s="85">
        <v>28.728579</v>
      </c>
      <c r="T43" s="85">
        <v>28.787935000000001</v>
      </c>
      <c r="U43" s="85">
        <v>28.851194</v>
      </c>
      <c r="V43" s="85">
        <v>28.901346</v>
      </c>
      <c r="W43" s="85">
        <v>28.970669000000001</v>
      </c>
      <c r="X43" s="85">
        <v>29.014420999999999</v>
      </c>
      <c r="Y43" s="85">
        <v>29.049913</v>
      </c>
      <c r="Z43" s="85">
        <v>29.089912000000002</v>
      </c>
      <c r="AA43" s="85">
        <v>29.125136999999999</v>
      </c>
      <c r="AB43" s="85">
        <v>29.152885000000001</v>
      </c>
      <c r="AC43" s="85">
        <v>29.207560999999998</v>
      </c>
      <c r="AD43" s="85">
        <v>29.247834999999998</v>
      </c>
      <c r="AE43" s="85">
        <v>29.297743000000001</v>
      </c>
      <c r="AF43" s="85">
        <v>29.336924</v>
      </c>
      <c r="AG43" s="85">
        <v>29.386030000000002</v>
      </c>
      <c r="AH43" s="82">
        <v>4.2649999999999997E-3</v>
      </c>
      <c r="AI43" s="33">
        <v>8.3300000000000006E-3</v>
      </c>
    </row>
    <row r="44" spans="1:35" ht="15" customHeight="1">
      <c r="A44" s="76" t="s">
        <v>60</v>
      </c>
      <c r="B44" s="80" t="s">
        <v>59</v>
      </c>
      <c r="C44" s="85">
        <v>24.011631000000001</v>
      </c>
      <c r="D44" s="85">
        <v>24.49362</v>
      </c>
      <c r="E44" s="85">
        <v>24.99033</v>
      </c>
      <c r="F44" s="85">
        <v>25.494662999999999</v>
      </c>
      <c r="G44" s="85">
        <v>25.999084</v>
      </c>
      <c r="H44" s="85">
        <v>26.487638</v>
      </c>
      <c r="I44" s="85">
        <v>26.960497</v>
      </c>
      <c r="J44" s="85">
        <v>27.396156000000001</v>
      </c>
      <c r="K44" s="85">
        <v>27.806992999999999</v>
      </c>
      <c r="L44" s="85">
        <v>28.193567000000002</v>
      </c>
      <c r="M44" s="85">
        <v>28.559021000000001</v>
      </c>
      <c r="N44" s="85">
        <v>28.90119</v>
      </c>
      <c r="O44" s="85">
        <v>29.224095999999999</v>
      </c>
      <c r="P44" s="85">
        <v>29.524984</v>
      </c>
      <c r="Q44" s="85">
        <v>29.805897000000002</v>
      </c>
      <c r="R44" s="85">
        <v>30.068491000000002</v>
      </c>
      <c r="S44" s="85">
        <v>30.311461999999999</v>
      </c>
      <c r="T44" s="85">
        <v>30.538170000000001</v>
      </c>
      <c r="U44" s="85">
        <v>30.749134000000002</v>
      </c>
      <c r="V44" s="85">
        <v>30.943296</v>
      </c>
      <c r="W44" s="85">
        <v>31.121948</v>
      </c>
      <c r="X44" s="85">
        <v>31.288243999999999</v>
      </c>
      <c r="Y44" s="85">
        <v>31.441230999999998</v>
      </c>
      <c r="Z44" s="85">
        <v>31.581344999999999</v>
      </c>
      <c r="AA44" s="85">
        <v>31.709924999999998</v>
      </c>
      <c r="AB44" s="85">
        <v>31.830399</v>
      </c>
      <c r="AC44" s="85">
        <v>31.944506000000001</v>
      </c>
      <c r="AD44" s="85">
        <v>32.051380000000002</v>
      </c>
      <c r="AE44" s="85">
        <v>32.152484999999999</v>
      </c>
      <c r="AF44" s="85">
        <v>32.246841000000003</v>
      </c>
      <c r="AG44" s="85">
        <v>32.335819000000001</v>
      </c>
      <c r="AH44" s="82">
        <v>9.9710000000000007E-3</v>
      </c>
      <c r="AI44" s="33">
        <v>1.4071E-2</v>
      </c>
    </row>
    <row r="45" spans="1:35" ht="15" customHeight="1">
      <c r="A45" s="76" t="s">
        <v>58</v>
      </c>
      <c r="B45" s="80" t="s">
        <v>57</v>
      </c>
      <c r="C45" s="85">
        <v>15.201252999999999</v>
      </c>
      <c r="D45" s="85">
        <v>15.355183</v>
      </c>
      <c r="E45" s="85">
        <v>15.453816</v>
      </c>
      <c r="F45" s="85">
        <v>15.629035</v>
      </c>
      <c r="G45" s="85">
        <v>15.824693999999999</v>
      </c>
      <c r="H45" s="85">
        <v>16.066853999999999</v>
      </c>
      <c r="I45" s="85">
        <v>16.315256000000002</v>
      </c>
      <c r="J45" s="85">
        <v>16.549543</v>
      </c>
      <c r="K45" s="85">
        <v>16.588885999999999</v>
      </c>
      <c r="L45" s="85">
        <v>16.705376000000001</v>
      </c>
      <c r="M45" s="85">
        <v>16.787448999999999</v>
      </c>
      <c r="N45" s="85">
        <v>16.767828000000002</v>
      </c>
      <c r="O45" s="85">
        <v>16.786064</v>
      </c>
      <c r="P45" s="85">
        <v>16.785177000000001</v>
      </c>
      <c r="Q45" s="85">
        <v>16.784832000000002</v>
      </c>
      <c r="R45" s="85">
        <v>16.784492</v>
      </c>
      <c r="S45" s="85">
        <v>16.782982000000001</v>
      </c>
      <c r="T45" s="85">
        <v>16.772402</v>
      </c>
      <c r="U45" s="85">
        <v>16.759968000000001</v>
      </c>
      <c r="V45" s="85">
        <v>16.753847</v>
      </c>
      <c r="W45" s="85">
        <v>16.739564999999999</v>
      </c>
      <c r="X45" s="85">
        <v>16.732258000000002</v>
      </c>
      <c r="Y45" s="85">
        <v>16.723436</v>
      </c>
      <c r="Z45" s="85">
        <v>16.713588999999999</v>
      </c>
      <c r="AA45" s="85">
        <v>16.703699</v>
      </c>
      <c r="AB45" s="85">
        <v>16.694199000000001</v>
      </c>
      <c r="AC45" s="85">
        <v>16.683150999999999</v>
      </c>
      <c r="AD45" s="85">
        <v>16.688274</v>
      </c>
      <c r="AE45" s="85">
        <v>16.693066000000002</v>
      </c>
      <c r="AF45" s="85">
        <v>16.705228999999999</v>
      </c>
      <c r="AG45" s="85">
        <v>16.724495000000001</v>
      </c>
      <c r="AH45" s="82">
        <v>3.1879999999999999E-3</v>
      </c>
      <c r="AI45" s="33">
        <v>3.454E-3</v>
      </c>
    </row>
    <row r="46" spans="1:35" ht="15" customHeight="1">
      <c r="A46" s="76" t="s">
        <v>56</v>
      </c>
      <c r="B46" s="80" t="s">
        <v>55</v>
      </c>
      <c r="C46" s="85">
        <v>14.04214</v>
      </c>
      <c r="D46" s="85">
        <v>14.213316000000001</v>
      </c>
      <c r="E46" s="85">
        <v>14.400014000000001</v>
      </c>
      <c r="F46" s="85">
        <v>14.593836</v>
      </c>
      <c r="G46" s="85">
        <v>14.781700000000001</v>
      </c>
      <c r="H46" s="85">
        <v>14.922821000000001</v>
      </c>
      <c r="I46" s="85">
        <v>15.073496</v>
      </c>
      <c r="J46" s="85">
        <v>15.232269000000001</v>
      </c>
      <c r="K46" s="85">
        <v>15.382192999999999</v>
      </c>
      <c r="L46" s="85">
        <v>15.533585</v>
      </c>
      <c r="M46" s="85">
        <v>15.676189000000001</v>
      </c>
      <c r="N46" s="85">
        <v>15.805425</v>
      </c>
      <c r="O46" s="85">
        <v>15.920070000000001</v>
      </c>
      <c r="P46" s="85">
        <v>16.021121999999998</v>
      </c>
      <c r="Q46" s="85">
        <v>16.107089999999999</v>
      </c>
      <c r="R46" s="85">
        <v>16.185827</v>
      </c>
      <c r="S46" s="85">
        <v>16.253571000000001</v>
      </c>
      <c r="T46" s="85">
        <v>16.306384999999999</v>
      </c>
      <c r="U46" s="85">
        <v>16.3566</v>
      </c>
      <c r="V46" s="85">
        <v>16.401613000000001</v>
      </c>
      <c r="W46" s="85">
        <v>16.439768000000001</v>
      </c>
      <c r="X46" s="85">
        <v>16.471526999999998</v>
      </c>
      <c r="Y46" s="85">
        <v>16.505562000000001</v>
      </c>
      <c r="Z46" s="85">
        <v>16.527270999999999</v>
      </c>
      <c r="AA46" s="85">
        <v>16.542200000000001</v>
      </c>
      <c r="AB46" s="85">
        <v>16.555029000000001</v>
      </c>
      <c r="AC46" s="85">
        <v>16.547198999999999</v>
      </c>
      <c r="AD46" s="85">
        <v>16.562515000000001</v>
      </c>
      <c r="AE46" s="85">
        <v>16.582225999999999</v>
      </c>
      <c r="AF46" s="85">
        <v>16.604101</v>
      </c>
      <c r="AG46" s="85">
        <v>16.627987000000001</v>
      </c>
      <c r="AH46" s="82">
        <v>5.6499999999999996E-3</v>
      </c>
      <c r="AI46" s="33">
        <v>5.7889999999999999E-3</v>
      </c>
    </row>
    <row r="47" spans="1:35" ht="15" customHeight="1">
      <c r="A47" s="76" t="s">
        <v>54</v>
      </c>
      <c r="B47" s="80" t="s">
        <v>53</v>
      </c>
      <c r="C47" s="85">
        <v>7.2381840000000004</v>
      </c>
      <c r="D47" s="85">
        <v>7.3106289999999996</v>
      </c>
      <c r="E47" s="85">
        <v>7.3899419999999996</v>
      </c>
      <c r="F47" s="85">
        <v>7.4766199999999996</v>
      </c>
      <c r="G47" s="85">
        <v>7.5748949999999997</v>
      </c>
      <c r="H47" s="85">
        <v>7.6872590000000001</v>
      </c>
      <c r="I47" s="85">
        <v>7.811744</v>
      </c>
      <c r="J47" s="85">
        <v>7.9480810000000002</v>
      </c>
      <c r="K47" s="85">
        <v>8.0881100000000004</v>
      </c>
      <c r="L47" s="85">
        <v>8.2363879999999998</v>
      </c>
      <c r="M47" s="85">
        <v>8.3898849999999996</v>
      </c>
      <c r="N47" s="85">
        <v>8.5456950000000003</v>
      </c>
      <c r="O47" s="85">
        <v>8.6975180000000005</v>
      </c>
      <c r="P47" s="85">
        <v>8.8389310000000005</v>
      </c>
      <c r="Q47" s="85">
        <v>8.9690670000000008</v>
      </c>
      <c r="R47" s="85">
        <v>9.0871860000000009</v>
      </c>
      <c r="S47" s="85">
        <v>9.1944230000000005</v>
      </c>
      <c r="T47" s="85">
        <v>9.2917489999999994</v>
      </c>
      <c r="U47" s="85">
        <v>9.3801190000000005</v>
      </c>
      <c r="V47" s="85">
        <v>9.4605910000000009</v>
      </c>
      <c r="W47" s="85">
        <v>9.5333299999999994</v>
      </c>
      <c r="X47" s="85">
        <v>9.6002939999999999</v>
      </c>
      <c r="Y47" s="85">
        <v>9.6593630000000008</v>
      </c>
      <c r="Z47" s="85">
        <v>9.7107510000000001</v>
      </c>
      <c r="AA47" s="85">
        <v>9.7559269999999998</v>
      </c>
      <c r="AB47" s="85">
        <v>9.7982410000000009</v>
      </c>
      <c r="AC47" s="85">
        <v>9.8399789999999996</v>
      </c>
      <c r="AD47" s="85">
        <v>9.8814709999999994</v>
      </c>
      <c r="AE47" s="85">
        <v>9.9219279999999994</v>
      </c>
      <c r="AF47" s="85">
        <v>9.9610409999999998</v>
      </c>
      <c r="AG47" s="85">
        <v>9.9996329999999993</v>
      </c>
      <c r="AH47" s="82">
        <v>1.0831E-2</v>
      </c>
      <c r="AI47" s="33">
        <v>1.0354E-2</v>
      </c>
    </row>
    <row r="48" spans="1:35" ht="15" customHeight="1">
      <c r="A48" s="74"/>
      <c r="B48" s="79" t="s">
        <v>52</v>
      </c>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row>
    <row r="49" spans="1:35" ht="15" customHeight="1">
      <c r="A49" s="76" t="s">
        <v>51</v>
      </c>
      <c r="B49" s="80" t="s">
        <v>50</v>
      </c>
      <c r="C49" s="85">
        <v>71.028343000000007</v>
      </c>
      <c r="D49" s="85">
        <v>72.220389999999995</v>
      </c>
      <c r="E49" s="85">
        <v>72.564667</v>
      </c>
      <c r="F49" s="85">
        <v>73.077133000000003</v>
      </c>
      <c r="G49" s="85">
        <v>73.849853999999993</v>
      </c>
      <c r="H49" s="85">
        <v>74.425162999999998</v>
      </c>
      <c r="I49" s="85">
        <v>74.927543999999997</v>
      </c>
      <c r="J49" s="85">
        <v>75.429169000000002</v>
      </c>
      <c r="K49" s="85">
        <v>75.919990999999996</v>
      </c>
      <c r="L49" s="85">
        <v>76.401756000000006</v>
      </c>
      <c r="M49" s="85">
        <v>76.913512999999995</v>
      </c>
      <c r="N49" s="85">
        <v>77.444984000000005</v>
      </c>
      <c r="O49" s="85">
        <v>78.005836000000002</v>
      </c>
      <c r="P49" s="85">
        <v>78.598488000000003</v>
      </c>
      <c r="Q49" s="85">
        <v>79.204361000000006</v>
      </c>
      <c r="R49" s="85">
        <v>79.826790000000003</v>
      </c>
      <c r="S49" s="85">
        <v>80.448372000000006</v>
      </c>
      <c r="T49" s="85">
        <v>81.070091000000005</v>
      </c>
      <c r="U49" s="85">
        <v>81.685203999999999</v>
      </c>
      <c r="V49" s="85">
        <v>82.280083000000005</v>
      </c>
      <c r="W49" s="85">
        <v>82.864433000000005</v>
      </c>
      <c r="X49" s="85">
        <v>83.445746999999997</v>
      </c>
      <c r="Y49" s="85">
        <v>84.029929999999993</v>
      </c>
      <c r="Z49" s="85">
        <v>84.622078000000002</v>
      </c>
      <c r="AA49" s="85">
        <v>85.195296999999997</v>
      </c>
      <c r="AB49" s="85">
        <v>85.747985999999997</v>
      </c>
      <c r="AC49" s="85">
        <v>86.293166999999997</v>
      </c>
      <c r="AD49" s="85">
        <v>86.829903000000002</v>
      </c>
      <c r="AE49" s="85">
        <v>87.385756999999998</v>
      </c>
      <c r="AF49" s="85">
        <v>87.936958000000004</v>
      </c>
      <c r="AG49" s="85">
        <v>88.485016000000002</v>
      </c>
      <c r="AH49" s="82">
        <v>7.352E-3</v>
      </c>
      <c r="AI49" s="33">
        <v>5.7019999999999996E-3</v>
      </c>
    </row>
    <row r="50" spans="1:35" ht="15" customHeight="1">
      <c r="A50" s="74"/>
      <c r="B50" s="79" t="s">
        <v>49</v>
      </c>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row>
    <row r="51" spans="1:35" ht="15" customHeight="1">
      <c r="A51" s="76" t="s">
        <v>48</v>
      </c>
      <c r="B51" s="80" t="s">
        <v>47</v>
      </c>
      <c r="C51" s="85">
        <v>3.4893709999999998</v>
      </c>
      <c r="D51" s="85">
        <v>3.512003</v>
      </c>
      <c r="E51" s="85">
        <v>3.5347819999999999</v>
      </c>
      <c r="F51" s="85">
        <v>3.5577100000000002</v>
      </c>
      <c r="G51" s="85">
        <v>3.5807850000000001</v>
      </c>
      <c r="H51" s="85">
        <v>3.6040100000000002</v>
      </c>
      <c r="I51" s="85">
        <v>3.627386</v>
      </c>
      <c r="J51" s="85">
        <v>3.6509140000000002</v>
      </c>
      <c r="K51" s="85">
        <v>3.6745939999999999</v>
      </c>
      <c r="L51" s="85">
        <v>3.6984279999999998</v>
      </c>
      <c r="M51" s="85">
        <v>3.7224159999999999</v>
      </c>
      <c r="N51" s="85">
        <v>3.7465600000000001</v>
      </c>
      <c r="O51" s="85">
        <v>3.7708599999999999</v>
      </c>
      <c r="P51" s="85">
        <v>3.795318</v>
      </c>
      <c r="Q51" s="85">
        <v>3.8199350000000001</v>
      </c>
      <c r="R51" s="85">
        <v>3.8447119999999999</v>
      </c>
      <c r="S51" s="85">
        <v>3.8696489999999999</v>
      </c>
      <c r="T51" s="85">
        <v>3.8947479999999999</v>
      </c>
      <c r="U51" s="85">
        <v>3.9200089999999999</v>
      </c>
      <c r="V51" s="85">
        <v>3.9454349999999998</v>
      </c>
      <c r="W51" s="85">
        <v>3.971025</v>
      </c>
      <c r="X51" s="85">
        <v>3.9967820000000001</v>
      </c>
      <c r="Y51" s="85">
        <v>4.0227050000000002</v>
      </c>
      <c r="Z51" s="85">
        <v>4.0487970000000004</v>
      </c>
      <c r="AA51" s="85">
        <v>4.0750580000000003</v>
      </c>
      <c r="AB51" s="85">
        <v>4.1014889999999999</v>
      </c>
      <c r="AC51" s="85">
        <v>4.1280910000000004</v>
      </c>
      <c r="AD51" s="85">
        <v>4.1548660000000002</v>
      </c>
      <c r="AE51" s="85">
        <v>4.1818150000000003</v>
      </c>
      <c r="AF51" s="85">
        <v>4.208939</v>
      </c>
      <c r="AG51" s="85">
        <v>4.2362380000000002</v>
      </c>
      <c r="AH51" s="82">
        <v>6.4859999999999996E-3</v>
      </c>
      <c r="AI51" s="33">
        <v>6.4859999999999996E-3</v>
      </c>
    </row>
    <row r="52" spans="1:35" ht="15" customHeight="1">
      <c r="A52" s="76" t="s">
        <v>46</v>
      </c>
      <c r="B52" s="80" t="s">
        <v>45</v>
      </c>
      <c r="C52" s="85">
        <v>4.8419600000000003</v>
      </c>
      <c r="D52" s="85">
        <v>4.8707260000000003</v>
      </c>
      <c r="E52" s="85">
        <v>4.8996630000000003</v>
      </c>
      <c r="F52" s="85">
        <v>4.9287720000000004</v>
      </c>
      <c r="G52" s="85">
        <v>4.9580539999999997</v>
      </c>
      <c r="H52" s="85">
        <v>4.9875090000000002</v>
      </c>
      <c r="I52" s="85">
        <v>5.0171400000000004</v>
      </c>
      <c r="J52" s="85">
        <v>5.0469470000000003</v>
      </c>
      <c r="K52" s="85">
        <v>5.0769310000000001</v>
      </c>
      <c r="L52" s="85">
        <v>5.1070919999999997</v>
      </c>
      <c r="M52" s="85">
        <v>5.1374339999999998</v>
      </c>
      <c r="N52" s="85">
        <v>5.1679550000000001</v>
      </c>
      <c r="O52" s="85">
        <v>5.198658</v>
      </c>
      <c r="P52" s="85">
        <v>5.2295429999999996</v>
      </c>
      <c r="Q52" s="85">
        <v>5.2606109999999999</v>
      </c>
      <c r="R52" s="85">
        <v>5.2918640000000003</v>
      </c>
      <c r="S52" s="85">
        <v>5.3233030000000001</v>
      </c>
      <c r="T52" s="85">
        <v>5.3549290000000003</v>
      </c>
      <c r="U52" s="85">
        <v>5.3867419999999999</v>
      </c>
      <c r="V52" s="85">
        <v>5.4187450000000004</v>
      </c>
      <c r="W52" s="85">
        <v>5.4509379999999998</v>
      </c>
      <c r="X52" s="85">
        <v>5.4833220000000003</v>
      </c>
      <c r="Y52" s="85">
        <v>5.515898</v>
      </c>
      <c r="Z52" s="85">
        <v>5.548667</v>
      </c>
      <c r="AA52" s="85">
        <v>5.5816319999999999</v>
      </c>
      <c r="AB52" s="85">
        <v>5.6147919999999996</v>
      </c>
      <c r="AC52" s="85">
        <v>5.6481500000000002</v>
      </c>
      <c r="AD52" s="85">
        <v>5.681705</v>
      </c>
      <c r="AE52" s="85">
        <v>5.7154600000000002</v>
      </c>
      <c r="AF52" s="85">
        <v>5.7494160000000001</v>
      </c>
      <c r="AG52" s="85">
        <v>5.7835729999999996</v>
      </c>
      <c r="AH52" s="82">
        <v>5.9410000000000001E-3</v>
      </c>
      <c r="AI52" s="33">
        <v>5.9410000000000001E-3</v>
      </c>
    </row>
    <row r="54" spans="1:35" ht="15" customHeight="1">
      <c r="A54" s="74"/>
      <c r="B54" s="79" t="s">
        <v>44</v>
      </c>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row>
    <row r="55" spans="1:35" ht="15" customHeight="1">
      <c r="A55" s="74"/>
      <c r="B55" s="79" t="s">
        <v>43</v>
      </c>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5" ht="15" customHeight="1">
      <c r="A56" s="76" t="s">
        <v>42</v>
      </c>
      <c r="B56" s="80" t="s">
        <v>26</v>
      </c>
      <c r="C56" s="81">
        <v>13.671303</v>
      </c>
      <c r="D56" s="81">
        <v>14.31452</v>
      </c>
      <c r="E56" s="81">
        <v>14.303330000000001</v>
      </c>
      <c r="F56" s="81">
        <v>14.308396999999999</v>
      </c>
      <c r="G56" s="81">
        <v>14.256598</v>
      </c>
      <c r="H56" s="81">
        <v>14.176140999999999</v>
      </c>
      <c r="I56" s="81">
        <v>14.078118999999999</v>
      </c>
      <c r="J56" s="81">
        <v>13.976815</v>
      </c>
      <c r="K56" s="81">
        <v>13.878121999999999</v>
      </c>
      <c r="L56" s="81">
        <v>13.768432000000001</v>
      </c>
      <c r="M56" s="81">
        <v>13.669912999999999</v>
      </c>
      <c r="N56" s="81">
        <v>13.575455</v>
      </c>
      <c r="O56" s="81">
        <v>13.488398</v>
      </c>
      <c r="P56" s="81">
        <v>13.423621000000001</v>
      </c>
      <c r="Q56" s="81">
        <v>13.372301</v>
      </c>
      <c r="R56" s="81">
        <v>13.328881000000001</v>
      </c>
      <c r="S56" s="81">
        <v>13.286728999999999</v>
      </c>
      <c r="T56" s="81">
        <v>13.246257</v>
      </c>
      <c r="U56" s="81">
        <v>13.21139</v>
      </c>
      <c r="V56" s="81">
        <v>13.189525</v>
      </c>
      <c r="W56" s="81">
        <v>13.176627999999999</v>
      </c>
      <c r="X56" s="81">
        <v>13.16408</v>
      </c>
      <c r="Y56" s="81">
        <v>13.164543</v>
      </c>
      <c r="Z56" s="81">
        <v>13.175846999999999</v>
      </c>
      <c r="AA56" s="81">
        <v>13.192310000000001</v>
      </c>
      <c r="AB56" s="81">
        <v>13.206203</v>
      </c>
      <c r="AC56" s="81">
        <v>13.222257000000001</v>
      </c>
      <c r="AD56" s="81">
        <v>13.241574</v>
      </c>
      <c r="AE56" s="81">
        <v>13.266640000000001</v>
      </c>
      <c r="AF56" s="81">
        <v>13.297891</v>
      </c>
      <c r="AG56" s="81">
        <v>13.329485</v>
      </c>
      <c r="AH56" s="82">
        <v>-8.4400000000000002E-4</v>
      </c>
      <c r="AI56" s="33">
        <v>-6.9199999999999999E-3</v>
      </c>
    </row>
    <row r="57" spans="1:35" ht="15" customHeight="1">
      <c r="A57" s="76" t="s">
        <v>41</v>
      </c>
      <c r="B57" s="80" t="s">
        <v>24</v>
      </c>
      <c r="C57" s="81">
        <v>0.80038699999999996</v>
      </c>
      <c r="D57" s="81">
        <v>0.824125</v>
      </c>
      <c r="E57" s="81">
        <v>0.83617799999999998</v>
      </c>
      <c r="F57" s="81">
        <v>0.83818499999999996</v>
      </c>
      <c r="G57" s="81">
        <v>0.841109</v>
      </c>
      <c r="H57" s="81">
        <v>0.84806099999999995</v>
      </c>
      <c r="I57" s="81">
        <v>0.85120600000000002</v>
      </c>
      <c r="J57" s="81">
        <v>0.852634</v>
      </c>
      <c r="K57" s="81">
        <v>0.85334100000000002</v>
      </c>
      <c r="L57" s="81">
        <v>0.85313899999999998</v>
      </c>
      <c r="M57" s="81">
        <v>0.85419800000000001</v>
      </c>
      <c r="N57" s="81">
        <v>0.85696499999999998</v>
      </c>
      <c r="O57" s="81">
        <v>0.86006400000000005</v>
      </c>
      <c r="P57" s="81">
        <v>0.86418700000000004</v>
      </c>
      <c r="Q57" s="81">
        <v>0.87027200000000005</v>
      </c>
      <c r="R57" s="81">
        <v>0.87683199999999994</v>
      </c>
      <c r="S57" s="81">
        <v>0.88265099999999996</v>
      </c>
      <c r="T57" s="81">
        <v>0.88892199999999999</v>
      </c>
      <c r="U57" s="81">
        <v>0.89632400000000001</v>
      </c>
      <c r="V57" s="81">
        <v>0.90395000000000003</v>
      </c>
      <c r="W57" s="81">
        <v>0.91157100000000002</v>
      </c>
      <c r="X57" s="81">
        <v>0.92086299999999999</v>
      </c>
      <c r="Y57" s="81">
        <v>0.93132000000000004</v>
      </c>
      <c r="Z57" s="81">
        <v>0.94299999999999995</v>
      </c>
      <c r="AA57" s="81">
        <v>0.95448900000000003</v>
      </c>
      <c r="AB57" s="81">
        <v>0.96569400000000005</v>
      </c>
      <c r="AC57" s="81">
        <v>0.97780900000000004</v>
      </c>
      <c r="AD57" s="81">
        <v>0.98829999999999996</v>
      </c>
      <c r="AE57" s="81">
        <v>0.99942799999999998</v>
      </c>
      <c r="AF57" s="81">
        <v>1.01142</v>
      </c>
      <c r="AG57" s="81">
        <v>1.023431</v>
      </c>
      <c r="AH57" s="82">
        <v>8.2279999999999992E-3</v>
      </c>
      <c r="AI57" s="33">
        <v>6.3379999999999999E-3</v>
      </c>
    </row>
    <row r="58" spans="1:35" ht="15" customHeight="1">
      <c r="A58" s="76" t="s">
        <v>40</v>
      </c>
      <c r="B58" s="80" t="s">
        <v>22</v>
      </c>
      <c r="C58" s="81">
        <v>0.124219</v>
      </c>
      <c r="D58" s="81">
        <v>0.15560299999999999</v>
      </c>
      <c r="E58" s="81">
        <v>0.17824799999999999</v>
      </c>
      <c r="F58" s="81">
        <v>0.19545999999999999</v>
      </c>
      <c r="G58" s="81">
        <v>0.20796899999999999</v>
      </c>
      <c r="H58" s="81">
        <v>0.217173</v>
      </c>
      <c r="I58" s="81">
        <v>0.22372700000000001</v>
      </c>
      <c r="J58" s="81">
        <v>0.22850599999999999</v>
      </c>
      <c r="K58" s="81">
        <v>0.23133200000000001</v>
      </c>
      <c r="L58" s="81">
        <v>0.23314199999999999</v>
      </c>
      <c r="M58" s="81">
        <v>0.23496500000000001</v>
      </c>
      <c r="N58" s="81">
        <v>0.235624</v>
      </c>
      <c r="O58" s="81">
        <v>0.23652599999999999</v>
      </c>
      <c r="P58" s="81">
        <v>0.23686699999999999</v>
      </c>
      <c r="Q58" s="81">
        <v>0.23699400000000001</v>
      </c>
      <c r="R58" s="81">
        <v>0.23697099999999999</v>
      </c>
      <c r="S58" s="81">
        <v>0.236901</v>
      </c>
      <c r="T58" s="81">
        <v>0.236676</v>
      </c>
      <c r="U58" s="81">
        <v>0.23635400000000001</v>
      </c>
      <c r="V58" s="81">
        <v>0.23574899999999999</v>
      </c>
      <c r="W58" s="81">
        <v>0.23542099999999999</v>
      </c>
      <c r="X58" s="81">
        <v>0.23472100000000001</v>
      </c>
      <c r="Y58" s="81">
        <v>0.23394400000000001</v>
      </c>
      <c r="Z58" s="81">
        <v>0.23314099999999999</v>
      </c>
      <c r="AA58" s="81">
        <v>0.232267</v>
      </c>
      <c r="AB58" s="81">
        <v>0.231266</v>
      </c>
      <c r="AC58" s="81">
        <v>0.23055400000000001</v>
      </c>
      <c r="AD58" s="81">
        <v>0.22966200000000001</v>
      </c>
      <c r="AE58" s="81">
        <v>0.22886600000000001</v>
      </c>
      <c r="AF58" s="81">
        <v>0.22806100000000001</v>
      </c>
      <c r="AG58" s="81">
        <v>0.22742000000000001</v>
      </c>
      <c r="AH58" s="82">
        <v>2.0362999999999999E-2</v>
      </c>
      <c r="AI58" s="33">
        <v>3.8700000000000002E-3</v>
      </c>
    </row>
    <row r="59" spans="1:35" ht="15" customHeight="1">
      <c r="A59" s="76" t="s">
        <v>39</v>
      </c>
      <c r="B59" s="80" t="s">
        <v>20</v>
      </c>
      <c r="C59" s="81">
        <v>5.2159199999999997</v>
      </c>
      <c r="D59" s="81">
        <v>5.3152980000000003</v>
      </c>
      <c r="E59" s="81">
        <v>5.4481669999999998</v>
      </c>
      <c r="F59" s="81">
        <v>5.454726</v>
      </c>
      <c r="G59" s="81">
        <v>5.4643699999999997</v>
      </c>
      <c r="H59" s="81">
        <v>5.481522</v>
      </c>
      <c r="I59" s="81">
        <v>5.4570720000000001</v>
      </c>
      <c r="J59" s="81">
        <v>5.4193680000000004</v>
      </c>
      <c r="K59" s="81">
        <v>5.381697</v>
      </c>
      <c r="L59" s="81">
        <v>5.342422</v>
      </c>
      <c r="M59" s="81">
        <v>5.3117549999999998</v>
      </c>
      <c r="N59" s="81">
        <v>5.2842169999999999</v>
      </c>
      <c r="O59" s="81">
        <v>5.2531059999999998</v>
      </c>
      <c r="P59" s="81">
        <v>5.2295129999999999</v>
      </c>
      <c r="Q59" s="81">
        <v>5.2186190000000003</v>
      </c>
      <c r="R59" s="81">
        <v>5.2171539999999998</v>
      </c>
      <c r="S59" s="81">
        <v>5.2134900000000002</v>
      </c>
      <c r="T59" s="81">
        <v>5.2167539999999999</v>
      </c>
      <c r="U59" s="81">
        <v>5.2329160000000003</v>
      </c>
      <c r="V59" s="81">
        <v>5.249949</v>
      </c>
      <c r="W59" s="81">
        <v>5.2650880000000004</v>
      </c>
      <c r="X59" s="81">
        <v>5.2961619999999998</v>
      </c>
      <c r="Y59" s="81">
        <v>5.3431240000000004</v>
      </c>
      <c r="Z59" s="81">
        <v>5.3956419999999996</v>
      </c>
      <c r="AA59" s="81">
        <v>5.4427680000000001</v>
      </c>
      <c r="AB59" s="81">
        <v>5.4910430000000003</v>
      </c>
      <c r="AC59" s="81">
        <v>5.5400879999999999</v>
      </c>
      <c r="AD59" s="81">
        <v>5.5875690000000002</v>
      </c>
      <c r="AE59" s="81">
        <v>5.6404889999999996</v>
      </c>
      <c r="AF59" s="81">
        <v>5.6978999999999997</v>
      </c>
      <c r="AG59" s="81">
        <v>5.7578870000000002</v>
      </c>
      <c r="AH59" s="82">
        <v>3.3010000000000001E-3</v>
      </c>
      <c r="AI59" s="33">
        <v>2.0939999999999999E-3</v>
      </c>
    </row>
    <row r="60" spans="1:35" ht="15" customHeight="1">
      <c r="A60" s="76" t="s">
        <v>38</v>
      </c>
      <c r="B60" s="80" t="s">
        <v>18</v>
      </c>
      <c r="C60" s="81">
        <v>2.9648000000000001E-2</v>
      </c>
      <c r="D60" s="81">
        <v>3.5372000000000001E-2</v>
      </c>
      <c r="E60" s="81">
        <v>3.9948999999999998E-2</v>
      </c>
      <c r="F60" s="81">
        <v>4.3489E-2</v>
      </c>
      <c r="G60" s="81">
        <v>4.5983999999999997E-2</v>
      </c>
      <c r="H60" s="81">
        <v>4.7932000000000002E-2</v>
      </c>
      <c r="I60" s="81">
        <v>4.9327000000000003E-2</v>
      </c>
      <c r="J60" s="81">
        <v>5.0383999999999998E-2</v>
      </c>
      <c r="K60" s="81">
        <v>5.0867000000000002E-2</v>
      </c>
      <c r="L60" s="81">
        <v>5.1175999999999999E-2</v>
      </c>
      <c r="M60" s="81">
        <v>5.1805999999999998E-2</v>
      </c>
      <c r="N60" s="81">
        <v>5.2263999999999998E-2</v>
      </c>
      <c r="O60" s="81">
        <v>5.2979999999999999E-2</v>
      </c>
      <c r="P60" s="81">
        <v>5.3629000000000003E-2</v>
      </c>
      <c r="Q60" s="81">
        <v>5.4341E-2</v>
      </c>
      <c r="R60" s="81">
        <v>5.5025999999999999E-2</v>
      </c>
      <c r="S60" s="81">
        <v>5.5648000000000003E-2</v>
      </c>
      <c r="T60" s="81">
        <v>5.6226999999999999E-2</v>
      </c>
      <c r="U60" s="81">
        <v>5.6842999999999998E-2</v>
      </c>
      <c r="V60" s="81">
        <v>5.7418999999999998E-2</v>
      </c>
      <c r="W60" s="81">
        <v>5.8186000000000002E-2</v>
      </c>
      <c r="X60" s="81">
        <v>5.8848999999999999E-2</v>
      </c>
      <c r="Y60" s="81">
        <v>5.9567000000000002E-2</v>
      </c>
      <c r="Z60" s="81">
        <v>6.0338999999999997E-2</v>
      </c>
      <c r="AA60" s="81">
        <v>6.1092E-2</v>
      </c>
      <c r="AB60" s="81">
        <v>6.1766000000000001E-2</v>
      </c>
      <c r="AC60" s="81">
        <v>6.2538999999999997E-2</v>
      </c>
      <c r="AD60" s="81">
        <v>6.3215999999999994E-2</v>
      </c>
      <c r="AE60" s="81">
        <v>6.3948000000000005E-2</v>
      </c>
      <c r="AF60" s="81">
        <v>6.4641000000000004E-2</v>
      </c>
      <c r="AG60" s="81">
        <v>6.5327999999999997E-2</v>
      </c>
      <c r="AH60" s="82">
        <v>2.6683999999999999E-2</v>
      </c>
      <c r="AI60" s="33">
        <v>1.0517E-2</v>
      </c>
    </row>
    <row r="61" spans="1:35" ht="15" customHeight="1">
      <c r="A61" s="76" t="s">
        <v>37</v>
      </c>
      <c r="B61" s="80" t="s">
        <v>16</v>
      </c>
      <c r="C61" s="81">
        <v>0.43617299999999998</v>
      </c>
      <c r="D61" s="81">
        <v>0.46079100000000001</v>
      </c>
      <c r="E61" s="81">
        <v>0.46790300000000001</v>
      </c>
      <c r="F61" s="81">
        <v>0.46067599999999997</v>
      </c>
      <c r="G61" s="81">
        <v>0.45754</v>
      </c>
      <c r="H61" s="81">
        <v>0.44711600000000001</v>
      </c>
      <c r="I61" s="81">
        <v>0.44912800000000003</v>
      </c>
      <c r="J61" s="81">
        <v>0.44500200000000001</v>
      </c>
      <c r="K61" s="81">
        <v>0.44690800000000003</v>
      </c>
      <c r="L61" s="81">
        <v>0.45016699999999998</v>
      </c>
      <c r="M61" s="81">
        <v>0.45133400000000001</v>
      </c>
      <c r="N61" s="81">
        <v>0.45037199999999999</v>
      </c>
      <c r="O61" s="81">
        <v>0.44999400000000001</v>
      </c>
      <c r="P61" s="81">
        <v>0.45079200000000003</v>
      </c>
      <c r="Q61" s="81">
        <v>0.45160400000000001</v>
      </c>
      <c r="R61" s="81">
        <v>0.45036399999999999</v>
      </c>
      <c r="S61" s="81">
        <v>0.44789000000000001</v>
      </c>
      <c r="T61" s="81">
        <v>0.44501400000000002</v>
      </c>
      <c r="U61" s="81">
        <v>0.44074099999999999</v>
      </c>
      <c r="V61" s="81">
        <v>0.43900099999999997</v>
      </c>
      <c r="W61" s="81">
        <v>0.43703399999999998</v>
      </c>
      <c r="X61" s="81">
        <v>0.43727199999999999</v>
      </c>
      <c r="Y61" s="81">
        <v>0.43894300000000003</v>
      </c>
      <c r="Z61" s="81">
        <v>0.439691</v>
      </c>
      <c r="AA61" s="81">
        <v>0.44018200000000002</v>
      </c>
      <c r="AB61" s="81">
        <v>0.43818600000000002</v>
      </c>
      <c r="AC61" s="81">
        <v>0.43783499999999997</v>
      </c>
      <c r="AD61" s="81">
        <v>0.43812800000000002</v>
      </c>
      <c r="AE61" s="81">
        <v>0.43939099999999998</v>
      </c>
      <c r="AF61" s="81">
        <v>0.44034099999999998</v>
      </c>
      <c r="AG61" s="81">
        <v>0.44214599999999998</v>
      </c>
      <c r="AH61" s="82">
        <v>4.5300000000000001E-4</v>
      </c>
      <c r="AI61" s="33">
        <v>-5.0460000000000001E-3</v>
      </c>
    </row>
    <row r="62" spans="1:35" ht="15" customHeight="1">
      <c r="A62" s="76" t="s">
        <v>36</v>
      </c>
      <c r="B62" s="80" t="s">
        <v>14</v>
      </c>
      <c r="C62" s="81">
        <v>7.7342999999999995E-2</v>
      </c>
      <c r="D62" s="81">
        <v>7.9008999999999996E-2</v>
      </c>
      <c r="E62" s="81">
        <v>7.8090000000000007E-2</v>
      </c>
      <c r="F62" s="81">
        <v>7.6536000000000007E-2</v>
      </c>
      <c r="G62" s="81">
        <v>7.4773999999999993E-2</v>
      </c>
      <c r="H62" s="81">
        <v>7.3055999999999996E-2</v>
      </c>
      <c r="I62" s="81">
        <v>7.0842000000000002E-2</v>
      </c>
      <c r="J62" s="81">
        <v>6.8567000000000003E-2</v>
      </c>
      <c r="K62" s="81">
        <v>6.6392999999999994E-2</v>
      </c>
      <c r="L62" s="81">
        <v>6.4238000000000003E-2</v>
      </c>
      <c r="M62" s="81">
        <v>6.2135999999999997E-2</v>
      </c>
      <c r="N62" s="81">
        <v>6.1026999999999998E-2</v>
      </c>
      <c r="O62" s="81">
        <v>5.9879000000000002E-2</v>
      </c>
      <c r="P62" s="81">
        <v>5.883E-2</v>
      </c>
      <c r="Q62" s="81">
        <v>5.7829999999999999E-2</v>
      </c>
      <c r="R62" s="81">
        <v>5.6736000000000002E-2</v>
      </c>
      <c r="S62" s="81">
        <v>5.5594999999999999E-2</v>
      </c>
      <c r="T62" s="81">
        <v>5.4487000000000001E-2</v>
      </c>
      <c r="U62" s="81">
        <v>5.3377000000000001E-2</v>
      </c>
      <c r="V62" s="81">
        <v>5.2299999999999999E-2</v>
      </c>
      <c r="W62" s="81">
        <v>5.1144000000000002E-2</v>
      </c>
      <c r="X62" s="81">
        <v>5.0613999999999999E-2</v>
      </c>
      <c r="Y62" s="81">
        <v>5.0202999999999998E-2</v>
      </c>
      <c r="Z62" s="81">
        <v>4.9824E-2</v>
      </c>
      <c r="AA62" s="81">
        <v>4.9375000000000002E-2</v>
      </c>
      <c r="AB62" s="81">
        <v>4.8897000000000003E-2</v>
      </c>
      <c r="AC62" s="81">
        <v>4.8439000000000003E-2</v>
      </c>
      <c r="AD62" s="81">
        <v>4.7957E-2</v>
      </c>
      <c r="AE62" s="81">
        <v>4.7481000000000002E-2</v>
      </c>
      <c r="AF62" s="81">
        <v>4.7081999999999999E-2</v>
      </c>
      <c r="AG62" s="81">
        <v>4.6699999999999998E-2</v>
      </c>
      <c r="AH62" s="82">
        <v>-1.6677000000000001E-2</v>
      </c>
      <c r="AI62" s="33">
        <v>-1.9214999999999999E-2</v>
      </c>
    </row>
    <row r="63" spans="1:35" ht="15" customHeight="1">
      <c r="A63" s="76" t="s">
        <v>35</v>
      </c>
      <c r="B63" s="80" t="s">
        <v>12</v>
      </c>
      <c r="C63" s="81">
        <v>0.85588699999999995</v>
      </c>
      <c r="D63" s="81">
        <v>0.88170099999999996</v>
      </c>
      <c r="E63" s="81">
        <v>0.97264300000000004</v>
      </c>
      <c r="F63" s="81">
        <v>0.97087999999999997</v>
      </c>
      <c r="G63" s="81">
        <v>0.96519200000000005</v>
      </c>
      <c r="H63" s="81">
        <v>0.93135599999999996</v>
      </c>
      <c r="I63" s="81">
        <v>0.93199399999999999</v>
      </c>
      <c r="J63" s="81">
        <v>0.91992700000000005</v>
      </c>
      <c r="K63" s="81">
        <v>0.918072</v>
      </c>
      <c r="L63" s="81">
        <v>0.91630299999999998</v>
      </c>
      <c r="M63" s="81">
        <v>0.93429499999999999</v>
      </c>
      <c r="N63" s="81">
        <v>0.91906500000000002</v>
      </c>
      <c r="O63" s="81">
        <v>0.91856099999999996</v>
      </c>
      <c r="P63" s="81">
        <v>0.91766099999999995</v>
      </c>
      <c r="Q63" s="81">
        <v>0.91696699999999998</v>
      </c>
      <c r="R63" s="81">
        <v>0.916103</v>
      </c>
      <c r="S63" s="81">
        <v>0.91549499999999995</v>
      </c>
      <c r="T63" s="81">
        <v>0.91719700000000004</v>
      </c>
      <c r="U63" s="81">
        <v>0.91479299999999997</v>
      </c>
      <c r="V63" s="81">
        <v>0.91517700000000002</v>
      </c>
      <c r="W63" s="81">
        <v>0.90615800000000002</v>
      </c>
      <c r="X63" s="81">
        <v>0.91317899999999996</v>
      </c>
      <c r="Y63" s="81">
        <v>0.90260600000000002</v>
      </c>
      <c r="Z63" s="81">
        <v>0.90266900000000005</v>
      </c>
      <c r="AA63" s="81">
        <v>0.89637100000000003</v>
      </c>
      <c r="AB63" s="81">
        <v>0.90110100000000004</v>
      </c>
      <c r="AC63" s="81">
        <v>0.89584200000000003</v>
      </c>
      <c r="AD63" s="81">
        <v>0.89296699999999996</v>
      </c>
      <c r="AE63" s="81">
        <v>0.89244500000000004</v>
      </c>
      <c r="AF63" s="81">
        <v>0.89249800000000001</v>
      </c>
      <c r="AG63" s="81">
        <v>0.89156299999999999</v>
      </c>
      <c r="AH63" s="82">
        <v>1.3619999999999999E-3</v>
      </c>
      <c r="AI63" s="33">
        <v>-3.1819999999999999E-3</v>
      </c>
    </row>
    <row r="64" spans="1:35" ht="15" customHeight="1">
      <c r="A64" s="76" t="s">
        <v>34</v>
      </c>
      <c r="B64" s="80" t="s">
        <v>10</v>
      </c>
      <c r="C64" s="81">
        <v>0.195878</v>
      </c>
      <c r="D64" s="81">
        <v>0.19662299999999999</v>
      </c>
      <c r="E64" s="81">
        <v>0.199516</v>
      </c>
      <c r="F64" s="81">
        <v>0.20052300000000001</v>
      </c>
      <c r="G64" s="81">
        <v>0.200213</v>
      </c>
      <c r="H64" s="81">
        <v>0.19985800000000001</v>
      </c>
      <c r="I64" s="81">
        <v>0.19897000000000001</v>
      </c>
      <c r="J64" s="81">
        <v>0.19770599999999999</v>
      </c>
      <c r="K64" s="81">
        <v>0.196211</v>
      </c>
      <c r="L64" s="81">
        <v>0.194547</v>
      </c>
      <c r="M64" s="81">
        <v>0.19328500000000001</v>
      </c>
      <c r="N64" s="81">
        <v>0.19231599999999999</v>
      </c>
      <c r="O64" s="81">
        <v>0.19153100000000001</v>
      </c>
      <c r="P64" s="81">
        <v>0.19079499999999999</v>
      </c>
      <c r="Q64" s="81">
        <v>0.19019900000000001</v>
      </c>
      <c r="R64" s="81">
        <v>0.18947900000000001</v>
      </c>
      <c r="S64" s="81">
        <v>0.188411</v>
      </c>
      <c r="T64" s="81">
        <v>0.18722800000000001</v>
      </c>
      <c r="U64" s="81">
        <v>0.186166</v>
      </c>
      <c r="V64" s="81">
        <v>0.18521399999999999</v>
      </c>
      <c r="W64" s="81">
        <v>0.18439800000000001</v>
      </c>
      <c r="X64" s="81">
        <v>0.183612</v>
      </c>
      <c r="Y64" s="81">
        <v>0.182973</v>
      </c>
      <c r="Z64" s="81">
        <v>0.18243000000000001</v>
      </c>
      <c r="AA64" s="81">
        <v>0.181837</v>
      </c>
      <c r="AB64" s="81">
        <v>0.18113000000000001</v>
      </c>
      <c r="AC64" s="81">
        <v>0.180364</v>
      </c>
      <c r="AD64" s="81">
        <v>0.179565</v>
      </c>
      <c r="AE64" s="81">
        <v>0.178864</v>
      </c>
      <c r="AF64" s="81">
        <v>0.17815400000000001</v>
      </c>
      <c r="AG64" s="81">
        <v>0.17736499999999999</v>
      </c>
      <c r="AH64" s="82">
        <v>-3.3040000000000001E-3</v>
      </c>
      <c r="AI64" s="33">
        <v>-7.6099999999999996E-4</v>
      </c>
    </row>
    <row r="65" spans="1:35" ht="15" customHeight="1">
      <c r="A65" s="76" t="s">
        <v>33</v>
      </c>
      <c r="B65" s="80" t="s">
        <v>8</v>
      </c>
      <c r="C65" s="81">
        <v>1.8604849999999999</v>
      </c>
      <c r="D65" s="81">
        <v>2.5308619999999999</v>
      </c>
      <c r="E65" s="81">
        <v>2.8256230000000002</v>
      </c>
      <c r="F65" s="81">
        <v>2.9600010000000001</v>
      </c>
      <c r="G65" s="81">
        <v>3.0300150000000001</v>
      </c>
      <c r="H65" s="81">
        <v>3.089048</v>
      </c>
      <c r="I65" s="81">
        <v>3.108447</v>
      </c>
      <c r="J65" s="81">
        <v>3.1248559999999999</v>
      </c>
      <c r="K65" s="81">
        <v>3.1524580000000002</v>
      </c>
      <c r="L65" s="81">
        <v>3.1749770000000002</v>
      </c>
      <c r="M65" s="81">
        <v>3.2061929999999998</v>
      </c>
      <c r="N65" s="81">
        <v>3.2444259999999998</v>
      </c>
      <c r="O65" s="81">
        <v>3.2910370000000002</v>
      </c>
      <c r="P65" s="81">
        <v>3.3397559999999999</v>
      </c>
      <c r="Q65" s="81">
        <v>3.3888029999999998</v>
      </c>
      <c r="R65" s="81">
        <v>3.437039</v>
      </c>
      <c r="S65" s="81">
        <v>3.4744820000000001</v>
      </c>
      <c r="T65" s="81">
        <v>3.5073379999999998</v>
      </c>
      <c r="U65" s="81">
        <v>3.544565</v>
      </c>
      <c r="V65" s="81">
        <v>3.5833170000000001</v>
      </c>
      <c r="W65" s="81">
        <v>3.6291679999999999</v>
      </c>
      <c r="X65" s="81">
        <v>3.6740949999999999</v>
      </c>
      <c r="Y65" s="81">
        <v>3.7249180000000002</v>
      </c>
      <c r="Z65" s="81">
        <v>3.7775609999999999</v>
      </c>
      <c r="AA65" s="81">
        <v>3.83318</v>
      </c>
      <c r="AB65" s="81">
        <v>3.8850660000000001</v>
      </c>
      <c r="AC65" s="81">
        <v>3.934466</v>
      </c>
      <c r="AD65" s="81">
        <v>3.9789859999999999</v>
      </c>
      <c r="AE65" s="81">
        <v>4.020079</v>
      </c>
      <c r="AF65" s="81">
        <v>4.0577300000000003</v>
      </c>
      <c r="AG65" s="81">
        <v>4.0956619999999999</v>
      </c>
      <c r="AH65" s="82">
        <v>2.6651999999999999E-2</v>
      </c>
      <c r="AI65" s="33">
        <v>1.0267E-2</v>
      </c>
    </row>
    <row r="66" spans="1:35" ht="15" customHeight="1">
      <c r="A66" s="76" t="s">
        <v>32</v>
      </c>
      <c r="B66" s="80" t="s">
        <v>6</v>
      </c>
      <c r="C66" s="81">
        <v>0.53596600000000005</v>
      </c>
      <c r="D66" s="81">
        <v>0.54501100000000002</v>
      </c>
      <c r="E66" s="81">
        <v>0.54574800000000001</v>
      </c>
      <c r="F66" s="81">
        <v>0.53256199999999998</v>
      </c>
      <c r="G66" s="81">
        <v>0.52387499999999998</v>
      </c>
      <c r="H66" s="81">
        <v>0.52334400000000003</v>
      </c>
      <c r="I66" s="81">
        <v>0.52208500000000002</v>
      </c>
      <c r="J66" s="81">
        <v>0.52191699999999996</v>
      </c>
      <c r="K66" s="81">
        <v>0.52479100000000001</v>
      </c>
      <c r="L66" s="81">
        <v>0.52363999999999999</v>
      </c>
      <c r="M66" s="81">
        <v>0.52166900000000005</v>
      </c>
      <c r="N66" s="81">
        <v>0.52158800000000005</v>
      </c>
      <c r="O66" s="81">
        <v>0.522428</v>
      </c>
      <c r="P66" s="81">
        <v>0.52329800000000004</v>
      </c>
      <c r="Q66" s="81">
        <v>0.52417999999999998</v>
      </c>
      <c r="R66" s="81">
        <v>0.525061</v>
      </c>
      <c r="S66" s="81">
        <v>0.52598500000000004</v>
      </c>
      <c r="T66" s="81">
        <v>0.52694099999999999</v>
      </c>
      <c r="U66" s="81">
        <v>0.52790700000000002</v>
      </c>
      <c r="V66" s="81">
        <v>0.52888299999999999</v>
      </c>
      <c r="W66" s="81">
        <v>0.52986500000000003</v>
      </c>
      <c r="X66" s="81">
        <v>0.53085800000000005</v>
      </c>
      <c r="Y66" s="81">
        <v>0.53185099999999996</v>
      </c>
      <c r="Z66" s="81">
        <v>0.53285099999999996</v>
      </c>
      <c r="AA66" s="81">
        <v>0.53385199999999999</v>
      </c>
      <c r="AB66" s="81">
        <v>0.53485899999999997</v>
      </c>
      <c r="AC66" s="81">
        <v>0.53586400000000001</v>
      </c>
      <c r="AD66" s="81">
        <v>0.53686900000000004</v>
      </c>
      <c r="AE66" s="81">
        <v>0.53787399999999996</v>
      </c>
      <c r="AF66" s="81">
        <v>0.53887799999999997</v>
      </c>
      <c r="AG66" s="81">
        <v>0.53988000000000003</v>
      </c>
      <c r="AH66" s="82">
        <v>2.43E-4</v>
      </c>
      <c r="AI66" s="33">
        <v>-2.062E-3</v>
      </c>
    </row>
    <row r="67" spans="1:35" ht="15" customHeight="1">
      <c r="A67" s="76" t="s">
        <v>31</v>
      </c>
      <c r="B67" s="80" t="s">
        <v>4</v>
      </c>
      <c r="C67" s="81">
        <v>0.12123</v>
      </c>
      <c r="D67" s="81">
        <v>0.12341299999999999</v>
      </c>
      <c r="E67" s="81">
        <v>0.124809</v>
      </c>
      <c r="F67" s="81">
        <v>0.125809</v>
      </c>
      <c r="G67" s="81">
        <v>0.126418</v>
      </c>
      <c r="H67" s="81">
        <v>0.126723</v>
      </c>
      <c r="I67" s="81">
        <v>0.12686900000000001</v>
      </c>
      <c r="J67" s="81">
        <v>0.126531</v>
      </c>
      <c r="K67" s="81">
        <v>0.126274</v>
      </c>
      <c r="L67" s="81">
        <v>0.12606899999999999</v>
      </c>
      <c r="M67" s="81">
        <v>0.125861</v>
      </c>
      <c r="N67" s="81">
        <v>0.12568799999999999</v>
      </c>
      <c r="O67" s="81">
        <v>0.12550900000000001</v>
      </c>
      <c r="P67" s="81">
        <v>0.12536900000000001</v>
      </c>
      <c r="Q67" s="81">
        <v>0.12531200000000001</v>
      </c>
      <c r="R67" s="81">
        <v>0.12520500000000001</v>
      </c>
      <c r="S67" s="81">
        <v>0.12504899999999999</v>
      </c>
      <c r="T67" s="81">
        <v>0.12490800000000001</v>
      </c>
      <c r="U67" s="81">
        <v>0.12479899999999999</v>
      </c>
      <c r="V67" s="81">
        <v>0.12468</v>
      </c>
      <c r="W67" s="81">
        <v>0.124553</v>
      </c>
      <c r="X67" s="81">
        <v>0.124475</v>
      </c>
      <c r="Y67" s="81">
        <v>0.12445000000000001</v>
      </c>
      <c r="Z67" s="81">
        <v>0.124379</v>
      </c>
      <c r="AA67" s="81">
        <v>0.124374</v>
      </c>
      <c r="AB67" s="81">
        <v>0.12445000000000001</v>
      </c>
      <c r="AC67" s="81">
        <v>0.12452199999999999</v>
      </c>
      <c r="AD67" s="81">
        <v>0.124566</v>
      </c>
      <c r="AE67" s="81">
        <v>0.124595</v>
      </c>
      <c r="AF67" s="81">
        <v>0.12457</v>
      </c>
      <c r="AG67" s="81">
        <v>0.124503</v>
      </c>
      <c r="AH67" s="82">
        <v>8.8800000000000001E-4</v>
      </c>
      <c r="AI67" s="33">
        <v>-1.0950000000000001E-3</v>
      </c>
    </row>
    <row r="68" spans="1:35" ht="15" customHeight="1">
      <c r="A68" s="76" t="s">
        <v>30</v>
      </c>
      <c r="B68" s="80" t="s">
        <v>256</v>
      </c>
      <c r="C68" s="81">
        <v>0.70627899999999999</v>
      </c>
      <c r="D68" s="81">
        <v>0.76189300000000004</v>
      </c>
      <c r="E68" s="81">
        <v>0.75658300000000001</v>
      </c>
      <c r="F68" s="81">
        <v>0.71793899999999999</v>
      </c>
      <c r="G68" s="81">
        <v>0.68035800000000002</v>
      </c>
      <c r="H68" s="81">
        <v>0.66490400000000005</v>
      </c>
      <c r="I68" s="81">
        <v>0.62340399999999996</v>
      </c>
      <c r="J68" s="81">
        <v>0.61793200000000004</v>
      </c>
      <c r="K68" s="81">
        <v>0.61683600000000005</v>
      </c>
      <c r="L68" s="81">
        <v>0.61629</v>
      </c>
      <c r="M68" s="81">
        <v>0.61148100000000005</v>
      </c>
      <c r="N68" s="81">
        <v>0.612707</v>
      </c>
      <c r="O68" s="81">
        <v>0.61787099999999995</v>
      </c>
      <c r="P68" s="81">
        <v>0.62041199999999996</v>
      </c>
      <c r="Q68" s="81">
        <v>0.62257700000000005</v>
      </c>
      <c r="R68" s="81">
        <v>0.62744299999999997</v>
      </c>
      <c r="S68" s="81">
        <v>0.63063599999999997</v>
      </c>
      <c r="T68" s="81">
        <v>0.63487499999999997</v>
      </c>
      <c r="U68" s="81">
        <v>0.63971</v>
      </c>
      <c r="V68" s="81">
        <v>0.64397499999999996</v>
      </c>
      <c r="W68" s="81">
        <v>0.65073599999999998</v>
      </c>
      <c r="X68" s="81">
        <v>0.654636</v>
      </c>
      <c r="Y68" s="81">
        <v>0.66025900000000004</v>
      </c>
      <c r="Z68" s="81">
        <v>0.66815400000000003</v>
      </c>
      <c r="AA68" s="81">
        <v>0.67605199999999999</v>
      </c>
      <c r="AB68" s="81">
        <v>0.68138500000000002</v>
      </c>
      <c r="AC68" s="81">
        <v>0.68932599999999999</v>
      </c>
      <c r="AD68" s="81">
        <v>0.69373600000000002</v>
      </c>
      <c r="AE68" s="81">
        <v>0.69961600000000002</v>
      </c>
      <c r="AF68" s="81">
        <v>0.70664700000000003</v>
      </c>
      <c r="AG68" s="81">
        <v>0.71458900000000003</v>
      </c>
      <c r="AH68" s="82">
        <v>3.8999999999999999E-4</v>
      </c>
      <c r="AI68" s="33">
        <v>9.9190000000000007E-3</v>
      </c>
    </row>
    <row r="69" spans="1:35" ht="15" customHeight="1">
      <c r="A69" s="76" t="s">
        <v>29</v>
      </c>
      <c r="B69" s="79" t="s">
        <v>1</v>
      </c>
      <c r="C69" s="83">
        <v>24.63072</v>
      </c>
      <c r="D69" s="83">
        <v>26.224222000000001</v>
      </c>
      <c r="E69" s="83">
        <v>26.776789000000001</v>
      </c>
      <c r="F69" s="83">
        <v>26.885183000000001</v>
      </c>
      <c r="G69" s="83">
        <v>26.874416</v>
      </c>
      <c r="H69" s="83">
        <v>26.826232999999998</v>
      </c>
      <c r="I69" s="83">
        <v>26.691186999999999</v>
      </c>
      <c r="J69" s="83">
        <v>26.550142000000001</v>
      </c>
      <c r="K69" s="83">
        <v>26.443301999999999</v>
      </c>
      <c r="L69" s="83">
        <v>26.314539</v>
      </c>
      <c r="M69" s="83">
        <v>26.228892999999999</v>
      </c>
      <c r="N69" s="83">
        <v>26.131712</v>
      </c>
      <c r="O69" s="83">
        <v>26.067882999999998</v>
      </c>
      <c r="P69" s="83">
        <v>26.034731000000001</v>
      </c>
      <c r="Q69" s="83">
        <v>26.030000999999999</v>
      </c>
      <c r="R69" s="83">
        <v>26.042293999999998</v>
      </c>
      <c r="S69" s="83">
        <v>26.038961</v>
      </c>
      <c r="T69" s="83">
        <v>26.042826000000002</v>
      </c>
      <c r="U69" s="83">
        <v>26.065887</v>
      </c>
      <c r="V69" s="83">
        <v>26.109138000000002</v>
      </c>
      <c r="W69" s="83">
        <v>26.159949999999998</v>
      </c>
      <c r="X69" s="83">
        <v>26.243416</v>
      </c>
      <c r="Y69" s="83">
        <v>26.348700999999998</v>
      </c>
      <c r="Z69" s="83">
        <v>26.485527000000001</v>
      </c>
      <c r="AA69" s="83">
        <v>26.618151000000001</v>
      </c>
      <c r="AB69" s="83">
        <v>26.751047</v>
      </c>
      <c r="AC69" s="83">
        <v>26.879904</v>
      </c>
      <c r="AD69" s="83">
        <v>27.003098000000001</v>
      </c>
      <c r="AE69" s="83">
        <v>27.139713</v>
      </c>
      <c r="AF69" s="83">
        <v>27.285810000000001</v>
      </c>
      <c r="AG69" s="83">
        <v>27.435959</v>
      </c>
      <c r="AH69" s="34">
        <v>3.6020000000000002E-3</v>
      </c>
      <c r="AI69" s="34">
        <v>-1.5870000000000001E-3</v>
      </c>
    </row>
    <row r="71" spans="1:35" ht="15" customHeight="1">
      <c r="A71" s="74"/>
      <c r="B71" s="79" t="s">
        <v>28</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5" ht="15" customHeight="1">
      <c r="A72" s="76" t="s">
        <v>27</v>
      </c>
      <c r="B72" s="80" t="s">
        <v>26</v>
      </c>
      <c r="C72" s="81">
        <v>7.41486</v>
      </c>
      <c r="D72" s="81">
        <v>7.7634550000000004</v>
      </c>
      <c r="E72" s="81">
        <v>7.7568060000000001</v>
      </c>
      <c r="F72" s="81">
        <v>7.7594810000000001</v>
      </c>
      <c r="G72" s="81">
        <v>7.7310930000000004</v>
      </c>
      <c r="H72" s="81">
        <v>7.6885079999999997</v>
      </c>
      <c r="I72" s="81">
        <v>7.6363200000000004</v>
      </c>
      <c r="J72" s="81">
        <v>7.5823039999999997</v>
      </c>
      <c r="K72" s="81">
        <v>7.52963</v>
      </c>
      <c r="L72" s="81">
        <v>7.4709649999999996</v>
      </c>
      <c r="M72" s="81">
        <v>7.4182860000000002</v>
      </c>
      <c r="N72" s="81">
        <v>7.3677419999999998</v>
      </c>
      <c r="O72" s="81">
        <v>7.321161</v>
      </c>
      <c r="P72" s="81">
        <v>7.2866249999999999</v>
      </c>
      <c r="Q72" s="81">
        <v>7.2593420000000002</v>
      </c>
      <c r="R72" s="81">
        <v>7.2363309999999998</v>
      </c>
      <c r="S72" s="81">
        <v>7.2135749999999996</v>
      </c>
      <c r="T72" s="81">
        <v>7.1916900000000004</v>
      </c>
      <c r="U72" s="81">
        <v>7.1727829999999999</v>
      </c>
      <c r="V72" s="81">
        <v>7.1609230000000004</v>
      </c>
      <c r="W72" s="81">
        <v>7.1538339999999998</v>
      </c>
      <c r="X72" s="81">
        <v>7.1467980000000004</v>
      </c>
      <c r="Y72" s="81">
        <v>7.1468230000000004</v>
      </c>
      <c r="Z72" s="81">
        <v>7.1527260000000004</v>
      </c>
      <c r="AA72" s="81">
        <v>7.1614250000000004</v>
      </c>
      <c r="AB72" s="81">
        <v>7.1687839999999996</v>
      </c>
      <c r="AC72" s="81">
        <v>7.1772609999999997</v>
      </c>
      <c r="AD72" s="81">
        <v>7.187538</v>
      </c>
      <c r="AE72" s="81">
        <v>7.2009160000000003</v>
      </c>
      <c r="AF72" s="81">
        <v>7.2176770000000001</v>
      </c>
      <c r="AG72" s="81">
        <v>7.234629</v>
      </c>
      <c r="AH72" s="82">
        <v>-8.1999999999999998E-4</v>
      </c>
      <c r="AI72" s="33">
        <v>-6.914E-3</v>
      </c>
    </row>
    <row r="73" spans="1:35" ht="15" customHeight="1">
      <c r="A73" s="76" t="s">
        <v>25</v>
      </c>
      <c r="B73" s="80" t="s">
        <v>24</v>
      </c>
      <c r="C73" s="81">
        <v>0.41731099999999999</v>
      </c>
      <c r="D73" s="81">
        <v>0.42949900000000002</v>
      </c>
      <c r="E73" s="81">
        <v>0.43555700000000003</v>
      </c>
      <c r="F73" s="81">
        <v>0.436413</v>
      </c>
      <c r="G73" s="81">
        <v>0.43771900000000002</v>
      </c>
      <c r="H73" s="81">
        <v>0.441272</v>
      </c>
      <c r="I73" s="81">
        <v>0.44286500000000001</v>
      </c>
      <c r="J73" s="81">
        <v>0.44359599999999999</v>
      </c>
      <c r="K73" s="81">
        <v>0.44402799999999998</v>
      </c>
      <c r="L73" s="81">
        <v>0.44399899999999998</v>
      </c>
      <c r="M73" s="81">
        <v>0.44468099999999999</v>
      </c>
      <c r="N73" s="81">
        <v>0.44627800000000001</v>
      </c>
      <c r="O73" s="81">
        <v>0.44806000000000001</v>
      </c>
      <c r="P73" s="81">
        <v>0.45040200000000002</v>
      </c>
      <c r="Q73" s="81">
        <v>0.453787</v>
      </c>
      <c r="R73" s="81">
        <v>0.457424</v>
      </c>
      <c r="S73" s="81">
        <v>0.46066600000000002</v>
      </c>
      <c r="T73" s="81">
        <v>0.46419500000000002</v>
      </c>
      <c r="U73" s="81">
        <v>0.46831699999999998</v>
      </c>
      <c r="V73" s="81">
        <v>0.47256900000000002</v>
      </c>
      <c r="W73" s="81">
        <v>0.47679899999999997</v>
      </c>
      <c r="X73" s="81">
        <v>0.48189599999999999</v>
      </c>
      <c r="Y73" s="81">
        <v>0.48762100000000003</v>
      </c>
      <c r="Z73" s="81">
        <v>0.493973</v>
      </c>
      <c r="AA73" s="81">
        <v>0.50021300000000002</v>
      </c>
      <c r="AB73" s="81">
        <v>0.50631099999999996</v>
      </c>
      <c r="AC73" s="81">
        <v>0.51283999999999996</v>
      </c>
      <c r="AD73" s="81">
        <v>0.51861599999999997</v>
      </c>
      <c r="AE73" s="81">
        <v>0.52472700000000005</v>
      </c>
      <c r="AF73" s="81">
        <v>0.53132599999999996</v>
      </c>
      <c r="AG73" s="81">
        <v>0.53798599999999996</v>
      </c>
      <c r="AH73" s="82">
        <v>8.5030000000000001E-3</v>
      </c>
      <c r="AI73" s="33">
        <v>6.5310000000000003E-3</v>
      </c>
    </row>
    <row r="74" spans="1:35" ht="15" customHeight="1">
      <c r="A74" s="76" t="s">
        <v>23</v>
      </c>
      <c r="B74" s="80" t="s">
        <v>22</v>
      </c>
      <c r="C74" s="81">
        <v>6.0067000000000002E-2</v>
      </c>
      <c r="D74" s="81">
        <v>7.5261999999999996E-2</v>
      </c>
      <c r="E74" s="81">
        <v>8.6234000000000005E-2</v>
      </c>
      <c r="F74" s="81">
        <v>9.4556000000000001E-2</v>
      </c>
      <c r="G74" s="81">
        <v>0.100601</v>
      </c>
      <c r="H74" s="81">
        <v>0.10506</v>
      </c>
      <c r="I74" s="81">
        <v>0.108228</v>
      </c>
      <c r="J74" s="81">
        <v>0.110531</v>
      </c>
      <c r="K74" s="81">
        <v>0.11190799999999999</v>
      </c>
      <c r="L74" s="81">
        <v>0.112777</v>
      </c>
      <c r="M74" s="81">
        <v>0.11366900000000001</v>
      </c>
      <c r="N74" s="81">
        <v>0.113986</v>
      </c>
      <c r="O74" s="81">
        <v>0.11443</v>
      </c>
      <c r="P74" s="81">
        <v>0.114595</v>
      </c>
      <c r="Q74" s="81">
        <v>0.114661</v>
      </c>
      <c r="R74" s="81">
        <v>0.114647</v>
      </c>
      <c r="S74" s="81">
        <v>0.114605</v>
      </c>
      <c r="T74" s="81">
        <v>0.114498</v>
      </c>
      <c r="U74" s="81">
        <v>0.114339</v>
      </c>
      <c r="V74" s="81">
        <v>0.114051</v>
      </c>
      <c r="W74" s="81">
        <v>0.11389000000000001</v>
      </c>
      <c r="X74" s="81">
        <v>0.113548</v>
      </c>
      <c r="Y74" s="81">
        <v>0.113168</v>
      </c>
      <c r="Z74" s="81">
        <v>0.112785</v>
      </c>
      <c r="AA74" s="81">
        <v>0.112369</v>
      </c>
      <c r="AB74" s="81">
        <v>0.111886</v>
      </c>
      <c r="AC74" s="81">
        <v>0.111528</v>
      </c>
      <c r="AD74" s="81">
        <v>0.111106</v>
      </c>
      <c r="AE74" s="81">
        <v>0.110722</v>
      </c>
      <c r="AF74" s="81">
        <v>0.11033</v>
      </c>
      <c r="AG74" s="81">
        <v>0.110025</v>
      </c>
      <c r="AH74" s="82">
        <v>2.0379999999999999E-2</v>
      </c>
      <c r="AI74" s="33">
        <v>3.895E-3</v>
      </c>
    </row>
    <row r="75" spans="1:35" ht="15" customHeight="1">
      <c r="A75" s="76" t="s">
        <v>21</v>
      </c>
      <c r="B75" s="80" t="s">
        <v>20</v>
      </c>
      <c r="C75" s="81">
        <v>2.5112580000000002</v>
      </c>
      <c r="D75" s="81">
        <v>2.5597889999999999</v>
      </c>
      <c r="E75" s="81">
        <v>2.6240510000000001</v>
      </c>
      <c r="F75" s="81">
        <v>2.6269870000000002</v>
      </c>
      <c r="G75" s="81">
        <v>2.6313469999999999</v>
      </c>
      <c r="H75" s="81">
        <v>2.6397469999999998</v>
      </c>
      <c r="I75" s="81">
        <v>2.6280220000000001</v>
      </c>
      <c r="J75" s="81">
        <v>2.6099429999999999</v>
      </c>
      <c r="K75" s="81">
        <v>2.5926040000000001</v>
      </c>
      <c r="L75" s="81">
        <v>2.574198</v>
      </c>
      <c r="M75" s="81">
        <v>2.5603400000000001</v>
      </c>
      <c r="N75" s="81">
        <v>2.547774</v>
      </c>
      <c r="O75" s="81">
        <v>2.533687</v>
      </c>
      <c r="P75" s="81">
        <v>2.523072</v>
      </c>
      <c r="Q75" s="81">
        <v>2.5186860000000002</v>
      </c>
      <c r="R75" s="81">
        <v>2.518694</v>
      </c>
      <c r="S75" s="81">
        <v>2.5175010000000002</v>
      </c>
      <c r="T75" s="81">
        <v>2.5199500000000001</v>
      </c>
      <c r="U75" s="81">
        <v>2.5285030000000002</v>
      </c>
      <c r="V75" s="81">
        <v>2.5376780000000001</v>
      </c>
      <c r="W75" s="81">
        <v>2.545722</v>
      </c>
      <c r="X75" s="81">
        <v>2.5615579999999998</v>
      </c>
      <c r="Y75" s="81">
        <v>2.5850629999999999</v>
      </c>
      <c r="Z75" s="81">
        <v>2.6115210000000002</v>
      </c>
      <c r="AA75" s="81">
        <v>2.635405</v>
      </c>
      <c r="AB75" s="81">
        <v>2.659789</v>
      </c>
      <c r="AC75" s="81">
        <v>2.6842009999999998</v>
      </c>
      <c r="AD75" s="81">
        <v>2.7086160000000001</v>
      </c>
      <c r="AE75" s="81">
        <v>2.7354129999999999</v>
      </c>
      <c r="AF75" s="81">
        <v>2.7643849999999999</v>
      </c>
      <c r="AG75" s="81">
        <v>2.7948050000000002</v>
      </c>
      <c r="AH75" s="82">
        <v>3.5720000000000001E-3</v>
      </c>
      <c r="AI75" s="33">
        <v>2.3519999999999999E-3</v>
      </c>
    </row>
    <row r="76" spans="1:35" ht="15" customHeight="1">
      <c r="A76" s="76" t="s">
        <v>19</v>
      </c>
      <c r="B76" s="80" t="s">
        <v>18</v>
      </c>
      <c r="C76" s="81">
        <v>1.4036E-2</v>
      </c>
      <c r="D76" s="81">
        <v>1.6749E-2</v>
      </c>
      <c r="E76" s="81">
        <v>1.8918000000000001E-2</v>
      </c>
      <c r="F76" s="81">
        <v>2.0594000000000001E-2</v>
      </c>
      <c r="G76" s="81">
        <v>2.1774999999999999E-2</v>
      </c>
      <c r="H76" s="81">
        <v>2.2697999999999999E-2</v>
      </c>
      <c r="I76" s="81">
        <v>2.3358E-2</v>
      </c>
      <c r="J76" s="81">
        <v>2.3858000000000001E-2</v>
      </c>
      <c r="K76" s="81">
        <v>2.4087999999999998E-2</v>
      </c>
      <c r="L76" s="81">
        <v>2.4233999999999999E-2</v>
      </c>
      <c r="M76" s="81">
        <v>2.4532999999999999E-2</v>
      </c>
      <c r="N76" s="81">
        <v>2.4749E-2</v>
      </c>
      <c r="O76" s="81">
        <v>2.5089E-2</v>
      </c>
      <c r="P76" s="81">
        <v>2.5395999999999998E-2</v>
      </c>
      <c r="Q76" s="81">
        <v>2.5734E-2</v>
      </c>
      <c r="R76" s="81">
        <v>2.6058000000000001E-2</v>
      </c>
      <c r="S76" s="81">
        <v>2.6350999999999999E-2</v>
      </c>
      <c r="T76" s="81">
        <v>2.6626E-2</v>
      </c>
      <c r="U76" s="81">
        <v>2.6917E-2</v>
      </c>
      <c r="V76" s="81">
        <v>2.7189999999999999E-2</v>
      </c>
      <c r="W76" s="81">
        <v>2.7553000000000001E-2</v>
      </c>
      <c r="X76" s="81">
        <v>2.7865999999999998E-2</v>
      </c>
      <c r="Y76" s="81">
        <v>2.8205999999999998E-2</v>
      </c>
      <c r="Z76" s="81">
        <v>2.8573000000000001E-2</v>
      </c>
      <c r="AA76" s="81">
        <v>2.8930000000000001E-2</v>
      </c>
      <c r="AB76" s="81">
        <v>2.9250000000000002E-2</v>
      </c>
      <c r="AC76" s="81">
        <v>2.9614000000000001E-2</v>
      </c>
      <c r="AD76" s="81">
        <v>2.9936999999999998E-2</v>
      </c>
      <c r="AE76" s="81">
        <v>3.0283999999999998E-2</v>
      </c>
      <c r="AF76" s="81">
        <v>3.0613000000000001E-2</v>
      </c>
      <c r="AG76" s="81">
        <v>3.0939999999999999E-2</v>
      </c>
      <c r="AH76" s="82">
        <v>2.6696999999999999E-2</v>
      </c>
      <c r="AI76" s="33">
        <v>1.0521000000000001E-2</v>
      </c>
    </row>
    <row r="77" spans="1:35" ht="15" customHeight="1">
      <c r="A77" s="76" t="s">
        <v>17</v>
      </c>
      <c r="B77" s="80" t="s">
        <v>16</v>
      </c>
      <c r="C77" s="81">
        <v>0.20702400000000001</v>
      </c>
      <c r="D77" s="81">
        <v>0.218776</v>
      </c>
      <c r="E77" s="81">
        <v>0.222188</v>
      </c>
      <c r="F77" s="81">
        <v>0.218747</v>
      </c>
      <c r="G77" s="81">
        <v>0.21723500000000001</v>
      </c>
      <c r="H77" s="81">
        <v>0.21229300000000001</v>
      </c>
      <c r="I77" s="81">
        <v>0.213229</v>
      </c>
      <c r="J77" s="81">
        <v>0.21123500000000001</v>
      </c>
      <c r="K77" s="81">
        <v>0.21215000000000001</v>
      </c>
      <c r="L77" s="81">
        <v>0.21366499999999999</v>
      </c>
      <c r="M77" s="81">
        <v>0.21421200000000001</v>
      </c>
      <c r="N77" s="81">
        <v>0.213729</v>
      </c>
      <c r="O77" s="81">
        <v>0.21353800000000001</v>
      </c>
      <c r="P77" s="81">
        <v>0.21389</v>
      </c>
      <c r="Q77" s="81">
        <v>0.21425900000000001</v>
      </c>
      <c r="R77" s="81">
        <v>0.213644</v>
      </c>
      <c r="S77" s="81">
        <v>0.21243500000000001</v>
      </c>
      <c r="T77" s="81">
        <v>0.21105499999999999</v>
      </c>
      <c r="U77" s="81">
        <v>0.209005</v>
      </c>
      <c r="V77" s="81">
        <v>0.20816799999999999</v>
      </c>
      <c r="W77" s="81">
        <v>0.20721000000000001</v>
      </c>
      <c r="X77" s="81">
        <v>0.20730100000000001</v>
      </c>
      <c r="Y77" s="81">
        <v>0.20807100000000001</v>
      </c>
      <c r="Z77" s="81">
        <v>0.20841999999999999</v>
      </c>
      <c r="AA77" s="81">
        <v>0.208648</v>
      </c>
      <c r="AB77" s="81">
        <v>0.20769199999999999</v>
      </c>
      <c r="AC77" s="81">
        <v>0.20749200000000001</v>
      </c>
      <c r="AD77" s="81">
        <v>0.20763799999999999</v>
      </c>
      <c r="AE77" s="81">
        <v>0.20822599999999999</v>
      </c>
      <c r="AF77" s="81">
        <v>0.20866399999999999</v>
      </c>
      <c r="AG77" s="81">
        <v>0.20951700000000001</v>
      </c>
      <c r="AH77" s="82">
        <v>3.9899999999999999E-4</v>
      </c>
      <c r="AI77" s="33">
        <v>-5.1110000000000001E-3</v>
      </c>
    </row>
    <row r="78" spans="1:35" ht="15" customHeight="1">
      <c r="A78" s="76" t="s">
        <v>15</v>
      </c>
      <c r="B78" s="80" t="s">
        <v>14</v>
      </c>
      <c r="C78" s="81">
        <v>3.6641E-2</v>
      </c>
      <c r="D78" s="81">
        <v>3.7444999999999999E-2</v>
      </c>
      <c r="E78" s="81">
        <v>3.7018000000000002E-2</v>
      </c>
      <c r="F78" s="81">
        <v>3.6283000000000003E-2</v>
      </c>
      <c r="G78" s="81">
        <v>3.5446999999999999E-2</v>
      </c>
      <c r="H78" s="81">
        <v>3.4637000000000001E-2</v>
      </c>
      <c r="I78" s="81">
        <v>3.3588E-2</v>
      </c>
      <c r="J78" s="81">
        <v>3.2508000000000002E-2</v>
      </c>
      <c r="K78" s="81">
        <v>3.1483999999999998E-2</v>
      </c>
      <c r="L78" s="81">
        <v>3.0461999999999999E-2</v>
      </c>
      <c r="M78" s="81">
        <v>2.9468999999999999E-2</v>
      </c>
      <c r="N78" s="81">
        <v>2.8944999999999999E-2</v>
      </c>
      <c r="O78" s="81">
        <v>2.8403999999999999E-2</v>
      </c>
      <c r="P78" s="81">
        <v>2.7907999999999999E-2</v>
      </c>
      <c r="Q78" s="81">
        <v>2.7435999999999999E-2</v>
      </c>
      <c r="R78" s="81">
        <v>2.6918000000000001E-2</v>
      </c>
      <c r="S78" s="81">
        <v>2.6376E-2</v>
      </c>
      <c r="T78" s="81">
        <v>2.5853000000000001E-2</v>
      </c>
      <c r="U78" s="81">
        <v>2.5326999999999999E-2</v>
      </c>
      <c r="V78" s="81">
        <v>2.4819000000000001E-2</v>
      </c>
      <c r="W78" s="81">
        <v>2.4271000000000001E-2</v>
      </c>
      <c r="X78" s="81">
        <v>2.4018000000000001E-2</v>
      </c>
      <c r="Y78" s="81">
        <v>2.3821999999999999E-2</v>
      </c>
      <c r="Z78" s="81">
        <v>2.3644999999999999E-2</v>
      </c>
      <c r="AA78" s="81">
        <v>2.3432999999999999E-2</v>
      </c>
      <c r="AB78" s="81">
        <v>2.3206999999999998E-2</v>
      </c>
      <c r="AC78" s="81">
        <v>2.2987E-2</v>
      </c>
      <c r="AD78" s="81">
        <v>2.2762000000000001E-2</v>
      </c>
      <c r="AE78" s="81">
        <v>2.2536E-2</v>
      </c>
      <c r="AF78" s="81">
        <v>2.2348E-2</v>
      </c>
      <c r="AG78" s="81">
        <v>2.2168E-2</v>
      </c>
      <c r="AH78" s="82">
        <v>-1.6611000000000001E-2</v>
      </c>
      <c r="AI78" s="33">
        <v>-1.9171000000000001E-2</v>
      </c>
    </row>
    <row r="79" spans="1:35" ht="15" customHeight="1">
      <c r="A79" s="76" t="s">
        <v>13</v>
      </c>
      <c r="B79" s="80" t="s">
        <v>12</v>
      </c>
      <c r="C79" s="81">
        <v>0.390127</v>
      </c>
      <c r="D79" s="81">
        <v>0.39999499999999999</v>
      </c>
      <c r="E79" s="81">
        <v>0.43443500000000002</v>
      </c>
      <c r="F79" s="81">
        <v>0.43384299999999998</v>
      </c>
      <c r="G79" s="81">
        <v>0.431753</v>
      </c>
      <c r="H79" s="81">
        <v>0.41907299999999997</v>
      </c>
      <c r="I79" s="81">
        <v>0.41936800000000002</v>
      </c>
      <c r="J79" s="81">
        <v>0.41485699999999998</v>
      </c>
      <c r="K79" s="81">
        <v>0.41422599999999998</v>
      </c>
      <c r="L79" s="81">
        <v>0.41360400000000003</v>
      </c>
      <c r="M79" s="81">
        <v>0.42046499999999998</v>
      </c>
      <c r="N79" s="81">
        <v>0.414773</v>
      </c>
      <c r="O79" s="81">
        <v>0.41464099999999998</v>
      </c>
      <c r="P79" s="81">
        <v>0.41435100000000002</v>
      </c>
      <c r="Q79" s="81">
        <v>0.41415099999999999</v>
      </c>
      <c r="R79" s="81">
        <v>0.41387600000000002</v>
      </c>
      <c r="S79" s="81">
        <v>0.413684</v>
      </c>
      <c r="T79" s="81">
        <v>0.41437400000000002</v>
      </c>
      <c r="U79" s="81">
        <v>0.41350500000000001</v>
      </c>
      <c r="V79" s="81">
        <v>0.41370699999999999</v>
      </c>
      <c r="W79" s="81">
        <v>0.41032400000000002</v>
      </c>
      <c r="X79" s="81">
        <v>0.41301100000000002</v>
      </c>
      <c r="Y79" s="81">
        <v>0.40906100000000001</v>
      </c>
      <c r="Z79" s="81">
        <v>0.40914200000000001</v>
      </c>
      <c r="AA79" s="81">
        <v>0.40682699999999999</v>
      </c>
      <c r="AB79" s="81">
        <v>0.40866999999999998</v>
      </c>
      <c r="AC79" s="81">
        <v>0.40670600000000001</v>
      </c>
      <c r="AD79" s="81">
        <v>0.40569300000000003</v>
      </c>
      <c r="AE79" s="81">
        <v>0.40555600000000003</v>
      </c>
      <c r="AF79" s="81">
        <v>0.40563399999999999</v>
      </c>
      <c r="AG79" s="81">
        <v>0.40534700000000001</v>
      </c>
      <c r="AH79" s="82">
        <v>1.276E-3</v>
      </c>
      <c r="AI79" s="33">
        <v>-2.905E-3</v>
      </c>
    </row>
    <row r="80" spans="1:35" ht="15" customHeight="1">
      <c r="A80" s="76" t="s">
        <v>11</v>
      </c>
      <c r="B80" s="80" t="s">
        <v>10</v>
      </c>
      <c r="C80" s="81">
        <v>0.10620300000000001</v>
      </c>
      <c r="D80" s="81">
        <v>0.10661</v>
      </c>
      <c r="E80" s="81">
        <v>0.108182</v>
      </c>
      <c r="F80" s="81">
        <v>0.108732</v>
      </c>
      <c r="G80" s="81">
        <v>0.108568</v>
      </c>
      <c r="H80" s="81">
        <v>0.108399</v>
      </c>
      <c r="I80" s="81">
        <v>0.10793999999999999</v>
      </c>
      <c r="J80" s="81">
        <v>0.107278</v>
      </c>
      <c r="K80" s="81">
        <v>0.10649</v>
      </c>
      <c r="L80" s="81">
        <v>0.10561</v>
      </c>
      <c r="M80" s="81">
        <v>0.104948</v>
      </c>
      <c r="N80" s="81">
        <v>0.104445</v>
      </c>
      <c r="O80" s="81">
        <v>0.10404099999999999</v>
      </c>
      <c r="P80" s="81">
        <v>0.10366300000000001</v>
      </c>
      <c r="Q80" s="81">
        <v>0.103362</v>
      </c>
      <c r="R80" s="81">
        <v>0.102993</v>
      </c>
      <c r="S80" s="81">
        <v>0.10242999999999999</v>
      </c>
      <c r="T80" s="81">
        <v>0.10180400000000001</v>
      </c>
      <c r="U80" s="81">
        <v>0.101244</v>
      </c>
      <c r="V80" s="81">
        <v>0.100744</v>
      </c>
      <c r="W80" s="81">
        <v>0.100316</v>
      </c>
      <c r="X80" s="81">
        <v>9.9903000000000006E-2</v>
      </c>
      <c r="Y80" s="81">
        <v>9.9570000000000006E-2</v>
      </c>
      <c r="Z80" s="81">
        <v>9.9289000000000002E-2</v>
      </c>
      <c r="AA80" s="81">
        <v>9.8981E-2</v>
      </c>
      <c r="AB80" s="81">
        <v>9.8610000000000003E-2</v>
      </c>
      <c r="AC80" s="81">
        <v>9.8207000000000003E-2</v>
      </c>
      <c r="AD80" s="81">
        <v>9.7785999999999998E-2</v>
      </c>
      <c r="AE80" s="81">
        <v>9.7418000000000005E-2</v>
      </c>
      <c r="AF80" s="81">
        <v>9.7045999999999993E-2</v>
      </c>
      <c r="AG80" s="81">
        <v>9.6629999999999994E-2</v>
      </c>
      <c r="AH80" s="82">
        <v>-3.1440000000000001E-3</v>
      </c>
      <c r="AI80" s="33">
        <v>-5.9999999999999995E-4</v>
      </c>
    </row>
    <row r="81" spans="1:35" ht="15" customHeight="1">
      <c r="A81" s="76" t="s">
        <v>9</v>
      </c>
      <c r="B81" s="80" t="s">
        <v>8</v>
      </c>
      <c r="C81" s="81">
        <v>0.90030500000000002</v>
      </c>
      <c r="D81" s="81">
        <v>1.2242280000000001</v>
      </c>
      <c r="E81" s="81">
        <v>1.3666560000000001</v>
      </c>
      <c r="F81" s="81">
        <v>1.431586</v>
      </c>
      <c r="G81" s="81">
        <v>1.465417</v>
      </c>
      <c r="H81" s="81">
        <v>1.493943</v>
      </c>
      <c r="I81" s="81">
        <v>1.5033190000000001</v>
      </c>
      <c r="J81" s="81">
        <v>1.51125</v>
      </c>
      <c r="K81" s="81">
        <v>1.5245899999999999</v>
      </c>
      <c r="L81" s="81">
        <v>1.5354730000000001</v>
      </c>
      <c r="M81" s="81">
        <v>1.550559</v>
      </c>
      <c r="N81" s="81">
        <v>1.5690360000000001</v>
      </c>
      <c r="O81" s="81">
        <v>1.591561</v>
      </c>
      <c r="P81" s="81">
        <v>1.6151040000000001</v>
      </c>
      <c r="Q81" s="81">
        <v>1.638806</v>
      </c>
      <c r="R81" s="81">
        <v>1.6621159999999999</v>
      </c>
      <c r="S81" s="81">
        <v>1.68021</v>
      </c>
      <c r="T81" s="81">
        <v>1.696088</v>
      </c>
      <c r="U81" s="81">
        <v>1.714078</v>
      </c>
      <c r="V81" s="81">
        <v>1.7328049999999999</v>
      </c>
      <c r="W81" s="81">
        <v>1.7549630000000001</v>
      </c>
      <c r="X81" s="81">
        <v>1.7766729999999999</v>
      </c>
      <c r="Y81" s="81">
        <v>1.8012319999999999</v>
      </c>
      <c r="Z81" s="81">
        <v>1.8266709999999999</v>
      </c>
      <c r="AA81" s="81">
        <v>1.853548</v>
      </c>
      <c r="AB81" s="81">
        <v>1.87862</v>
      </c>
      <c r="AC81" s="81">
        <v>1.9024920000000001</v>
      </c>
      <c r="AD81" s="81">
        <v>1.9240060000000001</v>
      </c>
      <c r="AE81" s="81">
        <v>1.9438629999999999</v>
      </c>
      <c r="AF81" s="81">
        <v>1.9620580000000001</v>
      </c>
      <c r="AG81" s="81">
        <v>1.980388</v>
      </c>
      <c r="AH81" s="82">
        <v>2.6624999999999999E-2</v>
      </c>
      <c r="AI81" s="33">
        <v>1.0259000000000001E-2</v>
      </c>
    </row>
    <row r="82" spans="1:35" ht="15" customHeight="1">
      <c r="A82" s="76" t="s">
        <v>7</v>
      </c>
      <c r="B82" s="80" t="s">
        <v>6</v>
      </c>
      <c r="C82" s="81">
        <v>0.257081</v>
      </c>
      <c r="D82" s="81">
        <v>0.26143699999999997</v>
      </c>
      <c r="E82" s="81">
        <v>0.261799</v>
      </c>
      <c r="F82" s="81">
        <v>0.25547199999999998</v>
      </c>
      <c r="G82" s="81">
        <v>0.25130000000000002</v>
      </c>
      <c r="H82" s="81">
        <v>0.25104900000000002</v>
      </c>
      <c r="I82" s="81">
        <v>0.25044300000000003</v>
      </c>
      <c r="J82" s="81">
        <v>0.25035600000000002</v>
      </c>
      <c r="K82" s="81">
        <v>0.25174200000000002</v>
      </c>
      <c r="L82" s="81">
        <v>0.25118699999999999</v>
      </c>
      <c r="M82" s="81">
        <v>0.25024600000000002</v>
      </c>
      <c r="N82" s="81">
        <v>0.25020599999999998</v>
      </c>
      <c r="O82" s="81">
        <v>0.250612</v>
      </c>
      <c r="P82" s="81">
        <v>0.25102799999999997</v>
      </c>
      <c r="Q82" s="81">
        <v>0.25145299999999998</v>
      </c>
      <c r="R82" s="81">
        <v>0.25187399999999999</v>
      </c>
      <c r="S82" s="81">
        <v>0.25231300000000001</v>
      </c>
      <c r="T82" s="81">
        <v>0.25277300000000003</v>
      </c>
      <c r="U82" s="81">
        <v>0.25323400000000001</v>
      </c>
      <c r="V82" s="81">
        <v>0.25370500000000001</v>
      </c>
      <c r="W82" s="81">
        <v>0.25417400000000001</v>
      </c>
      <c r="X82" s="81">
        <v>0.25464799999999999</v>
      </c>
      <c r="Y82" s="81">
        <v>0.25512299999999999</v>
      </c>
      <c r="Z82" s="81">
        <v>0.25560699999999997</v>
      </c>
      <c r="AA82" s="81">
        <v>0.25609199999999999</v>
      </c>
      <c r="AB82" s="81">
        <v>0.256577</v>
      </c>
      <c r="AC82" s="81">
        <v>0.257052</v>
      </c>
      <c r="AD82" s="81">
        <v>0.257544</v>
      </c>
      <c r="AE82" s="81">
        <v>0.25802799999999998</v>
      </c>
      <c r="AF82" s="81">
        <v>0.25851200000000002</v>
      </c>
      <c r="AG82" s="81">
        <v>0.25899800000000001</v>
      </c>
      <c r="AH82" s="82">
        <v>2.4800000000000001E-4</v>
      </c>
      <c r="AI82" s="33">
        <v>-2.0449999999999999E-3</v>
      </c>
    </row>
    <row r="83" spans="1:35" ht="15" customHeight="1">
      <c r="A83" s="76" t="s">
        <v>5</v>
      </c>
      <c r="B83" s="80" t="s">
        <v>4</v>
      </c>
      <c r="C83" s="81">
        <v>5.7265000000000003E-2</v>
      </c>
      <c r="D83" s="81">
        <v>5.8296000000000001E-2</v>
      </c>
      <c r="E83" s="81">
        <v>5.8956000000000001E-2</v>
      </c>
      <c r="F83" s="81">
        <v>5.9428000000000002E-2</v>
      </c>
      <c r="G83" s="81">
        <v>5.9715999999999998E-2</v>
      </c>
      <c r="H83" s="81">
        <v>5.9859999999999997E-2</v>
      </c>
      <c r="I83" s="81">
        <v>5.9929000000000003E-2</v>
      </c>
      <c r="J83" s="81">
        <v>5.9769000000000003E-2</v>
      </c>
      <c r="K83" s="81">
        <v>5.9648E-2</v>
      </c>
      <c r="L83" s="81">
        <v>5.9551E-2</v>
      </c>
      <c r="M83" s="81">
        <v>5.9452999999999999E-2</v>
      </c>
      <c r="N83" s="81">
        <v>5.9371E-2</v>
      </c>
      <c r="O83" s="81">
        <v>5.9285999999999998E-2</v>
      </c>
      <c r="P83" s="81">
        <v>5.9220000000000002E-2</v>
      </c>
      <c r="Q83" s="81">
        <v>5.9193000000000003E-2</v>
      </c>
      <c r="R83" s="81">
        <v>5.9143000000000001E-2</v>
      </c>
      <c r="S83" s="81">
        <v>5.9069000000000003E-2</v>
      </c>
      <c r="T83" s="81">
        <v>5.9001999999999999E-2</v>
      </c>
      <c r="U83" s="81">
        <v>5.8951000000000003E-2</v>
      </c>
      <c r="V83" s="81">
        <v>5.8895000000000003E-2</v>
      </c>
      <c r="W83" s="81">
        <v>5.8834999999999998E-2</v>
      </c>
      <c r="X83" s="81">
        <v>5.8798000000000003E-2</v>
      </c>
      <c r="Y83" s="81">
        <v>5.8785999999999998E-2</v>
      </c>
      <c r="Z83" s="81">
        <v>5.8751999999999999E-2</v>
      </c>
      <c r="AA83" s="81">
        <v>5.8749999999999997E-2</v>
      </c>
      <c r="AB83" s="81">
        <v>5.8785999999999998E-2</v>
      </c>
      <c r="AC83" s="81">
        <v>5.8819999999999997E-2</v>
      </c>
      <c r="AD83" s="81">
        <v>5.8840999999999997E-2</v>
      </c>
      <c r="AE83" s="81">
        <v>5.8853999999999997E-2</v>
      </c>
      <c r="AF83" s="81">
        <v>5.8841999999999998E-2</v>
      </c>
      <c r="AG83" s="81">
        <v>5.8811000000000002E-2</v>
      </c>
      <c r="AH83" s="82">
        <v>8.8800000000000001E-4</v>
      </c>
      <c r="AI83" s="33">
        <v>-1.0950000000000001E-3</v>
      </c>
    </row>
    <row r="84" spans="1:35" ht="15" customHeight="1">
      <c r="A84" s="76" t="s">
        <v>3</v>
      </c>
      <c r="B84" s="80" t="s">
        <v>256</v>
      </c>
      <c r="C84" s="81">
        <v>0.33362199999999997</v>
      </c>
      <c r="D84" s="81">
        <v>0.35989300000000002</v>
      </c>
      <c r="E84" s="81">
        <v>0.35738500000000001</v>
      </c>
      <c r="F84" s="81">
        <v>0.33912999999999999</v>
      </c>
      <c r="G84" s="81">
        <v>0.321378</v>
      </c>
      <c r="H84" s="81">
        <v>0.31407800000000002</v>
      </c>
      <c r="I84" s="81">
        <v>0.29447499999999999</v>
      </c>
      <c r="J84" s="81">
        <v>0.29188999999999998</v>
      </c>
      <c r="K84" s="81">
        <v>0.29137299999999999</v>
      </c>
      <c r="L84" s="81">
        <v>0.29111500000000001</v>
      </c>
      <c r="M84" s="81">
        <v>0.28884300000000002</v>
      </c>
      <c r="N84" s="81">
        <v>0.28942200000000001</v>
      </c>
      <c r="O84" s="81">
        <v>0.29186200000000001</v>
      </c>
      <c r="P84" s="81">
        <v>0.29306199999999999</v>
      </c>
      <c r="Q84" s="81">
        <v>0.29408400000000001</v>
      </c>
      <c r="R84" s="81">
        <v>0.29638300000000001</v>
      </c>
      <c r="S84" s="81">
        <v>0.29789100000000002</v>
      </c>
      <c r="T84" s="81">
        <v>0.29989399999999999</v>
      </c>
      <c r="U84" s="81">
        <v>0.30217699999999997</v>
      </c>
      <c r="V84" s="81">
        <v>0.30419200000000002</v>
      </c>
      <c r="W84" s="81">
        <v>0.30738599999999999</v>
      </c>
      <c r="X84" s="81">
        <v>0.309228</v>
      </c>
      <c r="Y84" s="81">
        <v>0.31188399999999999</v>
      </c>
      <c r="Z84" s="81">
        <v>0.31561400000000001</v>
      </c>
      <c r="AA84" s="81">
        <v>0.31934400000000002</v>
      </c>
      <c r="AB84" s="81">
        <v>0.32186399999999998</v>
      </c>
      <c r="AC84" s="81">
        <v>0.32561499999999999</v>
      </c>
      <c r="AD84" s="81">
        <v>0.32769799999999999</v>
      </c>
      <c r="AE84" s="81">
        <v>0.33047500000000002</v>
      </c>
      <c r="AF84" s="81">
        <v>0.33379700000000001</v>
      </c>
      <c r="AG84" s="81">
        <v>0.33754800000000001</v>
      </c>
      <c r="AH84" s="82">
        <v>3.8999999999999999E-4</v>
      </c>
      <c r="AI84" s="33">
        <v>9.9190000000000007E-3</v>
      </c>
    </row>
    <row r="85" spans="1:35" ht="15" customHeight="1">
      <c r="A85" s="76" t="s">
        <v>2</v>
      </c>
      <c r="B85" s="79" t="s">
        <v>1</v>
      </c>
      <c r="C85" s="83">
        <v>12.7058</v>
      </c>
      <c r="D85" s="83">
        <v>13.511435000000001</v>
      </c>
      <c r="E85" s="83">
        <v>13.768183000000001</v>
      </c>
      <c r="F85" s="83">
        <v>13.821254</v>
      </c>
      <c r="G85" s="83">
        <v>13.813351000000001</v>
      </c>
      <c r="H85" s="83">
        <v>13.790618</v>
      </c>
      <c r="I85" s="83">
        <v>13.721086</v>
      </c>
      <c r="J85" s="83">
        <v>13.649374999999999</v>
      </c>
      <c r="K85" s="83">
        <v>13.593961999999999</v>
      </c>
      <c r="L85" s="83">
        <v>13.526839000000001</v>
      </c>
      <c r="M85" s="83">
        <v>13.479706</v>
      </c>
      <c r="N85" s="83">
        <v>13.430456</v>
      </c>
      <c r="O85" s="83">
        <v>13.396371</v>
      </c>
      <c r="P85" s="83">
        <v>13.378316999999999</v>
      </c>
      <c r="Q85" s="83">
        <v>13.374954000000001</v>
      </c>
      <c r="R85" s="83">
        <v>13.380100000000001</v>
      </c>
      <c r="S85" s="83">
        <v>13.377107000000001</v>
      </c>
      <c r="T85" s="83">
        <v>13.377803999999999</v>
      </c>
      <c r="U85" s="83">
        <v>13.388377999999999</v>
      </c>
      <c r="V85" s="83">
        <v>13.409447</v>
      </c>
      <c r="W85" s="83">
        <v>13.435276</v>
      </c>
      <c r="X85" s="83">
        <v>13.475247</v>
      </c>
      <c r="Y85" s="83">
        <v>13.528428999999999</v>
      </c>
      <c r="Z85" s="83">
        <v>13.596717</v>
      </c>
      <c r="AA85" s="83">
        <v>13.663966</v>
      </c>
      <c r="AB85" s="83">
        <v>13.730045</v>
      </c>
      <c r="AC85" s="83">
        <v>13.794814000000001</v>
      </c>
      <c r="AD85" s="83">
        <v>13.85778</v>
      </c>
      <c r="AE85" s="83">
        <v>13.927019</v>
      </c>
      <c r="AF85" s="83">
        <v>14.00123</v>
      </c>
      <c r="AG85" s="83">
        <v>14.077793</v>
      </c>
      <c r="AH85" s="34">
        <v>3.424E-3</v>
      </c>
      <c r="AI85" s="34">
        <v>-1.8029999999999999E-3</v>
      </c>
    </row>
    <row r="86" spans="1:35" ht="15" customHeight="1" thickBo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row>
    <row r="87" spans="1:35" ht="15" customHeight="1">
      <c r="A87" s="74"/>
      <c r="B87" s="178" t="s">
        <v>1369</v>
      </c>
      <c r="C87" s="178"/>
      <c r="D87" s="178"/>
      <c r="E87" s="178"/>
      <c r="F87" s="178"/>
      <c r="G87" s="178"/>
      <c r="H87" s="178"/>
      <c r="I87" s="178"/>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73"/>
    </row>
    <row r="88" spans="1:35" ht="15" customHeight="1">
      <c r="A88" s="74"/>
      <c r="B88" s="86" t="s">
        <v>1370</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5" ht="15" customHeight="1">
      <c r="A89" s="74"/>
      <c r="B89" s="86" t="s">
        <v>1371</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5" ht="15" customHeight="1">
      <c r="A90" s="74"/>
      <c r="B90" s="86" t="s">
        <v>1372</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5" ht="15" customHeight="1">
      <c r="A91" s="74"/>
      <c r="B91" s="86" t="s">
        <v>1373</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5" ht="15" customHeight="1">
      <c r="A92" s="74"/>
      <c r="B92" s="86" t="s">
        <v>1374</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5" ht="15" customHeight="1">
      <c r="A93" s="74"/>
      <c r="B93" s="86" t="s">
        <v>1375</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5" ht="15" customHeight="1">
      <c r="A94" s="74"/>
      <c r="B94" s="86" t="s">
        <v>1376</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5" ht="15" customHeight="1">
      <c r="A95" s="74"/>
      <c r="B95" s="86" t="s">
        <v>1377</v>
      </c>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96" spans="1:35" ht="15" customHeight="1">
      <c r="A96" s="74"/>
      <c r="B96" s="86" t="s">
        <v>1378</v>
      </c>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row>
    <row r="97" spans="2:2" ht="15" customHeight="1">
      <c r="B97" s="86" t="s">
        <v>1379</v>
      </c>
    </row>
  </sheetData>
  <mergeCells count="1">
    <mergeCell ref="B87:AH87"/>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69"/>
  <sheetViews>
    <sheetView workbookViewId="0"/>
  </sheetViews>
  <sheetFormatPr defaultRowHeight="15" customHeight="1"/>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496</v>
      </c>
    </row>
    <row r="10" spans="1:36" ht="14.75">
      <c r="A10" t="s">
        <v>425</v>
      </c>
    </row>
    <row r="11" spans="1:36" ht="14.75">
      <c r="A11" t="s">
        <v>1380</v>
      </c>
    </row>
    <row r="12" spans="1:36" ht="14.75">
      <c r="A12" t="s">
        <v>1381</v>
      </c>
    </row>
    <row r="13" spans="1:36" ht="14.75">
      <c r="A13" t="s">
        <v>306</v>
      </c>
    </row>
    <row r="14" spans="1:36" ht="14.75">
      <c r="B14" t="s">
        <v>307</v>
      </c>
      <c r="C14" t="s">
        <v>494</v>
      </c>
      <c r="D14" t="s">
        <v>495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1382</v>
      </c>
    </row>
    <row r="15" spans="1:36" ht="14.75">
      <c r="A15" t="s">
        <v>44</v>
      </c>
    </row>
    <row r="16" spans="1:36" ht="14.75">
      <c r="A16" t="s">
        <v>426</v>
      </c>
    </row>
    <row r="17" spans="1:36" ht="14.75">
      <c r="A17" t="s">
        <v>427</v>
      </c>
      <c r="B17" t="s">
        <v>428</v>
      </c>
      <c r="C17" t="s">
        <v>1383</v>
      </c>
      <c r="D17" t="s">
        <v>497</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40">
        <v>0</v>
      </c>
    </row>
    <row r="18" spans="1:36" ht="14.75">
      <c r="A18" t="s">
        <v>429</v>
      </c>
      <c r="B18" t="s">
        <v>430</v>
      </c>
      <c r="C18" t="s">
        <v>1384</v>
      </c>
      <c r="D18" t="s">
        <v>497</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40">
        <v>-1.0999999999999999E-2</v>
      </c>
    </row>
    <row r="19" spans="1:36" ht="14.75">
      <c r="A19" t="s">
        <v>431</v>
      </c>
      <c r="B19" t="s">
        <v>432</v>
      </c>
      <c r="C19" t="s">
        <v>1385</v>
      </c>
      <c r="D19" t="s">
        <v>497</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40">
        <v>6.0000000000000001E-3</v>
      </c>
    </row>
    <row r="20" spans="1:36" ht="14.75">
      <c r="A20" t="s">
        <v>433</v>
      </c>
      <c r="B20" t="s">
        <v>434</v>
      </c>
      <c r="C20" t="s">
        <v>1386</v>
      </c>
      <c r="D20" t="s">
        <v>497</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40">
        <v>-1.0999999999999999E-2</v>
      </c>
    </row>
    <row r="21" spans="1:36" ht="14.75">
      <c r="A21" t="s">
        <v>323</v>
      </c>
      <c r="B21" t="s">
        <v>435</v>
      </c>
      <c r="C21" t="s">
        <v>1387</v>
      </c>
      <c r="D21" t="s">
        <v>497</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40">
        <v>8.9999999999999993E-3</v>
      </c>
    </row>
    <row r="22" spans="1:36" ht="14.75">
      <c r="A22" t="s">
        <v>436</v>
      </c>
      <c r="B22" t="s">
        <v>437</v>
      </c>
      <c r="C22" t="s">
        <v>1388</v>
      </c>
      <c r="D22" t="s">
        <v>497</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40">
        <v>0.02</v>
      </c>
    </row>
    <row r="23" spans="1:36" ht="14.75">
      <c r="A23" t="s">
        <v>438</v>
      </c>
      <c r="B23" t="s">
        <v>439</v>
      </c>
      <c r="C23" t="s">
        <v>1389</v>
      </c>
      <c r="D23" t="s">
        <v>497</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40">
        <v>0.01</v>
      </c>
    </row>
    <row r="24" spans="1:36" ht="14.75">
      <c r="A24" t="s">
        <v>440</v>
      </c>
      <c r="B24" t="s">
        <v>441</v>
      </c>
      <c r="C24" t="s">
        <v>1390</v>
      </c>
      <c r="D24" t="s">
        <v>497</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40">
        <v>2.1999999999999999E-2</v>
      </c>
    </row>
    <row r="25" spans="1:36" ht="14.75">
      <c r="A25" t="s">
        <v>442</v>
      </c>
      <c r="B25" t="s">
        <v>443</v>
      </c>
      <c r="C25" t="s">
        <v>1391</v>
      </c>
      <c r="D25" t="s">
        <v>497</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40">
        <v>3.3000000000000002E-2</v>
      </c>
    </row>
    <row r="26" spans="1:36" ht="14.75">
      <c r="A26" t="s">
        <v>332</v>
      </c>
      <c r="B26" t="s">
        <v>444</v>
      </c>
      <c r="C26" t="s">
        <v>1392</v>
      </c>
      <c r="D26" t="s">
        <v>497</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40">
        <v>5.0000000000000001E-3</v>
      </c>
    </row>
    <row r="27" spans="1:36" ht="14.75">
      <c r="A27" t="s">
        <v>445</v>
      </c>
      <c r="B27" t="s">
        <v>446</v>
      </c>
      <c r="C27" t="s">
        <v>1393</v>
      </c>
      <c r="D27" t="s">
        <v>497</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40">
        <v>1.4999999999999999E-2</v>
      </c>
    </row>
    <row r="28" spans="1:36" ht="14.75">
      <c r="A28" t="s">
        <v>447</v>
      </c>
      <c r="B28" t="s">
        <v>448</v>
      </c>
      <c r="C28" t="s">
        <v>1394</v>
      </c>
      <c r="D28" t="s">
        <v>497</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40">
        <v>1.4E-2</v>
      </c>
    </row>
    <row r="29" spans="1:36" ht="14.75">
      <c r="A29" t="s">
        <v>449</v>
      </c>
      <c r="B29" t="s">
        <v>450</v>
      </c>
      <c r="C29" t="s">
        <v>1395</v>
      </c>
      <c r="D29" t="s">
        <v>497</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40">
        <v>1E-3</v>
      </c>
    </row>
    <row r="30" spans="1:36" ht="14.75">
      <c r="A30" t="s">
        <v>451</v>
      </c>
    </row>
    <row r="31" spans="1:36" ht="14.75">
      <c r="A31" t="s">
        <v>188</v>
      </c>
      <c r="B31" t="s">
        <v>452</v>
      </c>
      <c r="C31" t="s">
        <v>1396</v>
      </c>
      <c r="D31" t="s">
        <v>497</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40">
        <v>2.5999999999999999E-2</v>
      </c>
    </row>
    <row r="32" spans="1:36" ht="14.75">
      <c r="A32" t="s">
        <v>453</v>
      </c>
      <c r="B32" t="s">
        <v>454</v>
      </c>
      <c r="C32" t="s">
        <v>1397</v>
      </c>
      <c r="D32" t="s">
        <v>497</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40">
        <v>2.3E-2</v>
      </c>
    </row>
    <row r="33" spans="1:36" ht="14.75">
      <c r="A33" t="s">
        <v>1398</v>
      </c>
      <c r="B33" t="s">
        <v>1399</v>
      </c>
      <c r="C33" t="s">
        <v>1400</v>
      </c>
      <c r="D33" t="s">
        <v>497</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40">
        <v>2.1000000000000001E-2</v>
      </c>
    </row>
    <row r="34" spans="1:36" ht="14.75">
      <c r="A34" t="s">
        <v>1401</v>
      </c>
      <c r="B34" t="s">
        <v>1402</v>
      </c>
      <c r="C34" t="s">
        <v>1403</v>
      </c>
      <c r="D34" t="s">
        <v>497</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40">
        <v>6.8000000000000005E-2</v>
      </c>
    </row>
    <row r="35" spans="1:36" ht="14.75">
      <c r="A35" t="s">
        <v>1404</v>
      </c>
      <c r="B35" t="s">
        <v>1405</v>
      </c>
      <c r="C35" t="s">
        <v>1406</v>
      </c>
      <c r="D35" t="s">
        <v>497</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40">
        <v>0.01</v>
      </c>
    </row>
    <row r="36" spans="1:36" ht="14.75">
      <c r="A36" t="s">
        <v>455</v>
      </c>
      <c r="B36" t="s">
        <v>456</v>
      </c>
      <c r="C36" t="s">
        <v>1407</v>
      </c>
      <c r="D36" t="s">
        <v>497</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40">
        <v>0</v>
      </c>
    </row>
    <row r="37" spans="1:36" ht="14.75">
      <c r="A37" t="s">
        <v>457</v>
      </c>
      <c r="B37" t="s">
        <v>458</v>
      </c>
      <c r="C37" t="s">
        <v>1408</v>
      </c>
      <c r="D37" t="s">
        <v>497</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40">
        <v>1E-3</v>
      </c>
    </row>
    <row r="38" spans="1:36" ht="14.75">
      <c r="A38" t="s">
        <v>216</v>
      </c>
      <c r="B38" t="s">
        <v>459</v>
      </c>
      <c r="C38" t="s">
        <v>1409</v>
      </c>
      <c r="D38" t="s">
        <v>497</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40">
        <v>-1.4E-2</v>
      </c>
    </row>
    <row r="39" spans="1:36" ht="14.75">
      <c r="A39" t="s">
        <v>215</v>
      </c>
      <c r="B39" t="s">
        <v>460</v>
      </c>
      <c r="C39" t="s">
        <v>1410</v>
      </c>
      <c r="D39" t="s">
        <v>497</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40">
        <v>2E-3</v>
      </c>
    </row>
    <row r="40" spans="1:36" ht="14.75">
      <c r="A40" t="s">
        <v>284</v>
      </c>
      <c r="B40" t="s">
        <v>461</v>
      </c>
      <c r="C40" t="s">
        <v>1411</v>
      </c>
      <c r="D40" t="s">
        <v>497</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40">
        <v>-3.0000000000000001E-3</v>
      </c>
    </row>
    <row r="41" spans="1:36" ht="14.75">
      <c r="A41" t="s">
        <v>183</v>
      </c>
      <c r="B41" t="s">
        <v>462</v>
      </c>
      <c r="C41" t="s">
        <v>1412</v>
      </c>
      <c r="D41" t="s">
        <v>497</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40">
        <v>4.0000000000000001E-3</v>
      </c>
    </row>
    <row r="42" spans="1:36" ht="14.75">
      <c r="A42" t="s">
        <v>457</v>
      </c>
      <c r="B42" t="s">
        <v>463</v>
      </c>
      <c r="C42" t="s">
        <v>1413</v>
      </c>
      <c r="D42" t="s">
        <v>497</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40">
        <v>1E-3</v>
      </c>
    </row>
    <row r="43" spans="1:36" ht="14.75">
      <c r="A43" t="s">
        <v>464</v>
      </c>
      <c r="B43" t="s">
        <v>465</v>
      </c>
      <c r="C43" t="s">
        <v>1414</v>
      </c>
      <c r="D43" t="s">
        <v>497</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40">
        <v>2.7E-2</v>
      </c>
    </row>
    <row r="44" spans="1:36" ht="14.75">
      <c r="A44" t="s">
        <v>440</v>
      </c>
      <c r="B44" t="s">
        <v>466</v>
      </c>
      <c r="C44" t="s">
        <v>1415</v>
      </c>
      <c r="D44" t="s">
        <v>497</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40">
        <v>0.03</v>
      </c>
    </row>
    <row r="45" spans="1:36" ht="14.75">
      <c r="A45" t="s">
        <v>438</v>
      </c>
      <c r="B45" t="s">
        <v>467</v>
      </c>
      <c r="C45" t="s">
        <v>1416</v>
      </c>
      <c r="D45" t="s">
        <v>497</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40">
        <v>2.5999999999999999E-2</v>
      </c>
    </row>
    <row r="46" spans="1:36" ht="14.75">
      <c r="A46" t="s">
        <v>468</v>
      </c>
      <c r="B46" t="s">
        <v>469</v>
      </c>
      <c r="C46" t="s">
        <v>1417</v>
      </c>
      <c r="D46" t="s">
        <v>497</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40">
        <v>2.5000000000000001E-2</v>
      </c>
    </row>
    <row r="47" spans="1:36" ht="14.75">
      <c r="A47" t="s">
        <v>285</v>
      </c>
      <c r="B47" t="s">
        <v>470</v>
      </c>
      <c r="C47" t="s">
        <v>1418</v>
      </c>
      <c r="D47" t="s">
        <v>497</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40">
        <v>1E-3</v>
      </c>
    </row>
    <row r="48" spans="1:36" ht="14.75">
      <c r="A48" t="s">
        <v>286</v>
      </c>
      <c r="B48" t="s">
        <v>471</v>
      </c>
      <c r="C48" t="s">
        <v>1419</v>
      </c>
      <c r="D48" t="s">
        <v>497</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40">
        <v>4.0000000000000001E-3</v>
      </c>
    </row>
    <row r="49" spans="1:36" ht="14.75">
      <c r="A49" t="s">
        <v>281</v>
      </c>
      <c r="B49" t="s">
        <v>472</v>
      </c>
      <c r="C49" t="s">
        <v>1420</v>
      </c>
      <c r="D49" t="s">
        <v>497</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40">
        <v>0</v>
      </c>
    </row>
    <row r="50" spans="1:36" ht="14.75">
      <c r="A50" t="s">
        <v>368</v>
      </c>
      <c r="B50" t="s">
        <v>473</v>
      </c>
      <c r="C50" t="s">
        <v>1421</v>
      </c>
      <c r="D50" t="s">
        <v>497</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40">
        <v>0</v>
      </c>
    </row>
    <row r="51" spans="1:36" ht="14.75">
      <c r="A51" t="s">
        <v>345</v>
      </c>
      <c r="B51" t="s">
        <v>474</v>
      </c>
      <c r="C51" t="s">
        <v>1422</v>
      </c>
      <c r="D51" t="s">
        <v>497</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40">
        <v>0</v>
      </c>
    </row>
    <row r="52" spans="1:36" ht="14.75">
      <c r="A52" t="s">
        <v>371</v>
      </c>
      <c r="B52" t="s">
        <v>475</v>
      </c>
      <c r="C52" t="s">
        <v>1423</v>
      </c>
      <c r="D52" t="s">
        <v>497</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40">
        <v>0</v>
      </c>
    </row>
    <row r="53" spans="1:36" ht="14.75">
      <c r="A53" t="s">
        <v>196</v>
      </c>
      <c r="B53" t="s">
        <v>476</v>
      </c>
      <c r="C53" t="s">
        <v>1424</v>
      </c>
      <c r="D53" t="s">
        <v>497</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40">
        <v>5.0000000000000001E-3</v>
      </c>
    </row>
    <row r="54" spans="1:36" ht="14.75">
      <c r="A54" t="s">
        <v>197</v>
      </c>
    </row>
    <row r="55" spans="1:36" ht="14.75">
      <c r="A55" t="s">
        <v>309</v>
      </c>
      <c r="B55" t="s">
        <v>477</v>
      </c>
      <c r="C55" t="s">
        <v>1425</v>
      </c>
      <c r="D55" t="s">
        <v>497</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40">
        <v>0</v>
      </c>
    </row>
    <row r="56" spans="1:36" ht="14.75">
      <c r="A56" t="s">
        <v>311</v>
      </c>
      <c r="B56" t="s">
        <v>478</v>
      </c>
      <c r="C56" t="s">
        <v>1426</v>
      </c>
      <c r="D56" t="s">
        <v>497</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40">
        <v>1.4999999999999999E-2</v>
      </c>
    </row>
    <row r="57" spans="1:36" ht="14.75">
      <c r="A57" t="s">
        <v>405</v>
      </c>
      <c r="B57" t="s">
        <v>479</v>
      </c>
      <c r="C57" t="s">
        <v>1427</v>
      </c>
      <c r="D57" t="s">
        <v>497</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40">
        <v>2E-3</v>
      </c>
    </row>
    <row r="58" spans="1:36" ht="14.75">
      <c r="A58" t="s">
        <v>480</v>
      </c>
      <c r="B58" t="s">
        <v>481</v>
      </c>
      <c r="C58" t="s">
        <v>1428</v>
      </c>
      <c r="D58" t="s">
        <v>497</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40">
        <v>2.3E-2</v>
      </c>
    </row>
    <row r="59" spans="1:36" ht="14.75">
      <c r="A59" t="s">
        <v>345</v>
      </c>
      <c r="B59" t="s">
        <v>482</v>
      </c>
      <c r="C59" t="s">
        <v>1429</v>
      </c>
      <c r="D59" t="s">
        <v>497</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40">
        <v>5.0000000000000001E-3</v>
      </c>
    </row>
    <row r="60" spans="1:36" ht="14.75">
      <c r="A60" t="s">
        <v>365</v>
      </c>
      <c r="B60" t="s">
        <v>483</v>
      </c>
      <c r="C60" t="s">
        <v>1430</v>
      </c>
      <c r="D60" t="s">
        <v>497</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40">
        <v>0</v>
      </c>
    </row>
    <row r="61" spans="1:36" ht="14.75">
      <c r="A61" t="s">
        <v>317</v>
      </c>
      <c r="B61" t="s">
        <v>484</v>
      </c>
      <c r="C61" t="s">
        <v>1431</v>
      </c>
      <c r="D61" t="s">
        <v>497</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40">
        <v>2.7E-2</v>
      </c>
    </row>
    <row r="62" spans="1:36" ht="14.75">
      <c r="A62" t="s">
        <v>285</v>
      </c>
      <c r="B62" t="s">
        <v>485</v>
      </c>
      <c r="C62" t="s">
        <v>1432</v>
      </c>
      <c r="D62" t="s">
        <v>497</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40">
        <v>1E-3</v>
      </c>
    </row>
    <row r="63" spans="1:36" ht="14.75">
      <c r="A63" t="s">
        <v>486</v>
      </c>
      <c r="B63" t="s">
        <v>487</v>
      </c>
      <c r="C63" t="s">
        <v>1433</v>
      </c>
      <c r="D63" t="s">
        <v>497</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40">
        <v>4.0000000000000001E-3</v>
      </c>
    </row>
    <row r="64" spans="1:36" ht="14.75">
      <c r="A64" t="s">
        <v>488</v>
      </c>
      <c r="B64" t="s">
        <v>489</v>
      </c>
      <c r="C64" t="s">
        <v>1434</v>
      </c>
      <c r="D64" t="s">
        <v>497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117</v>
      </c>
    </row>
    <row r="65" spans="1:36" ht="14.75">
      <c r="A65" t="s">
        <v>319</v>
      </c>
      <c r="B65" t="s">
        <v>490</v>
      </c>
      <c r="C65" t="s">
        <v>1435</v>
      </c>
      <c r="D65" t="s">
        <v>497</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40">
        <v>8.3000000000000004E-2</v>
      </c>
    </row>
    <row r="66" spans="1:36" ht="14.75">
      <c r="A66" t="s">
        <v>315</v>
      </c>
      <c r="B66" t="s">
        <v>491</v>
      </c>
      <c r="C66" t="s">
        <v>1436</v>
      </c>
      <c r="D66" t="s">
        <v>497</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40">
        <v>5.2999999999999999E-2</v>
      </c>
    </row>
    <row r="67" spans="1:36" ht="14.75">
      <c r="A67" t="s">
        <v>321</v>
      </c>
      <c r="B67" t="s">
        <v>492</v>
      </c>
      <c r="C67" t="s">
        <v>1437</v>
      </c>
      <c r="D67" t="s">
        <v>497</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40">
        <v>3.7999999999999999E-2</v>
      </c>
    </row>
    <row r="68" spans="1:36" ht="14.75">
      <c r="A68" t="s">
        <v>286</v>
      </c>
      <c r="B68" t="s">
        <v>423</v>
      </c>
      <c r="C68" t="s">
        <v>1419</v>
      </c>
      <c r="D68" t="s">
        <v>497</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40">
        <v>4.0000000000000001E-3</v>
      </c>
    </row>
    <row r="69" spans="1:36" ht="14.75">
      <c r="A69" t="s">
        <v>198</v>
      </c>
      <c r="B69" t="s">
        <v>493</v>
      </c>
      <c r="C69" t="s">
        <v>1438</v>
      </c>
      <c r="D69" t="s">
        <v>497</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40">
        <v>5.0000000000000001E-3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06"/>
  <sheetViews>
    <sheetView workbookViewId="0"/>
  </sheetViews>
  <sheetFormatPr defaultRowHeight="14.75"/>
  <cols>
    <col min="1" max="1" width="21.40625" customWidth="1"/>
    <col min="2" max="2" width="32.86328125" customWidth="1"/>
    <col min="3" max="3" width="26.7265625" customWidth="1"/>
    <col min="5" max="5" width="20.26953125" customWidth="1"/>
  </cols>
  <sheetData>
    <row r="1" spans="2:37">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2:37">
      <c r="B10" t="s">
        <v>305</v>
      </c>
    </row>
    <row r="11" spans="2:37">
      <c r="B11" t="s">
        <v>1439</v>
      </c>
    </row>
    <row r="12" spans="2:37">
      <c r="B12" t="s">
        <v>1440</v>
      </c>
    </row>
    <row r="13" spans="2:37">
      <c r="B13" t="s">
        <v>306</v>
      </c>
    </row>
    <row r="14" spans="2:37">
      <c r="C14" t="s">
        <v>307</v>
      </c>
      <c r="D14" t="s">
        <v>494</v>
      </c>
      <c r="E14" t="s">
        <v>495</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2:37">
      <c r="B15" t="s">
        <v>279</v>
      </c>
      <c r="C15" t="s">
        <v>308</v>
      </c>
      <c r="D15" t="s">
        <v>1441</v>
      </c>
      <c r="E15" t="s">
        <v>497</v>
      </c>
      <c r="F15">
        <v>13684.958008</v>
      </c>
      <c r="G15">
        <v>14333.230469</v>
      </c>
      <c r="H15">
        <v>14327.020508</v>
      </c>
      <c r="I15">
        <v>14365.350586</v>
      </c>
      <c r="J15">
        <v>14366.454102</v>
      </c>
      <c r="K15">
        <v>14341.867188</v>
      </c>
      <c r="L15">
        <v>14287.131836</v>
      </c>
      <c r="M15">
        <v>14207.238281</v>
      </c>
      <c r="N15">
        <v>14125.375</v>
      </c>
      <c r="O15">
        <v>14028.778319999999</v>
      </c>
      <c r="P15">
        <v>13931.945312</v>
      </c>
      <c r="Q15">
        <v>13831.037109000001</v>
      </c>
      <c r="R15">
        <v>13740.596680000001</v>
      </c>
      <c r="S15">
        <v>13671.220703000001</v>
      </c>
      <c r="T15">
        <v>13614.175781</v>
      </c>
      <c r="U15">
        <v>13578.902344</v>
      </c>
      <c r="V15">
        <v>13555.0625</v>
      </c>
      <c r="W15">
        <v>13533.010742</v>
      </c>
      <c r="X15">
        <v>13512.932617</v>
      </c>
      <c r="Y15">
        <v>13507.697265999999</v>
      </c>
      <c r="Z15">
        <v>13519.424805000001</v>
      </c>
      <c r="AA15">
        <v>13531.685546999999</v>
      </c>
      <c r="AB15">
        <v>13551.018555000001</v>
      </c>
      <c r="AC15">
        <v>13573.044921999999</v>
      </c>
      <c r="AD15">
        <v>13591.691406</v>
      </c>
      <c r="AE15">
        <v>13608.698242</v>
      </c>
      <c r="AF15">
        <v>13631.717773</v>
      </c>
      <c r="AG15">
        <v>13650.459961</v>
      </c>
      <c r="AH15">
        <v>13676.694336</v>
      </c>
      <c r="AI15">
        <v>13706.508789</v>
      </c>
      <c r="AJ15">
        <v>13736.444336</v>
      </c>
      <c r="AK15" s="40">
        <v>0</v>
      </c>
    </row>
    <row r="16" spans="2:37">
      <c r="B16" t="s">
        <v>309</v>
      </c>
      <c r="C16" t="s">
        <v>310</v>
      </c>
      <c r="D16" t="s">
        <v>1442</v>
      </c>
      <c r="E16" t="s">
        <v>497</v>
      </c>
      <c r="F16">
        <v>13581.067383</v>
      </c>
      <c r="G16">
        <v>14217.864258</v>
      </c>
      <c r="H16">
        <v>14204.683594</v>
      </c>
      <c r="I16">
        <v>14234.458008</v>
      </c>
      <c r="J16">
        <v>14228.427734000001</v>
      </c>
      <c r="K16">
        <v>14196.800781</v>
      </c>
      <c r="L16">
        <v>14134.473633</v>
      </c>
      <c r="M16">
        <v>14047.195312</v>
      </c>
      <c r="N16">
        <v>13957.597656</v>
      </c>
      <c r="O16">
        <v>13853.153319999999</v>
      </c>
      <c r="P16">
        <v>13748.132812</v>
      </c>
      <c r="Q16">
        <v>13637.928711</v>
      </c>
      <c r="R16">
        <v>13537.844727</v>
      </c>
      <c r="S16">
        <v>13457.947265999999</v>
      </c>
      <c r="T16">
        <v>13389.198242</v>
      </c>
      <c r="U16">
        <v>13341.721680000001</v>
      </c>
      <c r="V16">
        <v>13304.275390999999</v>
      </c>
      <c r="W16">
        <v>13267.979492</v>
      </c>
      <c r="X16">
        <v>13232.908203000001</v>
      </c>
      <c r="Y16">
        <v>13211.613281</v>
      </c>
      <c r="Z16">
        <v>13206.083984000001</v>
      </c>
      <c r="AA16">
        <v>13201.540039</v>
      </c>
      <c r="AB16">
        <v>13203.802734000001</v>
      </c>
      <c r="AC16">
        <v>13208.375</v>
      </c>
      <c r="AD16">
        <v>13209.465819999999</v>
      </c>
      <c r="AE16">
        <v>13209.275390999999</v>
      </c>
      <c r="AF16">
        <v>13214.956055000001</v>
      </c>
      <c r="AG16">
        <v>13216.332031</v>
      </c>
      <c r="AH16">
        <v>13224.988281</v>
      </c>
      <c r="AI16">
        <v>13236.755859000001</v>
      </c>
      <c r="AJ16">
        <v>13248.583008</v>
      </c>
      <c r="AK16" s="40">
        <v>-1E-3</v>
      </c>
    </row>
    <row r="17" spans="2:37">
      <c r="B17" t="s">
        <v>311</v>
      </c>
      <c r="C17" t="s">
        <v>312</v>
      </c>
      <c r="D17" t="s">
        <v>1443</v>
      </c>
      <c r="E17" t="s">
        <v>497</v>
      </c>
      <c r="F17">
        <v>28.416105000000002</v>
      </c>
      <c r="G17">
        <v>30.452487999999999</v>
      </c>
      <c r="H17">
        <v>29.12302</v>
      </c>
      <c r="I17">
        <v>30.393191999999999</v>
      </c>
      <c r="J17">
        <v>30.446802000000002</v>
      </c>
      <c r="K17">
        <v>30.334116000000002</v>
      </c>
      <c r="L17">
        <v>30.097528000000001</v>
      </c>
      <c r="M17">
        <v>29.617032999999999</v>
      </c>
      <c r="N17">
        <v>29.162001</v>
      </c>
      <c r="O17">
        <v>28.684045999999999</v>
      </c>
      <c r="P17">
        <v>28.238893999999998</v>
      </c>
      <c r="Q17">
        <v>27.894629999999999</v>
      </c>
      <c r="R17">
        <v>27.565693</v>
      </c>
      <c r="S17">
        <v>27.333168000000001</v>
      </c>
      <c r="T17">
        <v>27.146754999999999</v>
      </c>
      <c r="U17">
        <v>27.196278</v>
      </c>
      <c r="V17">
        <v>27.253397</v>
      </c>
      <c r="W17">
        <v>27.378733</v>
      </c>
      <c r="X17">
        <v>27.519627</v>
      </c>
      <c r="Y17">
        <v>27.799347000000001</v>
      </c>
      <c r="Z17">
        <v>28.120176000000001</v>
      </c>
      <c r="AA17">
        <v>28.451086</v>
      </c>
      <c r="AB17">
        <v>28.833448000000001</v>
      </c>
      <c r="AC17">
        <v>29.209904000000002</v>
      </c>
      <c r="AD17">
        <v>29.608629000000001</v>
      </c>
      <c r="AE17">
        <v>29.940837999999999</v>
      </c>
      <c r="AF17">
        <v>30.281662000000001</v>
      </c>
      <c r="AG17">
        <v>30.746485</v>
      </c>
      <c r="AH17">
        <v>31.104911999999999</v>
      </c>
      <c r="AI17">
        <v>31.619726</v>
      </c>
      <c r="AJ17">
        <v>32.097847000000002</v>
      </c>
      <c r="AK17" s="40">
        <v>4.0000000000000001E-3</v>
      </c>
    </row>
    <row r="18" spans="2:37">
      <c r="B18" t="s">
        <v>313</v>
      </c>
      <c r="C18" t="s">
        <v>314</v>
      </c>
      <c r="D18" t="s">
        <v>1444</v>
      </c>
      <c r="E18" t="s">
        <v>497</v>
      </c>
      <c r="F18">
        <v>50.426529000000002</v>
      </c>
      <c r="G18">
        <v>55.278618000000002</v>
      </c>
      <c r="H18">
        <v>59.648018</v>
      </c>
      <c r="I18">
        <v>63.577545000000001</v>
      </c>
      <c r="J18">
        <v>67.135138999999995</v>
      </c>
      <c r="K18">
        <v>70.539833000000002</v>
      </c>
      <c r="L18">
        <v>73.254729999999995</v>
      </c>
      <c r="M18">
        <v>75.499329000000003</v>
      </c>
      <c r="N18">
        <v>77.760559000000001</v>
      </c>
      <c r="O18">
        <v>79.802611999999996</v>
      </c>
      <c r="P18">
        <v>81.587554999999995</v>
      </c>
      <c r="Q18">
        <v>83.763419999999996</v>
      </c>
      <c r="R18">
        <v>85.430610999999999</v>
      </c>
      <c r="S18">
        <v>87.035492000000005</v>
      </c>
      <c r="T18">
        <v>88.688346999999993</v>
      </c>
      <c r="U18">
        <v>89.765259</v>
      </c>
      <c r="V18">
        <v>91.449020000000004</v>
      </c>
      <c r="W18">
        <v>92.978592000000006</v>
      </c>
      <c r="X18">
        <v>94.431015000000002</v>
      </c>
      <c r="Y18">
        <v>96.027359000000004</v>
      </c>
      <c r="Z18">
        <v>97.937484999999995</v>
      </c>
      <c r="AA18">
        <v>99.244156000000004</v>
      </c>
      <c r="AB18">
        <v>100.459625</v>
      </c>
      <c r="AC18">
        <v>101.869629</v>
      </c>
      <c r="AD18">
        <v>102.779915</v>
      </c>
      <c r="AE18">
        <v>103.659302</v>
      </c>
      <c r="AF18">
        <v>104.441498</v>
      </c>
      <c r="AG18">
        <v>105.129768</v>
      </c>
      <c r="AH18">
        <v>105.799583</v>
      </c>
      <c r="AI18">
        <v>106.436813</v>
      </c>
      <c r="AJ18">
        <v>106.994308</v>
      </c>
      <c r="AK18" s="40">
        <v>2.5000000000000001E-2</v>
      </c>
    </row>
    <row r="19" spans="2:37">
      <c r="B19" t="s">
        <v>315</v>
      </c>
      <c r="C19" t="s">
        <v>316</v>
      </c>
      <c r="D19" t="s">
        <v>1445</v>
      </c>
      <c r="E19" t="s">
        <v>497</v>
      </c>
      <c r="F19">
        <v>2.8876580000000001</v>
      </c>
      <c r="G19">
        <v>3.249438</v>
      </c>
      <c r="H19">
        <v>3.7518009999999999</v>
      </c>
      <c r="I19">
        <v>3.649184</v>
      </c>
      <c r="J19">
        <v>3.5984430000000001</v>
      </c>
      <c r="K19">
        <v>3.4205320000000001</v>
      </c>
      <c r="L19">
        <v>3.2782070000000001</v>
      </c>
      <c r="M19">
        <v>3.2245970000000002</v>
      </c>
      <c r="N19">
        <v>3.1288909999999999</v>
      </c>
      <c r="O19">
        <v>3.043377</v>
      </c>
      <c r="P19">
        <v>2.9301889999999999</v>
      </c>
      <c r="Q19">
        <v>2.84538</v>
      </c>
      <c r="R19">
        <v>2.8075649999999999</v>
      </c>
      <c r="S19">
        <v>2.752936</v>
      </c>
      <c r="T19">
        <v>2.8405</v>
      </c>
      <c r="U19">
        <v>2.815436</v>
      </c>
      <c r="V19">
        <v>2.7992439999999998</v>
      </c>
      <c r="W19">
        <v>2.7886660000000001</v>
      </c>
      <c r="X19">
        <v>2.7814719999999999</v>
      </c>
      <c r="Y19">
        <v>2.7741880000000001</v>
      </c>
      <c r="Z19">
        <v>2.7702599999999999</v>
      </c>
      <c r="AA19">
        <v>2.7670270000000001</v>
      </c>
      <c r="AB19">
        <v>2.7622149999999999</v>
      </c>
      <c r="AC19">
        <v>2.7665829999999998</v>
      </c>
      <c r="AD19">
        <v>2.770975</v>
      </c>
      <c r="AE19">
        <v>2.797037</v>
      </c>
      <c r="AF19">
        <v>2.8022279999999999</v>
      </c>
      <c r="AG19">
        <v>2.8055469999999998</v>
      </c>
      <c r="AH19">
        <v>2.8112940000000002</v>
      </c>
      <c r="AI19">
        <v>2.815169</v>
      </c>
      <c r="AJ19">
        <v>2.817088</v>
      </c>
      <c r="AK19" s="40">
        <v>-1E-3</v>
      </c>
    </row>
    <row r="20" spans="2:37">
      <c r="B20" t="s">
        <v>317</v>
      </c>
      <c r="C20" t="s">
        <v>318</v>
      </c>
      <c r="D20" t="s">
        <v>1446</v>
      </c>
      <c r="E20" t="s">
        <v>497</v>
      </c>
      <c r="F20">
        <v>2.8460239999999999</v>
      </c>
      <c r="G20">
        <v>2.942285</v>
      </c>
      <c r="H20">
        <v>2.906129</v>
      </c>
      <c r="I20">
        <v>2.7762959999999999</v>
      </c>
      <c r="J20">
        <v>2.6019130000000001</v>
      </c>
      <c r="K20">
        <v>2.458434</v>
      </c>
      <c r="L20">
        <v>2.350368</v>
      </c>
      <c r="M20">
        <v>2.277949</v>
      </c>
      <c r="N20">
        <v>2.1911330000000002</v>
      </c>
      <c r="O20">
        <v>2.1228159999999998</v>
      </c>
      <c r="P20">
        <v>2.0687829999999998</v>
      </c>
      <c r="Q20">
        <v>1.995096</v>
      </c>
      <c r="R20">
        <v>1.9469259999999999</v>
      </c>
      <c r="S20">
        <v>1.892876</v>
      </c>
      <c r="T20">
        <v>1.888577</v>
      </c>
      <c r="U20">
        <v>1.8682019999999999</v>
      </c>
      <c r="V20">
        <v>1.864922</v>
      </c>
      <c r="W20">
        <v>1.866992</v>
      </c>
      <c r="X20">
        <v>1.880039</v>
      </c>
      <c r="Y20">
        <v>1.8920090000000001</v>
      </c>
      <c r="Z20">
        <v>1.913627</v>
      </c>
      <c r="AA20">
        <v>1.9353180000000001</v>
      </c>
      <c r="AB20">
        <v>1.9528730000000001</v>
      </c>
      <c r="AC20">
        <v>1.9922340000000001</v>
      </c>
      <c r="AD20">
        <v>2.030545</v>
      </c>
      <c r="AE20">
        <v>2.0790199999999999</v>
      </c>
      <c r="AF20">
        <v>2.1173850000000001</v>
      </c>
      <c r="AG20">
        <v>2.158455</v>
      </c>
      <c r="AH20">
        <v>2.199376</v>
      </c>
      <c r="AI20">
        <v>2.2472319999999999</v>
      </c>
      <c r="AJ20">
        <v>2.2952159999999999</v>
      </c>
      <c r="AK20" s="40">
        <v>-7.0000000000000001E-3</v>
      </c>
    </row>
    <row r="21" spans="2:37">
      <c r="B21" t="s">
        <v>319</v>
      </c>
      <c r="C21" t="s">
        <v>320</v>
      </c>
      <c r="D21" t="s">
        <v>1447</v>
      </c>
      <c r="E21" t="s">
        <v>497</v>
      </c>
      <c r="F21">
        <v>19.048065000000001</v>
      </c>
      <c r="G21">
        <v>23.163214</v>
      </c>
      <c r="H21">
        <v>26.624207999999999</v>
      </c>
      <c r="I21">
        <v>30.209983999999999</v>
      </c>
      <c r="J21">
        <v>33.955193000000001</v>
      </c>
      <c r="K21">
        <v>38.020606999999998</v>
      </c>
      <c r="L21">
        <v>43.378608999999997</v>
      </c>
      <c r="M21">
        <v>49.120522000000001</v>
      </c>
      <c r="N21">
        <v>55.223838999999998</v>
      </c>
      <c r="O21">
        <v>61.653530000000003</v>
      </c>
      <c r="P21">
        <v>68.657272000000006</v>
      </c>
      <c r="Q21">
        <v>76.269974000000005</v>
      </c>
      <c r="R21">
        <v>84.650574000000006</v>
      </c>
      <c r="S21">
        <v>93.897057000000004</v>
      </c>
      <c r="T21">
        <v>104.038223</v>
      </c>
      <c r="U21">
        <v>115.143173</v>
      </c>
      <c r="V21">
        <v>127.009399</v>
      </c>
      <c r="W21">
        <v>139.58419799999999</v>
      </c>
      <c r="X21">
        <v>152.95469700000001</v>
      </c>
      <c r="Y21">
        <v>167.10630800000001</v>
      </c>
      <c r="Z21">
        <v>182.08419799999999</v>
      </c>
      <c r="AA21">
        <v>197.20474200000001</v>
      </c>
      <c r="AB21">
        <v>212.634918</v>
      </c>
      <c r="AC21">
        <v>228.20642100000001</v>
      </c>
      <c r="AD21">
        <v>244.38149999999999</v>
      </c>
      <c r="AE21">
        <v>260.26431300000002</v>
      </c>
      <c r="AF21">
        <v>276.40811200000002</v>
      </c>
      <c r="AG21">
        <v>292.54785199999998</v>
      </c>
      <c r="AH21">
        <v>309.02200299999998</v>
      </c>
      <c r="AI21">
        <v>325.83712800000001</v>
      </c>
      <c r="AJ21">
        <v>342.83294699999999</v>
      </c>
      <c r="AK21" s="40">
        <v>0.10100000000000001</v>
      </c>
    </row>
    <row r="22" spans="2:37">
      <c r="B22" t="s">
        <v>321</v>
      </c>
      <c r="C22" t="s">
        <v>322</v>
      </c>
      <c r="D22" t="s">
        <v>1448</v>
      </c>
      <c r="E22" t="s">
        <v>497</v>
      </c>
      <c r="F22">
        <v>0.26691700000000002</v>
      </c>
      <c r="G22">
        <v>0.281279</v>
      </c>
      <c r="H22">
        <v>0.28363500000000003</v>
      </c>
      <c r="I22">
        <v>0.28641</v>
      </c>
      <c r="J22">
        <v>0.28925000000000001</v>
      </c>
      <c r="K22">
        <v>0.29318499999999997</v>
      </c>
      <c r="L22">
        <v>0.297653</v>
      </c>
      <c r="M22">
        <v>0.303392</v>
      </c>
      <c r="N22">
        <v>0.31060399999999999</v>
      </c>
      <c r="O22">
        <v>0.31899899999999998</v>
      </c>
      <c r="P22">
        <v>0.328932</v>
      </c>
      <c r="Q22">
        <v>0.33967999999999998</v>
      </c>
      <c r="R22">
        <v>0.350136</v>
      </c>
      <c r="S22">
        <v>0.36205599999999999</v>
      </c>
      <c r="T22">
        <v>0.37512200000000001</v>
      </c>
      <c r="U22">
        <v>0.39176800000000001</v>
      </c>
      <c r="V22">
        <v>0.411215</v>
      </c>
      <c r="W22">
        <v>0.433755</v>
      </c>
      <c r="X22">
        <v>0.45777299999999999</v>
      </c>
      <c r="Y22">
        <v>0.48405199999999998</v>
      </c>
      <c r="Z22">
        <v>0.51421399999999995</v>
      </c>
      <c r="AA22">
        <v>0.54249199999999997</v>
      </c>
      <c r="AB22">
        <v>0.572403</v>
      </c>
      <c r="AC22">
        <v>0.62502899999999995</v>
      </c>
      <c r="AD22">
        <v>0.65385300000000002</v>
      </c>
      <c r="AE22">
        <v>0.68291999999999997</v>
      </c>
      <c r="AF22">
        <v>0.71187400000000001</v>
      </c>
      <c r="AG22">
        <v>0.74023899999999998</v>
      </c>
      <c r="AH22">
        <v>0.76863499999999996</v>
      </c>
      <c r="AI22">
        <v>0.79676400000000003</v>
      </c>
      <c r="AJ22">
        <v>0.82453799999999999</v>
      </c>
      <c r="AK22" s="40">
        <v>3.7999999999999999E-2</v>
      </c>
    </row>
    <row r="23" spans="2:37">
      <c r="B23" t="s">
        <v>323</v>
      </c>
      <c r="C23" t="s">
        <v>324</v>
      </c>
      <c r="D23" t="s">
        <v>1449</v>
      </c>
      <c r="E23" t="s">
        <v>497</v>
      </c>
      <c r="F23">
        <v>800.46844499999997</v>
      </c>
      <c r="G23">
        <v>824.44287099999997</v>
      </c>
      <c r="H23">
        <v>837.03448500000002</v>
      </c>
      <c r="I23">
        <v>842.58715800000004</v>
      </c>
      <c r="J23">
        <v>850.85540800000001</v>
      </c>
      <c r="K23">
        <v>861.80676300000005</v>
      </c>
      <c r="L23">
        <v>867.01757799999996</v>
      </c>
      <c r="M23">
        <v>868.09570299999996</v>
      </c>
      <c r="N23">
        <v>868.55914299999995</v>
      </c>
      <c r="O23">
        <v>867.97937000000002</v>
      </c>
      <c r="P23">
        <v>868.10290499999996</v>
      </c>
      <c r="Q23">
        <v>868.92138699999998</v>
      </c>
      <c r="R23">
        <v>871.48571800000002</v>
      </c>
      <c r="S23">
        <v>874.87817399999994</v>
      </c>
      <c r="T23">
        <v>880.34075900000005</v>
      </c>
      <c r="U23">
        <v>888.35675000000003</v>
      </c>
      <c r="V23">
        <v>896.40917999999999</v>
      </c>
      <c r="W23">
        <v>904.37646500000005</v>
      </c>
      <c r="X23">
        <v>912.86682099999996</v>
      </c>
      <c r="Y23">
        <v>922.17767300000003</v>
      </c>
      <c r="Z23">
        <v>931.78533900000002</v>
      </c>
      <c r="AA23">
        <v>942.59997599999997</v>
      </c>
      <c r="AB23">
        <v>953.13622999999995</v>
      </c>
      <c r="AC23">
        <v>964.98138400000005</v>
      </c>
      <c r="AD23">
        <v>975.74395800000002</v>
      </c>
      <c r="AE23">
        <v>986.94171100000005</v>
      </c>
      <c r="AF23">
        <v>999.06481900000006</v>
      </c>
      <c r="AG23">
        <v>1008.502197</v>
      </c>
      <c r="AH23">
        <v>1019.157288</v>
      </c>
      <c r="AI23">
        <v>1031.172607</v>
      </c>
      <c r="AJ23">
        <v>1043.7615969999999</v>
      </c>
      <c r="AK23" s="40">
        <v>8.9999999999999993E-3</v>
      </c>
    </row>
    <row r="24" spans="2:37">
      <c r="B24" t="s">
        <v>309</v>
      </c>
      <c r="C24" t="s">
        <v>325</v>
      </c>
      <c r="D24" t="s">
        <v>1450</v>
      </c>
      <c r="E24" t="s">
        <v>497</v>
      </c>
      <c r="F24">
        <v>537.63922100000002</v>
      </c>
      <c r="G24">
        <v>549.02124000000003</v>
      </c>
      <c r="H24">
        <v>553.43701199999998</v>
      </c>
      <c r="I24">
        <v>552.53918499999997</v>
      </c>
      <c r="J24">
        <v>553.84985400000005</v>
      </c>
      <c r="K24">
        <v>558.09789999999998</v>
      </c>
      <c r="L24">
        <v>559.31756600000006</v>
      </c>
      <c r="M24">
        <v>558.517517</v>
      </c>
      <c r="N24">
        <v>558.05004899999994</v>
      </c>
      <c r="O24">
        <v>557.38470500000005</v>
      </c>
      <c r="P24">
        <v>557.66980000000001</v>
      </c>
      <c r="Q24">
        <v>558.68780500000003</v>
      </c>
      <c r="R24">
        <v>560.915527</v>
      </c>
      <c r="S24">
        <v>564.06213400000001</v>
      </c>
      <c r="T24">
        <v>568.70306400000004</v>
      </c>
      <c r="U24">
        <v>575.10583499999996</v>
      </c>
      <c r="V24">
        <v>581.67926</v>
      </c>
      <c r="W24">
        <v>588.69189500000005</v>
      </c>
      <c r="X24">
        <v>596.10601799999995</v>
      </c>
      <c r="Y24">
        <v>603.82745399999999</v>
      </c>
      <c r="Z24">
        <v>611.60070800000005</v>
      </c>
      <c r="AA24">
        <v>619.91455099999996</v>
      </c>
      <c r="AB24">
        <v>628.06671100000005</v>
      </c>
      <c r="AC24">
        <v>636.52404799999999</v>
      </c>
      <c r="AD24">
        <v>643.84399399999995</v>
      </c>
      <c r="AE24">
        <v>651.473389</v>
      </c>
      <c r="AF24">
        <v>659.53594999999996</v>
      </c>
      <c r="AG24">
        <v>666.22131300000001</v>
      </c>
      <c r="AH24">
        <v>674.02703899999995</v>
      </c>
      <c r="AI24">
        <v>683.00885000000005</v>
      </c>
      <c r="AJ24">
        <v>692.90338099999997</v>
      </c>
      <c r="AK24" s="40">
        <v>8.0000000000000002E-3</v>
      </c>
    </row>
    <row r="25" spans="2:37">
      <c r="B25" t="s">
        <v>311</v>
      </c>
      <c r="C25" t="s">
        <v>326</v>
      </c>
      <c r="D25" t="s">
        <v>1451</v>
      </c>
      <c r="E25" t="s">
        <v>497</v>
      </c>
      <c r="F25">
        <v>5.2456569999999996</v>
      </c>
      <c r="G25">
        <v>5.8347720000000001</v>
      </c>
      <c r="H25">
        <v>5.8744160000000001</v>
      </c>
      <c r="I25">
        <v>6.3702230000000002</v>
      </c>
      <c r="J25">
        <v>6.6377030000000001</v>
      </c>
      <c r="K25">
        <v>6.9394260000000001</v>
      </c>
      <c r="L25">
        <v>7.1700850000000003</v>
      </c>
      <c r="M25">
        <v>7.3397119999999996</v>
      </c>
      <c r="N25">
        <v>7.5242950000000004</v>
      </c>
      <c r="O25">
        <v>7.7174449999999997</v>
      </c>
      <c r="P25">
        <v>7.9389349999999999</v>
      </c>
      <c r="Q25">
        <v>8.2162860000000002</v>
      </c>
      <c r="R25">
        <v>8.5175630000000009</v>
      </c>
      <c r="S25">
        <v>8.8596970000000006</v>
      </c>
      <c r="T25">
        <v>9.2366349999999997</v>
      </c>
      <c r="U25">
        <v>9.7237449999999992</v>
      </c>
      <c r="V25">
        <v>10.218408999999999</v>
      </c>
      <c r="W25">
        <v>10.745862000000001</v>
      </c>
      <c r="X25">
        <v>11.303436</v>
      </c>
      <c r="Y25">
        <v>11.93037</v>
      </c>
      <c r="Z25">
        <v>12.580648</v>
      </c>
      <c r="AA25">
        <v>13.270923</v>
      </c>
      <c r="AB25">
        <v>14.003905</v>
      </c>
      <c r="AC25">
        <v>14.763724</v>
      </c>
      <c r="AD25">
        <v>15.540169000000001</v>
      </c>
      <c r="AE25">
        <v>16.319386000000002</v>
      </c>
      <c r="AF25">
        <v>17.122737999999998</v>
      </c>
      <c r="AG25">
        <v>18.008801999999999</v>
      </c>
      <c r="AH25">
        <v>18.885925</v>
      </c>
      <c r="AI25">
        <v>19.919947000000001</v>
      </c>
      <c r="AJ25">
        <v>20.988636</v>
      </c>
      <c r="AK25" s="40">
        <v>4.7E-2</v>
      </c>
    </row>
    <row r="26" spans="2:37">
      <c r="B26" t="s">
        <v>313</v>
      </c>
      <c r="C26" t="s">
        <v>327</v>
      </c>
      <c r="D26" t="s">
        <v>1452</v>
      </c>
      <c r="E26" t="s">
        <v>497</v>
      </c>
      <c r="F26">
        <v>256.50799599999999</v>
      </c>
      <c r="G26">
        <v>268.36325099999999</v>
      </c>
      <c r="H26">
        <v>276.36746199999999</v>
      </c>
      <c r="I26">
        <v>282.16262799999998</v>
      </c>
      <c r="J26">
        <v>288.69039900000001</v>
      </c>
      <c r="K26">
        <v>294.96228000000002</v>
      </c>
      <c r="L26">
        <v>298.63311800000002</v>
      </c>
      <c r="M26">
        <v>300.27829000000003</v>
      </c>
      <c r="N26">
        <v>300.96469100000002</v>
      </c>
      <c r="O26">
        <v>300.79840100000001</v>
      </c>
      <c r="P26">
        <v>300.355682</v>
      </c>
      <c r="Q26">
        <v>299.81741299999999</v>
      </c>
      <c r="R26">
        <v>299.785461</v>
      </c>
      <c r="S26">
        <v>299.61514299999999</v>
      </c>
      <c r="T26">
        <v>299.97805799999998</v>
      </c>
      <c r="U26">
        <v>301.01364100000001</v>
      </c>
      <c r="V26">
        <v>301.90744000000001</v>
      </c>
      <c r="W26">
        <v>302.24499500000002</v>
      </c>
      <c r="X26">
        <v>302.669983</v>
      </c>
      <c r="Y26">
        <v>303.53326399999997</v>
      </c>
      <c r="Z26">
        <v>304.61309799999998</v>
      </c>
      <c r="AA26">
        <v>306.31280500000003</v>
      </c>
      <c r="AB26">
        <v>307.84912100000003</v>
      </c>
      <c r="AC26">
        <v>310.35732999999999</v>
      </c>
      <c r="AD26">
        <v>312.90499899999998</v>
      </c>
      <c r="AE26">
        <v>315.569275</v>
      </c>
      <c r="AF26">
        <v>318.69903599999998</v>
      </c>
      <c r="AG26">
        <v>320.44229100000001</v>
      </c>
      <c r="AH26">
        <v>322.28066999999999</v>
      </c>
      <c r="AI26">
        <v>324.13403299999999</v>
      </c>
      <c r="AJ26">
        <v>325.60376000000002</v>
      </c>
      <c r="AK26" s="40">
        <v>8.0000000000000002E-3</v>
      </c>
    </row>
    <row r="27" spans="2:37">
      <c r="B27" t="s">
        <v>317</v>
      </c>
      <c r="C27" t="s">
        <v>328</v>
      </c>
      <c r="D27" t="s">
        <v>1453</v>
      </c>
      <c r="E27" t="s">
        <v>497</v>
      </c>
      <c r="F27">
        <v>0.192105</v>
      </c>
      <c r="G27">
        <v>0.29223399999999999</v>
      </c>
      <c r="H27">
        <v>0.39640599999999998</v>
      </c>
      <c r="I27">
        <v>0.49686399999999997</v>
      </c>
      <c r="J27">
        <v>0.59764300000000004</v>
      </c>
      <c r="K27">
        <v>0.69263699999999995</v>
      </c>
      <c r="L27">
        <v>0.75776600000000005</v>
      </c>
      <c r="M27">
        <v>0.817137</v>
      </c>
      <c r="N27">
        <v>0.87367600000000001</v>
      </c>
      <c r="O27">
        <v>0.92818299999999998</v>
      </c>
      <c r="P27">
        <v>0.98147499999999999</v>
      </c>
      <c r="Q27">
        <v>1.034705</v>
      </c>
      <c r="R27">
        <v>1.0889310000000001</v>
      </c>
      <c r="S27">
        <v>1.1440490000000001</v>
      </c>
      <c r="T27">
        <v>1.2017450000000001</v>
      </c>
      <c r="U27">
        <v>1.262772</v>
      </c>
      <c r="V27">
        <v>1.3235490000000001</v>
      </c>
      <c r="W27">
        <v>1.3833040000000001</v>
      </c>
      <c r="X27">
        <v>1.444769</v>
      </c>
      <c r="Y27">
        <v>1.5089030000000001</v>
      </c>
      <c r="Z27">
        <v>1.575359</v>
      </c>
      <c r="AA27">
        <v>1.6450910000000001</v>
      </c>
      <c r="AB27">
        <v>1.7170179999999999</v>
      </c>
      <c r="AC27">
        <v>1.7917050000000001</v>
      </c>
      <c r="AD27">
        <v>1.865988</v>
      </c>
      <c r="AE27">
        <v>1.9443269999999999</v>
      </c>
      <c r="AF27">
        <v>2.0249069999999998</v>
      </c>
      <c r="AG27">
        <v>2.1050390000000001</v>
      </c>
      <c r="AH27">
        <v>2.1912129999999999</v>
      </c>
      <c r="AI27">
        <v>2.2839839999999998</v>
      </c>
      <c r="AJ27">
        <v>2.3814799999999998</v>
      </c>
      <c r="AK27" s="40">
        <v>8.7999999999999995E-2</v>
      </c>
    </row>
    <row r="28" spans="2:37">
      <c r="B28" t="s">
        <v>315</v>
      </c>
      <c r="C28" t="s">
        <v>329</v>
      </c>
      <c r="D28" t="s">
        <v>1454</v>
      </c>
      <c r="E28" t="s">
        <v>497</v>
      </c>
      <c r="F28">
        <v>0.83304999999999996</v>
      </c>
      <c r="G28">
        <v>0.82433900000000004</v>
      </c>
      <c r="H28">
        <v>0.79371999999999998</v>
      </c>
      <c r="I28">
        <v>0.79584600000000005</v>
      </c>
      <c r="J28">
        <v>0.800064</v>
      </c>
      <c r="K28">
        <v>0.78015299999999999</v>
      </c>
      <c r="L28">
        <v>0.75205699999999998</v>
      </c>
      <c r="M28">
        <v>0.72183799999999998</v>
      </c>
      <c r="N28">
        <v>0.69256300000000004</v>
      </c>
      <c r="O28">
        <v>0.66511299999999995</v>
      </c>
      <c r="P28">
        <v>0.64065799999999995</v>
      </c>
      <c r="Q28">
        <v>0.618394</v>
      </c>
      <c r="R28">
        <v>0.60091600000000001</v>
      </c>
      <c r="S28">
        <v>0.58860100000000004</v>
      </c>
      <c r="T28">
        <v>0.57993099999999997</v>
      </c>
      <c r="U28">
        <v>0.57467699999999999</v>
      </c>
      <c r="V28">
        <v>0.56971400000000005</v>
      </c>
      <c r="W28">
        <v>0.56497900000000001</v>
      </c>
      <c r="X28">
        <v>0.56135900000000005</v>
      </c>
      <c r="Y28">
        <v>0.55950900000000003</v>
      </c>
      <c r="Z28">
        <v>0.55890099999999998</v>
      </c>
      <c r="AA28">
        <v>0.55955299999999997</v>
      </c>
      <c r="AB28">
        <v>0.560747</v>
      </c>
      <c r="AC28">
        <v>0.562558</v>
      </c>
      <c r="AD28">
        <v>0.56375600000000003</v>
      </c>
      <c r="AE28">
        <v>0.56520400000000004</v>
      </c>
      <c r="AF28">
        <v>0.56584100000000004</v>
      </c>
      <c r="AG28">
        <v>0.56259099999999995</v>
      </c>
      <c r="AH28">
        <v>0.561025</v>
      </c>
      <c r="AI28">
        <v>0.56171499999999996</v>
      </c>
      <c r="AJ28">
        <v>0.56519200000000003</v>
      </c>
      <c r="AK28" s="40">
        <v>-1.2999999999999999E-2</v>
      </c>
    </row>
    <row r="29" spans="2:37">
      <c r="B29" t="s">
        <v>319</v>
      </c>
      <c r="C29" t="s">
        <v>330</v>
      </c>
      <c r="D29" t="s">
        <v>1455</v>
      </c>
      <c r="E29" t="s">
        <v>497</v>
      </c>
      <c r="F29">
        <v>5.0416999999999997E-2</v>
      </c>
      <c r="G29">
        <v>0.10702200000000001</v>
      </c>
      <c r="H29">
        <v>0.16552</v>
      </c>
      <c r="I29">
        <v>0.222413</v>
      </c>
      <c r="J29">
        <v>0.27969899999999998</v>
      </c>
      <c r="K29">
        <v>0.334366</v>
      </c>
      <c r="L29">
        <v>0.386959</v>
      </c>
      <c r="M29">
        <v>0.421211</v>
      </c>
      <c r="N29">
        <v>0.45386399999999999</v>
      </c>
      <c r="O29">
        <v>0.48552299999999998</v>
      </c>
      <c r="P29">
        <v>0.51627199999999995</v>
      </c>
      <c r="Q29">
        <v>0.546678</v>
      </c>
      <c r="R29">
        <v>0.57735000000000003</v>
      </c>
      <c r="S29">
        <v>0.60856699999999997</v>
      </c>
      <c r="T29">
        <v>0.641293</v>
      </c>
      <c r="U29">
        <v>0.67604299999999995</v>
      </c>
      <c r="V29">
        <v>0.71087100000000003</v>
      </c>
      <c r="W29">
        <v>0.74543700000000002</v>
      </c>
      <c r="X29">
        <v>0.78125699999999998</v>
      </c>
      <c r="Y29">
        <v>0.81818599999999997</v>
      </c>
      <c r="Z29">
        <v>0.85662000000000005</v>
      </c>
      <c r="AA29">
        <v>0.89702199999999999</v>
      </c>
      <c r="AB29">
        <v>0.93874800000000003</v>
      </c>
      <c r="AC29">
        <v>0.982039</v>
      </c>
      <c r="AD29">
        <v>1.025013</v>
      </c>
      <c r="AE29">
        <v>1.070122</v>
      </c>
      <c r="AF29">
        <v>1.116352</v>
      </c>
      <c r="AG29">
        <v>1.162229</v>
      </c>
      <c r="AH29">
        <v>1.211357</v>
      </c>
      <c r="AI29">
        <v>1.264043</v>
      </c>
      <c r="AJ29">
        <v>1.3192740000000001</v>
      </c>
      <c r="AK29" s="40">
        <v>0.115</v>
      </c>
    </row>
    <row r="30" spans="2:37">
      <c r="B30" t="s">
        <v>321</v>
      </c>
      <c r="C30" t="s">
        <v>331</v>
      </c>
      <c r="D30" t="s">
        <v>1456</v>
      </c>
      <c r="E30" t="s">
        <v>497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117</v>
      </c>
    </row>
    <row r="31" spans="2:37">
      <c r="B31" t="s">
        <v>332</v>
      </c>
      <c r="C31" t="s">
        <v>333</v>
      </c>
      <c r="D31" t="s">
        <v>1457</v>
      </c>
      <c r="E31" t="s">
        <v>497</v>
      </c>
      <c r="F31">
        <v>5217.8579099999997</v>
      </c>
      <c r="G31">
        <v>5322.7705079999996</v>
      </c>
      <c r="H31">
        <v>5462.2485349999997</v>
      </c>
      <c r="I31">
        <v>5509.6767579999996</v>
      </c>
      <c r="J31">
        <v>5566.1889650000003</v>
      </c>
      <c r="K31">
        <v>5614.4272460000002</v>
      </c>
      <c r="L31">
        <v>5611.2626950000003</v>
      </c>
      <c r="M31">
        <v>5579.9858400000003</v>
      </c>
      <c r="N31">
        <v>5546.2661129999997</v>
      </c>
      <c r="O31">
        <v>5504.2885740000002</v>
      </c>
      <c r="P31">
        <v>5469.7138670000004</v>
      </c>
      <c r="Q31">
        <v>5438.3930659999996</v>
      </c>
      <c r="R31">
        <v>5413.3027339999999</v>
      </c>
      <c r="S31">
        <v>5386.6938479999999</v>
      </c>
      <c r="T31">
        <v>5378.1445309999999</v>
      </c>
      <c r="U31">
        <v>5393.2597660000001</v>
      </c>
      <c r="V31">
        <v>5407.6289059999999</v>
      </c>
      <c r="W31">
        <v>5423.5874020000001</v>
      </c>
      <c r="X31">
        <v>5448.640625</v>
      </c>
      <c r="Y31">
        <v>5481.9282229999999</v>
      </c>
      <c r="Z31">
        <v>5512.1762699999999</v>
      </c>
      <c r="AA31">
        <v>5555.0854490000002</v>
      </c>
      <c r="AB31">
        <v>5607.7851559999999</v>
      </c>
      <c r="AC31">
        <v>5675.5952150000003</v>
      </c>
      <c r="AD31">
        <v>5732.5224609999996</v>
      </c>
      <c r="AE31">
        <v>5793.8344729999999</v>
      </c>
      <c r="AF31">
        <v>5843.8735349999997</v>
      </c>
      <c r="AG31">
        <v>5892.3432620000003</v>
      </c>
      <c r="AH31">
        <v>5949.0991210000002</v>
      </c>
      <c r="AI31">
        <v>6010.8964839999999</v>
      </c>
      <c r="AJ31">
        <v>6080.2001950000003</v>
      </c>
      <c r="AK31" s="40">
        <v>5.0000000000000001E-3</v>
      </c>
    </row>
    <row r="32" spans="2:37">
      <c r="B32" t="s">
        <v>334</v>
      </c>
      <c r="C32" t="s">
        <v>335</v>
      </c>
      <c r="D32" t="s">
        <v>1458</v>
      </c>
      <c r="E32" t="s">
        <v>497</v>
      </c>
      <c r="F32">
        <v>519.87561000000005</v>
      </c>
      <c r="G32">
        <v>529.23260500000004</v>
      </c>
      <c r="H32">
        <v>540.165344</v>
      </c>
      <c r="I32">
        <v>540.77050799999995</v>
      </c>
      <c r="J32">
        <v>542.62872300000004</v>
      </c>
      <c r="K32">
        <v>544.21569799999997</v>
      </c>
      <c r="L32">
        <v>543.74902299999997</v>
      </c>
      <c r="M32">
        <v>544.12011700000005</v>
      </c>
      <c r="N32">
        <v>547.58233600000005</v>
      </c>
      <c r="O32">
        <v>552.57281499999999</v>
      </c>
      <c r="P32">
        <v>559.446777</v>
      </c>
      <c r="Q32">
        <v>566.91583300000002</v>
      </c>
      <c r="R32">
        <v>575.57440199999996</v>
      </c>
      <c r="S32">
        <v>583.792236</v>
      </c>
      <c r="T32">
        <v>593.55694600000004</v>
      </c>
      <c r="U32">
        <v>605.24218800000006</v>
      </c>
      <c r="V32">
        <v>616.28076199999998</v>
      </c>
      <c r="W32">
        <v>628.21258499999999</v>
      </c>
      <c r="X32">
        <v>641.262878</v>
      </c>
      <c r="Y32">
        <v>656.00720200000001</v>
      </c>
      <c r="Z32">
        <v>670.159851</v>
      </c>
      <c r="AA32">
        <v>686.49145499999997</v>
      </c>
      <c r="AB32">
        <v>704.27886999999998</v>
      </c>
      <c r="AC32">
        <v>724.47454800000003</v>
      </c>
      <c r="AD32">
        <v>743.81957999999997</v>
      </c>
      <c r="AE32">
        <v>764.26391599999999</v>
      </c>
      <c r="AF32">
        <v>783.86206100000004</v>
      </c>
      <c r="AG32">
        <v>804.17108199999996</v>
      </c>
      <c r="AH32">
        <v>826.54040499999996</v>
      </c>
      <c r="AI32">
        <v>849.913635</v>
      </c>
      <c r="AJ32">
        <v>874.74041699999998</v>
      </c>
      <c r="AK32" s="40">
        <v>1.7000000000000001E-2</v>
      </c>
    </row>
    <row r="33" spans="2:37">
      <c r="B33" t="s">
        <v>313</v>
      </c>
      <c r="C33" t="s">
        <v>336</v>
      </c>
      <c r="D33" t="s">
        <v>1459</v>
      </c>
      <c r="E33" t="s">
        <v>497</v>
      </c>
      <c r="F33">
        <v>4646.5361329999996</v>
      </c>
      <c r="G33">
        <v>4739.6054690000001</v>
      </c>
      <c r="H33">
        <v>4865.951172</v>
      </c>
      <c r="I33">
        <v>4911.9003910000001</v>
      </c>
      <c r="J33">
        <v>4966.1875</v>
      </c>
      <c r="K33">
        <v>5012.8623049999997</v>
      </c>
      <c r="L33">
        <v>5010.8217770000001</v>
      </c>
      <c r="M33">
        <v>4980.1049800000001</v>
      </c>
      <c r="N33">
        <v>4943.7983400000003</v>
      </c>
      <c r="O33">
        <v>4897.6889650000003</v>
      </c>
      <c r="P33">
        <v>4856.9160160000001</v>
      </c>
      <c r="Q33">
        <v>4818.6059569999998</v>
      </c>
      <c r="R33">
        <v>4785.0429690000001</v>
      </c>
      <c r="S33">
        <v>4750.1127930000002</v>
      </c>
      <c r="T33">
        <v>4731.2397460000002</v>
      </c>
      <c r="U33">
        <v>4733.5834960000002</v>
      </c>
      <c r="V33">
        <v>4735.59375</v>
      </c>
      <c r="W33">
        <v>4738.0102539999998</v>
      </c>
      <c r="X33">
        <v>4748.064453</v>
      </c>
      <c r="Y33">
        <v>4764.2885740000002</v>
      </c>
      <c r="Z33">
        <v>4777.7441410000001</v>
      </c>
      <c r="AA33">
        <v>4801.158203</v>
      </c>
      <c r="AB33">
        <v>4832.4248049999997</v>
      </c>
      <c r="AC33">
        <v>4875.8496089999999</v>
      </c>
      <c r="AD33">
        <v>4908.9760740000002</v>
      </c>
      <c r="AE33">
        <v>4944.8642579999996</v>
      </c>
      <c r="AF33">
        <v>4969.9628910000001</v>
      </c>
      <c r="AG33">
        <v>4992.263672</v>
      </c>
      <c r="AH33">
        <v>5020.248047</v>
      </c>
      <c r="AI33">
        <v>5051.4741210000002</v>
      </c>
      <c r="AJ33">
        <v>5087.9804690000001</v>
      </c>
      <c r="AK33" s="40">
        <v>3.0000000000000001E-3</v>
      </c>
    </row>
    <row r="34" spans="2:37">
      <c r="B34" t="s">
        <v>315</v>
      </c>
      <c r="C34" t="s">
        <v>337</v>
      </c>
      <c r="D34" t="s">
        <v>1460</v>
      </c>
      <c r="E34" t="s">
        <v>497</v>
      </c>
      <c r="F34">
        <v>47.953029999999998</v>
      </c>
      <c r="G34">
        <v>49.845165000000001</v>
      </c>
      <c r="H34">
        <v>51.532195999999999</v>
      </c>
      <c r="I34">
        <v>51.778046000000003</v>
      </c>
      <c r="J34">
        <v>51.581305999999998</v>
      </c>
      <c r="K34">
        <v>51.004958999999999</v>
      </c>
      <c r="L34">
        <v>49.846724999999999</v>
      </c>
      <c r="M34">
        <v>48.452606000000003</v>
      </c>
      <c r="N34">
        <v>47.096375000000002</v>
      </c>
      <c r="O34">
        <v>45.747570000000003</v>
      </c>
      <c r="P34">
        <v>44.559382999999997</v>
      </c>
      <c r="Q34">
        <v>43.536999000000002</v>
      </c>
      <c r="R34">
        <v>42.794006000000003</v>
      </c>
      <c r="S34">
        <v>42.331425000000003</v>
      </c>
      <c r="T34">
        <v>42.288651000000002</v>
      </c>
      <c r="U34">
        <v>42.702831000000003</v>
      </c>
      <c r="V34">
        <v>43.356659000000001</v>
      </c>
      <c r="W34">
        <v>44.278357999999997</v>
      </c>
      <c r="X34">
        <v>45.496890999999998</v>
      </c>
      <c r="Y34">
        <v>47.027118999999999</v>
      </c>
      <c r="Z34">
        <v>48.864620000000002</v>
      </c>
      <c r="AA34">
        <v>51.153294000000002</v>
      </c>
      <c r="AB34">
        <v>53.854602999999997</v>
      </c>
      <c r="AC34">
        <v>57.028568</v>
      </c>
      <c r="AD34">
        <v>60.461334000000001</v>
      </c>
      <c r="AE34">
        <v>64.378844999999998</v>
      </c>
      <c r="AF34">
        <v>68.65213</v>
      </c>
      <c r="AG34">
        <v>73.334320000000005</v>
      </c>
      <c r="AH34">
        <v>78.528098999999997</v>
      </c>
      <c r="AI34">
        <v>84.369026000000005</v>
      </c>
      <c r="AJ34">
        <v>90.907668999999999</v>
      </c>
      <c r="AK34" s="40">
        <v>2.1999999999999999E-2</v>
      </c>
    </row>
    <row r="35" spans="2:37">
      <c r="B35" t="s">
        <v>317</v>
      </c>
      <c r="C35" t="s">
        <v>338</v>
      </c>
      <c r="D35" t="s">
        <v>1461</v>
      </c>
      <c r="E35" t="s">
        <v>497</v>
      </c>
      <c r="F35">
        <v>1.628536</v>
      </c>
      <c r="G35">
        <v>1.7773559999999999</v>
      </c>
      <c r="H35">
        <v>1.945608</v>
      </c>
      <c r="I35">
        <v>2.0777999999999999</v>
      </c>
      <c r="J35">
        <v>2.206099</v>
      </c>
      <c r="K35">
        <v>2.3248259999999998</v>
      </c>
      <c r="L35">
        <v>2.417751</v>
      </c>
      <c r="M35">
        <v>2.4950869999999998</v>
      </c>
      <c r="N35">
        <v>2.573248</v>
      </c>
      <c r="O35">
        <v>2.6484380000000001</v>
      </c>
      <c r="P35">
        <v>2.729501</v>
      </c>
      <c r="Q35">
        <v>2.8147829999999998</v>
      </c>
      <c r="R35">
        <v>2.9065439999999998</v>
      </c>
      <c r="S35">
        <v>3.0061990000000001</v>
      </c>
      <c r="T35">
        <v>3.1255259999999998</v>
      </c>
      <c r="U35">
        <v>3.2563970000000002</v>
      </c>
      <c r="V35">
        <v>3.3877389999999998</v>
      </c>
      <c r="W35">
        <v>3.5231690000000002</v>
      </c>
      <c r="X35">
        <v>3.671373</v>
      </c>
      <c r="Y35">
        <v>3.8304819999999999</v>
      </c>
      <c r="Z35">
        <v>3.9912010000000002</v>
      </c>
      <c r="AA35">
        <v>4.1664060000000003</v>
      </c>
      <c r="AB35">
        <v>4.3517989999999998</v>
      </c>
      <c r="AC35">
        <v>4.5521609999999999</v>
      </c>
      <c r="AD35">
        <v>4.7480580000000003</v>
      </c>
      <c r="AE35">
        <v>4.9549649999999996</v>
      </c>
      <c r="AF35">
        <v>5.1609429999999996</v>
      </c>
      <c r="AG35">
        <v>5.3756110000000001</v>
      </c>
      <c r="AH35">
        <v>5.6106439999999997</v>
      </c>
      <c r="AI35">
        <v>5.8543520000000004</v>
      </c>
      <c r="AJ35">
        <v>6.1199649999999997</v>
      </c>
      <c r="AK35" s="40">
        <v>4.4999999999999998E-2</v>
      </c>
    </row>
    <row r="36" spans="2:37">
      <c r="B36" t="s">
        <v>311</v>
      </c>
      <c r="C36" t="s">
        <v>339</v>
      </c>
      <c r="D36" t="s">
        <v>1462</v>
      </c>
      <c r="E36" t="s">
        <v>497</v>
      </c>
      <c r="F36">
        <v>1.6276900000000001</v>
      </c>
      <c r="G36">
        <v>1.862727</v>
      </c>
      <c r="H36">
        <v>1.954987</v>
      </c>
      <c r="I36">
        <v>2.1942170000000001</v>
      </c>
      <c r="J36">
        <v>2.3636159999999999</v>
      </c>
      <c r="K36">
        <v>2.5322550000000001</v>
      </c>
      <c r="L36">
        <v>2.6912039999999999</v>
      </c>
      <c r="M36">
        <v>2.8437640000000002</v>
      </c>
      <c r="N36">
        <v>3.0158960000000001</v>
      </c>
      <c r="O36">
        <v>3.2017679999999999</v>
      </c>
      <c r="P36">
        <v>3.4000729999999999</v>
      </c>
      <c r="Q36">
        <v>3.62201</v>
      </c>
      <c r="R36">
        <v>3.8496450000000002</v>
      </c>
      <c r="S36">
        <v>4.081169</v>
      </c>
      <c r="T36">
        <v>4.3216700000000001</v>
      </c>
      <c r="U36">
        <v>4.6060999999999996</v>
      </c>
      <c r="V36">
        <v>4.882479</v>
      </c>
      <c r="W36">
        <v>5.1729700000000003</v>
      </c>
      <c r="X36">
        <v>5.4755520000000004</v>
      </c>
      <c r="Y36">
        <v>5.8137860000000003</v>
      </c>
      <c r="Z36">
        <v>6.1559400000000002</v>
      </c>
      <c r="AA36">
        <v>6.5327320000000002</v>
      </c>
      <c r="AB36">
        <v>6.9511770000000004</v>
      </c>
      <c r="AC36">
        <v>7.4007990000000001</v>
      </c>
      <c r="AD36">
        <v>7.8659059999999998</v>
      </c>
      <c r="AE36">
        <v>8.3412609999999994</v>
      </c>
      <c r="AF36">
        <v>8.8208699999999993</v>
      </c>
      <c r="AG36">
        <v>9.3886610000000008</v>
      </c>
      <c r="AH36">
        <v>9.9357009999999999</v>
      </c>
      <c r="AI36">
        <v>10.595715999999999</v>
      </c>
      <c r="AJ36">
        <v>11.273277999999999</v>
      </c>
      <c r="AK36" s="40">
        <v>6.7000000000000004E-2</v>
      </c>
    </row>
    <row r="37" spans="2:37">
      <c r="B37" t="s">
        <v>319</v>
      </c>
      <c r="C37" t="s">
        <v>340</v>
      </c>
      <c r="D37" t="s">
        <v>1463</v>
      </c>
      <c r="E37" t="s">
        <v>497</v>
      </c>
      <c r="F37">
        <v>0.104337</v>
      </c>
      <c r="G37">
        <v>0.18720300000000001</v>
      </c>
      <c r="H37">
        <v>0.28432099999999999</v>
      </c>
      <c r="I37">
        <v>0.38236300000000001</v>
      </c>
      <c r="J37">
        <v>0.48264899999999999</v>
      </c>
      <c r="K37">
        <v>0.58237399999999995</v>
      </c>
      <c r="L37">
        <v>0.67460100000000001</v>
      </c>
      <c r="M37">
        <v>0.76078599999999996</v>
      </c>
      <c r="N37">
        <v>0.84668500000000002</v>
      </c>
      <c r="O37">
        <v>0.93156600000000001</v>
      </c>
      <c r="P37">
        <v>1.0170840000000001</v>
      </c>
      <c r="Q37">
        <v>1.102792</v>
      </c>
      <c r="R37">
        <v>1.1890970000000001</v>
      </c>
      <c r="S37">
        <v>1.2739339999999999</v>
      </c>
      <c r="T37">
        <v>1.362117</v>
      </c>
      <c r="U37">
        <v>1.4562269999999999</v>
      </c>
      <c r="V37">
        <v>1.5505660000000001</v>
      </c>
      <c r="W37">
        <v>1.646846</v>
      </c>
      <c r="X37">
        <v>1.7500290000000001</v>
      </c>
      <c r="Y37">
        <v>1.857691</v>
      </c>
      <c r="Z37">
        <v>1.9673430000000001</v>
      </c>
      <c r="AA37">
        <v>2.0849790000000001</v>
      </c>
      <c r="AB37">
        <v>2.2092429999999998</v>
      </c>
      <c r="AC37">
        <v>2.3414510000000002</v>
      </c>
      <c r="AD37">
        <v>2.4718429999999998</v>
      </c>
      <c r="AE37">
        <v>2.6084999999999998</v>
      </c>
      <c r="AF37">
        <v>2.7454830000000001</v>
      </c>
      <c r="AG37">
        <v>2.8877809999999999</v>
      </c>
      <c r="AH37">
        <v>3.0411609999999998</v>
      </c>
      <c r="AI37">
        <v>3.2039970000000002</v>
      </c>
      <c r="AJ37">
        <v>3.3789479999999998</v>
      </c>
      <c r="AK37" s="40">
        <v>0.123</v>
      </c>
    </row>
    <row r="38" spans="2:37">
      <c r="B38" t="s">
        <v>321</v>
      </c>
      <c r="C38" t="s">
        <v>341</v>
      </c>
      <c r="D38" t="s">
        <v>1464</v>
      </c>
      <c r="E38" t="s">
        <v>497</v>
      </c>
      <c r="F38">
        <v>0.13279199999999999</v>
      </c>
      <c r="G38">
        <v>0.25992599999999999</v>
      </c>
      <c r="H38">
        <v>0.41427199999999997</v>
      </c>
      <c r="I38">
        <v>0.57395099999999999</v>
      </c>
      <c r="J38">
        <v>0.73885999999999996</v>
      </c>
      <c r="K38">
        <v>0.90507099999999996</v>
      </c>
      <c r="L38">
        <v>1.0615019999999999</v>
      </c>
      <c r="M38">
        <v>1.208407</v>
      </c>
      <c r="N38">
        <v>1.3531470000000001</v>
      </c>
      <c r="O38">
        <v>1.4976320000000001</v>
      </c>
      <c r="P38">
        <v>1.6450830000000001</v>
      </c>
      <c r="Q38">
        <v>1.7943979999999999</v>
      </c>
      <c r="R38">
        <v>1.9460789999999999</v>
      </c>
      <c r="S38">
        <v>2.0954999999999999</v>
      </c>
      <c r="T38">
        <v>2.2496239999999998</v>
      </c>
      <c r="U38">
        <v>2.4129040000000002</v>
      </c>
      <c r="V38">
        <v>2.577223</v>
      </c>
      <c r="W38">
        <v>2.7436950000000002</v>
      </c>
      <c r="X38">
        <v>2.9192119999999999</v>
      </c>
      <c r="Y38">
        <v>3.1030730000000002</v>
      </c>
      <c r="Z38">
        <v>3.2931789999999999</v>
      </c>
      <c r="AA38">
        <v>3.4983490000000002</v>
      </c>
      <c r="AB38">
        <v>3.715147</v>
      </c>
      <c r="AC38">
        <v>3.9479099999999998</v>
      </c>
      <c r="AD38">
        <v>4.1795629999999999</v>
      </c>
      <c r="AE38">
        <v>4.4228500000000004</v>
      </c>
      <c r="AF38">
        <v>4.6686129999999997</v>
      </c>
      <c r="AG38">
        <v>4.9224540000000001</v>
      </c>
      <c r="AH38">
        <v>5.1942959999999996</v>
      </c>
      <c r="AI38">
        <v>5.4856660000000002</v>
      </c>
      <c r="AJ38">
        <v>5.799258</v>
      </c>
      <c r="AK38" s="40">
        <v>0.13400000000000001</v>
      </c>
    </row>
    <row r="39" spans="2:37">
      <c r="B39" t="s">
        <v>342</v>
      </c>
      <c r="C39" t="s">
        <v>343</v>
      </c>
      <c r="D39" t="s">
        <v>1465</v>
      </c>
      <c r="E39" t="s">
        <v>497</v>
      </c>
      <c r="F39">
        <v>432.32916299999999</v>
      </c>
      <c r="G39">
        <v>455.800568</v>
      </c>
      <c r="H39">
        <v>457.32019000000003</v>
      </c>
      <c r="I39">
        <v>454.817566</v>
      </c>
      <c r="J39">
        <v>451.84664900000001</v>
      </c>
      <c r="K39">
        <v>435.03866599999998</v>
      </c>
      <c r="L39">
        <v>437.54751599999997</v>
      </c>
      <c r="M39">
        <v>434.49981700000001</v>
      </c>
      <c r="N39">
        <v>437.068939</v>
      </c>
      <c r="O39">
        <v>438.99456800000002</v>
      </c>
      <c r="P39">
        <v>440.98004200000003</v>
      </c>
      <c r="Q39">
        <v>441.53027300000002</v>
      </c>
      <c r="R39">
        <v>441.40081800000002</v>
      </c>
      <c r="S39">
        <v>442.16769399999998</v>
      </c>
      <c r="T39">
        <v>441.50204500000001</v>
      </c>
      <c r="U39">
        <v>442.37979100000001</v>
      </c>
      <c r="V39">
        <v>443.02426100000002</v>
      </c>
      <c r="W39">
        <v>443.14712500000002</v>
      </c>
      <c r="X39">
        <v>441.33752399999997</v>
      </c>
      <c r="Y39">
        <v>442.94101000000001</v>
      </c>
      <c r="Z39">
        <v>441.565338</v>
      </c>
      <c r="AA39">
        <v>441.80859400000003</v>
      </c>
      <c r="AB39">
        <v>443.27572600000002</v>
      </c>
      <c r="AC39">
        <v>445.72418199999998</v>
      </c>
      <c r="AD39">
        <v>443.77713</v>
      </c>
      <c r="AE39">
        <v>444.37200899999999</v>
      </c>
      <c r="AF39">
        <v>443.88855000000001</v>
      </c>
      <c r="AG39">
        <v>444.473389</v>
      </c>
      <c r="AH39">
        <v>444.99792500000001</v>
      </c>
      <c r="AI39">
        <v>445.721161</v>
      </c>
      <c r="AJ39">
        <v>448.215576</v>
      </c>
      <c r="AK39" s="40">
        <v>1E-3</v>
      </c>
    </row>
    <row r="40" spans="2:37">
      <c r="B40" t="s">
        <v>313</v>
      </c>
      <c r="C40" t="s">
        <v>344</v>
      </c>
      <c r="D40" t="s">
        <v>1466</v>
      </c>
      <c r="E40" t="s">
        <v>497</v>
      </c>
      <c r="F40">
        <v>431.86648600000001</v>
      </c>
      <c r="G40">
        <v>455.31277499999999</v>
      </c>
      <c r="H40">
        <v>455.85299700000002</v>
      </c>
      <c r="I40">
        <v>451.90289300000001</v>
      </c>
      <c r="J40">
        <v>447.02917500000001</v>
      </c>
      <c r="K40">
        <v>428.09738199999998</v>
      </c>
      <c r="L40">
        <v>426.76123000000001</v>
      </c>
      <c r="M40">
        <v>418.56616200000002</v>
      </c>
      <c r="N40">
        <v>414.38458300000002</v>
      </c>
      <c r="O40">
        <v>408.179169</v>
      </c>
      <c r="P40">
        <v>400.68405200000001</v>
      </c>
      <c r="Q40">
        <v>392.03097500000001</v>
      </c>
      <c r="R40">
        <v>382.96151700000001</v>
      </c>
      <c r="S40">
        <v>374.84906000000001</v>
      </c>
      <c r="T40">
        <v>365.70837399999999</v>
      </c>
      <c r="U40">
        <v>358.02682499999997</v>
      </c>
      <c r="V40">
        <v>350.32076999999998</v>
      </c>
      <c r="W40">
        <v>342.37686200000002</v>
      </c>
      <c r="X40">
        <v>333.15429699999999</v>
      </c>
      <c r="Y40">
        <v>326.692047</v>
      </c>
      <c r="Z40">
        <v>318.20410199999998</v>
      </c>
      <c r="AA40">
        <v>311.07351699999998</v>
      </c>
      <c r="AB40">
        <v>304.94457999999997</v>
      </c>
      <c r="AC40">
        <v>299.59271200000001</v>
      </c>
      <c r="AD40">
        <v>291.43927000000002</v>
      </c>
      <c r="AE40">
        <v>285.13330100000002</v>
      </c>
      <c r="AF40">
        <v>278.28723100000002</v>
      </c>
      <c r="AG40">
        <v>272.259613</v>
      </c>
      <c r="AH40">
        <v>266.32595800000001</v>
      </c>
      <c r="AI40">
        <v>260.63748199999998</v>
      </c>
      <c r="AJ40">
        <v>256.08175699999998</v>
      </c>
      <c r="AK40" s="40">
        <v>-1.7000000000000001E-2</v>
      </c>
    </row>
    <row r="41" spans="2:37">
      <c r="B41" t="s">
        <v>345</v>
      </c>
      <c r="C41" t="s">
        <v>346</v>
      </c>
      <c r="D41" t="s">
        <v>1467</v>
      </c>
      <c r="E41" t="s">
        <v>497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117</v>
      </c>
    </row>
    <row r="42" spans="2:37">
      <c r="B42" t="s">
        <v>347</v>
      </c>
      <c r="C42" t="s">
        <v>348</v>
      </c>
      <c r="D42" t="s">
        <v>1468</v>
      </c>
      <c r="E42" t="s">
        <v>497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117</v>
      </c>
    </row>
    <row r="43" spans="2:37">
      <c r="B43" t="s">
        <v>349</v>
      </c>
      <c r="C43" t="s">
        <v>350</v>
      </c>
      <c r="D43" t="s">
        <v>1469</v>
      </c>
      <c r="E43" t="s">
        <v>497</v>
      </c>
      <c r="F43">
        <v>0.462669</v>
      </c>
      <c r="G43">
        <v>0.48778700000000003</v>
      </c>
      <c r="H43">
        <v>1.467193</v>
      </c>
      <c r="I43">
        <v>2.9146839999999998</v>
      </c>
      <c r="J43">
        <v>4.8174729999999997</v>
      </c>
      <c r="K43">
        <v>6.9412919999999998</v>
      </c>
      <c r="L43">
        <v>10.786287</v>
      </c>
      <c r="M43">
        <v>15.933652</v>
      </c>
      <c r="N43">
        <v>22.684350999999999</v>
      </c>
      <c r="O43">
        <v>30.815408999999999</v>
      </c>
      <c r="P43">
        <v>40.295997999999997</v>
      </c>
      <c r="Q43">
        <v>49.499310000000001</v>
      </c>
      <c r="R43">
        <v>58.439315999999998</v>
      </c>
      <c r="S43">
        <v>67.318634000000003</v>
      </c>
      <c r="T43">
        <v>75.793678</v>
      </c>
      <c r="U43">
        <v>84.352965999999995</v>
      </c>
      <c r="V43">
        <v>92.703484000000003</v>
      </c>
      <c r="W43">
        <v>100.770264</v>
      </c>
      <c r="X43">
        <v>108.183212</v>
      </c>
      <c r="Y43">
        <v>116.248955</v>
      </c>
      <c r="Z43">
        <v>123.361244</v>
      </c>
      <c r="AA43">
        <v>130.73509200000001</v>
      </c>
      <c r="AB43">
        <v>138.33114599999999</v>
      </c>
      <c r="AC43">
        <v>146.13145399999999</v>
      </c>
      <c r="AD43">
        <v>152.33786000000001</v>
      </c>
      <c r="AE43">
        <v>159.238708</v>
      </c>
      <c r="AF43">
        <v>165.60131799999999</v>
      </c>
      <c r="AG43">
        <v>172.21379099999999</v>
      </c>
      <c r="AH43">
        <v>178.67195100000001</v>
      </c>
      <c r="AI43">
        <v>185.08367899999999</v>
      </c>
      <c r="AJ43">
        <v>192.133804</v>
      </c>
      <c r="AK43" s="40">
        <v>0.223</v>
      </c>
    </row>
    <row r="44" spans="2:37">
      <c r="B44" t="s">
        <v>216</v>
      </c>
      <c r="C44" t="s">
        <v>351</v>
      </c>
      <c r="D44" t="s">
        <v>1470</v>
      </c>
      <c r="E44" t="s">
        <v>497</v>
      </c>
      <c r="F44">
        <v>77.343406999999999</v>
      </c>
      <c r="G44">
        <v>79.141402999999997</v>
      </c>
      <c r="H44">
        <v>78.228263999999996</v>
      </c>
      <c r="I44">
        <v>77.350043999999997</v>
      </c>
      <c r="J44">
        <v>76.446533000000002</v>
      </c>
      <c r="K44">
        <v>75.055572999999995</v>
      </c>
      <c r="L44">
        <v>73.204680999999994</v>
      </c>
      <c r="M44">
        <v>71.058418000000003</v>
      </c>
      <c r="N44">
        <v>68.994972000000004</v>
      </c>
      <c r="O44">
        <v>66.833633000000006</v>
      </c>
      <c r="P44">
        <v>64.753128000000004</v>
      </c>
      <c r="Q44">
        <v>63.638058000000001</v>
      </c>
      <c r="R44">
        <v>62.605038</v>
      </c>
      <c r="S44">
        <v>61.510983000000003</v>
      </c>
      <c r="T44">
        <v>60.561947000000004</v>
      </c>
      <c r="U44">
        <v>59.665359000000002</v>
      </c>
      <c r="V44">
        <v>58.721435999999997</v>
      </c>
      <c r="W44">
        <v>57.711258000000001</v>
      </c>
      <c r="X44">
        <v>56.658974000000001</v>
      </c>
      <c r="Y44">
        <v>55.745102000000003</v>
      </c>
      <c r="Z44">
        <v>54.692238000000003</v>
      </c>
      <c r="AA44">
        <v>54.265388000000002</v>
      </c>
      <c r="AB44">
        <v>53.873783000000003</v>
      </c>
      <c r="AC44">
        <v>53.634262</v>
      </c>
      <c r="AD44">
        <v>53.239913999999999</v>
      </c>
      <c r="AE44">
        <v>52.872860000000003</v>
      </c>
      <c r="AF44">
        <v>52.373196</v>
      </c>
      <c r="AG44">
        <v>51.890906999999999</v>
      </c>
      <c r="AH44">
        <v>51.370387999999998</v>
      </c>
      <c r="AI44">
        <v>50.910122000000001</v>
      </c>
      <c r="AJ44">
        <v>50.533489000000003</v>
      </c>
      <c r="AK44" s="40">
        <v>-1.4E-2</v>
      </c>
    </row>
    <row r="45" spans="2:37">
      <c r="B45" t="s">
        <v>313</v>
      </c>
      <c r="C45" t="s">
        <v>352</v>
      </c>
      <c r="D45" t="s">
        <v>1471</v>
      </c>
      <c r="E45" t="s">
        <v>497</v>
      </c>
      <c r="F45">
        <v>75.191635000000005</v>
      </c>
      <c r="G45">
        <v>76.9589</v>
      </c>
      <c r="H45">
        <v>76.098526000000007</v>
      </c>
      <c r="I45">
        <v>75.27037</v>
      </c>
      <c r="J45">
        <v>74.415176000000002</v>
      </c>
      <c r="K45">
        <v>73.084762999999995</v>
      </c>
      <c r="L45">
        <v>71.302963000000005</v>
      </c>
      <c r="M45">
        <v>69.233092999999997</v>
      </c>
      <c r="N45">
        <v>67.242203000000003</v>
      </c>
      <c r="O45">
        <v>65.154494999999997</v>
      </c>
      <c r="P45">
        <v>63.145538000000002</v>
      </c>
      <c r="Q45">
        <v>62.077964999999999</v>
      </c>
      <c r="R45">
        <v>61.089278999999998</v>
      </c>
      <c r="S45">
        <v>60.040740999999997</v>
      </c>
      <c r="T45">
        <v>59.132660000000001</v>
      </c>
      <c r="U45">
        <v>58.274765000000002</v>
      </c>
      <c r="V45">
        <v>57.367573</v>
      </c>
      <c r="W45">
        <v>56.396614</v>
      </c>
      <c r="X45">
        <v>55.386253000000004</v>
      </c>
      <c r="Y45">
        <v>54.511924999999998</v>
      </c>
      <c r="Z45">
        <v>53.470908999999999</v>
      </c>
      <c r="AA45">
        <v>52.990333999999997</v>
      </c>
      <c r="AB45">
        <v>52.540813</v>
      </c>
      <c r="AC45">
        <v>52.235802</v>
      </c>
      <c r="AD45">
        <v>51.775986000000003</v>
      </c>
      <c r="AE45">
        <v>51.338679999999997</v>
      </c>
      <c r="AF45">
        <v>50.768425000000001</v>
      </c>
      <c r="AG45">
        <v>50.210804000000003</v>
      </c>
      <c r="AH45">
        <v>49.611865999999999</v>
      </c>
      <c r="AI45">
        <v>49.066448000000001</v>
      </c>
      <c r="AJ45">
        <v>48.596412999999998</v>
      </c>
      <c r="AK45" s="40">
        <v>-1.4E-2</v>
      </c>
    </row>
    <row r="46" spans="2:37">
      <c r="B46" t="s">
        <v>353</v>
      </c>
      <c r="C46" t="s">
        <v>354</v>
      </c>
      <c r="D46" t="s">
        <v>1472</v>
      </c>
      <c r="E46" t="s">
        <v>497</v>
      </c>
      <c r="F46">
        <v>1.7463169999999999</v>
      </c>
      <c r="G46">
        <v>1.7177500000000001</v>
      </c>
      <c r="H46">
        <v>1.622441</v>
      </c>
      <c r="I46">
        <v>1.5316080000000001</v>
      </c>
      <c r="J46">
        <v>1.4458219999999999</v>
      </c>
      <c r="K46">
        <v>1.3535349999999999</v>
      </c>
      <c r="L46">
        <v>1.2628820000000001</v>
      </c>
      <c r="M46">
        <v>1.1675450000000001</v>
      </c>
      <c r="N46">
        <v>1.07799</v>
      </c>
      <c r="O46">
        <v>0.99074499999999999</v>
      </c>
      <c r="P46">
        <v>0.90485899999999997</v>
      </c>
      <c r="Q46">
        <v>0.83253600000000005</v>
      </c>
      <c r="R46">
        <v>0.76458099999999996</v>
      </c>
      <c r="S46">
        <v>0.69626699999999997</v>
      </c>
      <c r="T46">
        <v>0.63292599999999999</v>
      </c>
      <c r="U46">
        <v>0.57323100000000005</v>
      </c>
      <c r="V46">
        <v>0.52168000000000003</v>
      </c>
      <c r="W46">
        <v>0.46667500000000001</v>
      </c>
      <c r="X46">
        <v>0.40619699999999997</v>
      </c>
      <c r="Y46">
        <v>0.34445199999999998</v>
      </c>
      <c r="Z46">
        <v>0.289381</v>
      </c>
      <c r="AA46">
        <v>0.28704800000000003</v>
      </c>
      <c r="AB46">
        <v>0.28491499999999997</v>
      </c>
      <c r="AC46">
        <v>0.283605</v>
      </c>
      <c r="AD46">
        <v>0.28147299999999997</v>
      </c>
      <c r="AE46">
        <v>0.27944799999999997</v>
      </c>
      <c r="AF46">
        <v>0.27677400000000002</v>
      </c>
      <c r="AG46">
        <v>0.27421899999999999</v>
      </c>
      <c r="AH46">
        <v>0.27142100000000002</v>
      </c>
      <c r="AI46">
        <v>0.268957</v>
      </c>
      <c r="AJ46">
        <v>0.26695799999999997</v>
      </c>
      <c r="AK46" s="40">
        <v>-6.0999999999999999E-2</v>
      </c>
    </row>
    <row r="47" spans="2:37">
      <c r="B47" t="s">
        <v>347</v>
      </c>
      <c r="C47" t="s">
        <v>355</v>
      </c>
      <c r="D47" t="s">
        <v>1473</v>
      </c>
      <c r="E47" t="s">
        <v>497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117</v>
      </c>
    </row>
    <row r="48" spans="2:37">
      <c r="B48" t="s">
        <v>349</v>
      </c>
      <c r="C48" t="s">
        <v>356</v>
      </c>
      <c r="D48" t="s">
        <v>1474</v>
      </c>
      <c r="E48" t="s">
        <v>497</v>
      </c>
      <c r="F48">
        <v>0.40545300000000001</v>
      </c>
      <c r="G48">
        <v>0.46474900000000002</v>
      </c>
      <c r="H48">
        <v>0.50729500000000005</v>
      </c>
      <c r="I48">
        <v>0.54806900000000003</v>
      </c>
      <c r="J48">
        <v>0.585534</v>
      </c>
      <c r="K48">
        <v>0.617282</v>
      </c>
      <c r="L48">
        <v>0.63884099999999999</v>
      </c>
      <c r="M48">
        <v>0.65778499999999995</v>
      </c>
      <c r="N48">
        <v>0.67478000000000005</v>
      </c>
      <c r="O48">
        <v>0.68839099999999998</v>
      </c>
      <c r="P48">
        <v>0.70272500000000004</v>
      </c>
      <c r="Q48">
        <v>0.72755800000000004</v>
      </c>
      <c r="R48">
        <v>0.75117999999999996</v>
      </c>
      <c r="S48">
        <v>0.77397400000000005</v>
      </c>
      <c r="T48">
        <v>0.79636099999999999</v>
      </c>
      <c r="U48">
        <v>0.81736399999999998</v>
      </c>
      <c r="V48">
        <v>0.83218199999999998</v>
      </c>
      <c r="W48">
        <v>0.84796899999999997</v>
      </c>
      <c r="X48">
        <v>0.86652399999999996</v>
      </c>
      <c r="Y48">
        <v>0.88872399999999996</v>
      </c>
      <c r="Z48">
        <v>0.931948</v>
      </c>
      <c r="AA48">
        <v>0.98800500000000002</v>
      </c>
      <c r="AB48">
        <v>1.0480560000000001</v>
      </c>
      <c r="AC48">
        <v>1.114857</v>
      </c>
      <c r="AD48">
        <v>1.182455</v>
      </c>
      <c r="AE48">
        <v>1.254731</v>
      </c>
      <c r="AF48">
        <v>1.3279970000000001</v>
      </c>
      <c r="AG48">
        <v>1.405883</v>
      </c>
      <c r="AH48">
        <v>1.4871030000000001</v>
      </c>
      <c r="AI48">
        <v>1.5747169999999999</v>
      </c>
      <c r="AJ48">
        <v>1.67012</v>
      </c>
      <c r="AK48" s="40">
        <v>4.8000000000000001E-2</v>
      </c>
    </row>
    <row r="49" spans="1:37">
      <c r="B49" t="s">
        <v>215</v>
      </c>
      <c r="C49" t="s">
        <v>357</v>
      </c>
      <c r="D49" t="s">
        <v>1475</v>
      </c>
      <c r="E49" t="s">
        <v>497</v>
      </c>
      <c r="F49">
        <v>855.88696300000004</v>
      </c>
      <c r="G49">
        <v>881.46478300000001</v>
      </c>
      <c r="H49">
        <v>973.99792500000001</v>
      </c>
      <c r="I49">
        <v>992.19335899999999</v>
      </c>
      <c r="J49">
        <v>941.40234399999997</v>
      </c>
      <c r="K49">
        <v>944.55212400000005</v>
      </c>
      <c r="L49">
        <v>956.48107900000002</v>
      </c>
      <c r="M49">
        <v>933.81225600000005</v>
      </c>
      <c r="N49">
        <v>934.80480999999997</v>
      </c>
      <c r="O49">
        <v>926.79559300000005</v>
      </c>
      <c r="P49">
        <v>929.260132</v>
      </c>
      <c r="Q49">
        <v>946.32806400000004</v>
      </c>
      <c r="R49">
        <v>931.56585700000005</v>
      </c>
      <c r="S49">
        <v>932.01617399999998</v>
      </c>
      <c r="T49">
        <v>929.67706299999998</v>
      </c>
      <c r="U49">
        <v>944.40856900000006</v>
      </c>
      <c r="V49">
        <v>930.07336399999997</v>
      </c>
      <c r="W49">
        <v>929.56103499999995</v>
      </c>
      <c r="X49">
        <v>939.66064500000005</v>
      </c>
      <c r="Y49">
        <v>926.16308600000002</v>
      </c>
      <c r="Z49">
        <v>924.42919900000004</v>
      </c>
      <c r="AA49">
        <v>937.03515600000003</v>
      </c>
      <c r="AB49">
        <v>921.13324</v>
      </c>
      <c r="AC49">
        <v>920.339966</v>
      </c>
      <c r="AD49">
        <v>913.82855199999995</v>
      </c>
      <c r="AE49">
        <v>914.23266599999999</v>
      </c>
      <c r="AF49">
        <v>910.465149</v>
      </c>
      <c r="AG49">
        <v>908.20611599999995</v>
      </c>
      <c r="AH49">
        <v>908.68933100000004</v>
      </c>
      <c r="AI49">
        <v>907.33239700000001</v>
      </c>
      <c r="AJ49">
        <v>904.86450200000002</v>
      </c>
      <c r="AK49" s="40">
        <v>2E-3</v>
      </c>
    </row>
    <row r="50" spans="1:37">
      <c r="B50" t="s">
        <v>313</v>
      </c>
      <c r="C50" t="s">
        <v>358</v>
      </c>
      <c r="D50" t="s">
        <v>1476</v>
      </c>
      <c r="E50" t="s">
        <v>497</v>
      </c>
      <c r="F50">
        <v>425.03616299999999</v>
      </c>
      <c r="G50">
        <v>370.24560500000001</v>
      </c>
      <c r="H50">
        <v>252.653122</v>
      </c>
      <c r="I50">
        <v>226.24581900000001</v>
      </c>
      <c r="J50">
        <v>293.446594</v>
      </c>
      <c r="K50">
        <v>287.95434599999999</v>
      </c>
      <c r="L50">
        <v>269.74572799999999</v>
      </c>
      <c r="M50">
        <v>298.33557100000002</v>
      </c>
      <c r="N50">
        <v>297.11917099999999</v>
      </c>
      <c r="O50">
        <v>307.34466600000002</v>
      </c>
      <c r="P50">
        <v>308.88790899999998</v>
      </c>
      <c r="Q50">
        <v>287.654358</v>
      </c>
      <c r="R50">
        <v>306.24054000000001</v>
      </c>
      <c r="S50">
        <v>305.51928700000002</v>
      </c>
      <c r="T50">
        <v>308.330963</v>
      </c>
      <c r="U50">
        <v>291.13928199999998</v>
      </c>
      <c r="V50">
        <v>309.98889200000002</v>
      </c>
      <c r="W50">
        <v>310.407532</v>
      </c>
      <c r="X50">
        <v>296.98941000000002</v>
      </c>
      <c r="Y50">
        <v>313.76461799999998</v>
      </c>
      <c r="Z50">
        <v>312.93249500000002</v>
      </c>
      <c r="AA50">
        <v>296.40905800000002</v>
      </c>
      <c r="AB50">
        <v>313.66189600000001</v>
      </c>
      <c r="AC50">
        <v>313.04077100000001</v>
      </c>
      <c r="AD50">
        <v>318.13922100000002</v>
      </c>
      <c r="AE50">
        <v>314.39709499999998</v>
      </c>
      <c r="AF50">
        <v>316.72891199999998</v>
      </c>
      <c r="AG50">
        <v>317.82919299999998</v>
      </c>
      <c r="AH50">
        <v>316.59680200000003</v>
      </c>
      <c r="AI50">
        <v>315.79705799999999</v>
      </c>
      <c r="AJ50">
        <v>316.30053700000002</v>
      </c>
      <c r="AK50" s="40">
        <v>-0.01</v>
      </c>
    </row>
    <row r="51" spans="1:37">
      <c r="B51" t="s">
        <v>353</v>
      </c>
      <c r="C51" t="s">
        <v>359</v>
      </c>
      <c r="D51" t="s">
        <v>1477</v>
      </c>
      <c r="E51" t="s">
        <v>497</v>
      </c>
      <c r="F51">
        <v>413.53491200000002</v>
      </c>
      <c r="G51">
        <v>474.50048800000002</v>
      </c>
      <c r="H51">
        <v>704.24414100000001</v>
      </c>
      <c r="I51">
        <v>747.77252199999998</v>
      </c>
      <c r="J51">
        <v>617.69500700000003</v>
      </c>
      <c r="K51">
        <v>623.54443400000002</v>
      </c>
      <c r="L51">
        <v>651.77941899999996</v>
      </c>
      <c r="M51">
        <v>593.12518299999999</v>
      </c>
      <c r="N51">
        <v>594.11492899999996</v>
      </c>
      <c r="O51">
        <v>572.40936299999998</v>
      </c>
      <c r="P51">
        <v>577.09655799999996</v>
      </c>
      <c r="Q51">
        <v>618.64599599999997</v>
      </c>
      <c r="R51">
        <v>579.948486</v>
      </c>
      <c r="S51">
        <v>579.65319799999997</v>
      </c>
      <c r="T51">
        <v>572.24395800000002</v>
      </c>
      <c r="U51">
        <v>607.745361</v>
      </c>
      <c r="V51">
        <v>570.14923099999999</v>
      </c>
      <c r="W51">
        <v>567.50323500000002</v>
      </c>
      <c r="X51">
        <v>591.57428000000004</v>
      </c>
      <c r="Y51">
        <v>556.13769500000001</v>
      </c>
      <c r="Z51">
        <v>550.32708700000001</v>
      </c>
      <c r="AA51">
        <v>580.63720699999999</v>
      </c>
      <c r="AB51">
        <v>539.14996299999996</v>
      </c>
      <c r="AC51">
        <v>535.70849599999997</v>
      </c>
      <c r="AD51">
        <v>517.95916699999998</v>
      </c>
      <c r="AE51">
        <v>517.56463599999995</v>
      </c>
      <c r="AF51">
        <v>506.65536500000002</v>
      </c>
      <c r="AG51">
        <v>499.68572999999998</v>
      </c>
      <c r="AH51">
        <v>499.529877</v>
      </c>
      <c r="AI51">
        <v>494.734039</v>
      </c>
      <c r="AJ51">
        <v>487.25003099999998</v>
      </c>
      <c r="AK51" s="40">
        <v>5.0000000000000001E-3</v>
      </c>
    </row>
    <row r="52" spans="1:37">
      <c r="B52" t="s">
        <v>347</v>
      </c>
      <c r="C52" t="s">
        <v>360</v>
      </c>
      <c r="D52" t="s">
        <v>1478</v>
      </c>
      <c r="E52" t="s">
        <v>497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117</v>
      </c>
    </row>
    <row r="53" spans="1:37">
      <c r="B53" t="s">
        <v>349</v>
      </c>
      <c r="C53" t="s">
        <v>361</v>
      </c>
      <c r="D53" t="s">
        <v>1479</v>
      </c>
      <c r="E53" t="s">
        <v>497</v>
      </c>
      <c r="F53">
        <v>17.315902999999999</v>
      </c>
      <c r="G53">
        <v>36.718674</v>
      </c>
      <c r="H53">
        <v>17.100639000000001</v>
      </c>
      <c r="I53">
        <v>18.175018000000001</v>
      </c>
      <c r="J53">
        <v>30.260731</v>
      </c>
      <c r="K53">
        <v>33.053322000000001</v>
      </c>
      <c r="L53">
        <v>34.955939999999998</v>
      </c>
      <c r="M53">
        <v>42.351486000000001</v>
      </c>
      <c r="N53">
        <v>43.570652000000003</v>
      </c>
      <c r="O53">
        <v>47.041564999999999</v>
      </c>
      <c r="P53">
        <v>43.275649999999999</v>
      </c>
      <c r="Q53">
        <v>40.027729000000001</v>
      </c>
      <c r="R53">
        <v>45.376812000000001</v>
      </c>
      <c r="S53">
        <v>46.843704000000002</v>
      </c>
      <c r="T53">
        <v>49.102119000000002</v>
      </c>
      <c r="U53">
        <v>45.52393</v>
      </c>
      <c r="V53">
        <v>49.935234000000001</v>
      </c>
      <c r="W53">
        <v>51.650298999999997</v>
      </c>
      <c r="X53">
        <v>51.096953999999997</v>
      </c>
      <c r="Y53">
        <v>56.260711999999998</v>
      </c>
      <c r="Z53">
        <v>61.169593999999996</v>
      </c>
      <c r="AA53">
        <v>59.988880000000002</v>
      </c>
      <c r="AB53">
        <v>68.321358000000004</v>
      </c>
      <c r="AC53">
        <v>71.590667999999994</v>
      </c>
      <c r="AD53">
        <v>77.730148</v>
      </c>
      <c r="AE53">
        <v>82.270934999999994</v>
      </c>
      <c r="AF53">
        <v>87.080887000000004</v>
      </c>
      <c r="AG53">
        <v>90.691199999999995</v>
      </c>
      <c r="AH53">
        <v>92.562622000000005</v>
      </c>
      <c r="AI53">
        <v>96.801299999999998</v>
      </c>
      <c r="AJ53">
        <v>101.31399500000001</v>
      </c>
      <c r="AK53" s="40">
        <v>6.0999999999999999E-2</v>
      </c>
    </row>
    <row r="54" spans="1:37">
      <c r="B54" t="s">
        <v>280</v>
      </c>
      <c r="C54" t="s">
        <v>362</v>
      </c>
      <c r="D54" t="s">
        <v>1396</v>
      </c>
      <c r="E54" t="s">
        <v>497</v>
      </c>
      <c r="F54">
        <v>1860.4852289999999</v>
      </c>
      <c r="G54">
        <v>2530.984375</v>
      </c>
      <c r="H54">
        <v>2826.3454590000001</v>
      </c>
      <c r="I54">
        <v>2963.3054200000001</v>
      </c>
      <c r="J54">
        <v>3051.767578</v>
      </c>
      <c r="K54">
        <v>3120.2192380000001</v>
      </c>
      <c r="L54">
        <v>3144.2416990000002</v>
      </c>
      <c r="M54">
        <v>3161.6291500000002</v>
      </c>
      <c r="N54">
        <v>3182.7919919999999</v>
      </c>
      <c r="O54">
        <v>3201.8508299999999</v>
      </c>
      <c r="P54">
        <v>3222.4721679999998</v>
      </c>
      <c r="Q54">
        <v>3248.7070309999999</v>
      </c>
      <c r="R54">
        <v>3287.2993160000001</v>
      </c>
      <c r="S54">
        <v>3325.2963869999999</v>
      </c>
      <c r="T54">
        <v>3367.7897950000001</v>
      </c>
      <c r="U54">
        <v>3416.8146969999998</v>
      </c>
      <c r="V54">
        <v>3457.4729000000002</v>
      </c>
      <c r="W54">
        <v>3492.2021479999999</v>
      </c>
      <c r="X54">
        <v>3528.9045409999999</v>
      </c>
      <c r="Y54">
        <v>3570.2958979999999</v>
      </c>
      <c r="Z54">
        <v>3622.0219729999999</v>
      </c>
      <c r="AA54">
        <v>3669.8466800000001</v>
      </c>
      <c r="AB54">
        <v>3718.9997560000002</v>
      </c>
      <c r="AC54">
        <v>3765.7592770000001</v>
      </c>
      <c r="AD54">
        <v>3814.1923830000001</v>
      </c>
      <c r="AE54">
        <v>3866.8139649999998</v>
      </c>
      <c r="AF54">
        <v>3914.7517090000001</v>
      </c>
      <c r="AG54">
        <v>3951.3642580000001</v>
      </c>
      <c r="AH54">
        <v>3990.6259770000001</v>
      </c>
      <c r="AI54">
        <v>4026.413086</v>
      </c>
      <c r="AJ54">
        <v>4062.8081050000001</v>
      </c>
      <c r="AK54" s="40">
        <v>2.5999999999999999E-2</v>
      </c>
    </row>
    <row r="55" spans="1:37">
      <c r="B55" t="s">
        <v>363</v>
      </c>
      <c r="C55" t="s">
        <v>364</v>
      </c>
      <c r="D55" t="s">
        <v>1480</v>
      </c>
      <c r="E55" t="s">
        <v>497</v>
      </c>
      <c r="F55">
        <v>1838.034302</v>
      </c>
      <c r="G55">
        <v>2508.5495609999998</v>
      </c>
      <c r="H55">
        <v>2803.923828</v>
      </c>
      <c r="I55">
        <v>2940.8947750000002</v>
      </c>
      <c r="J55">
        <v>3029.3659670000002</v>
      </c>
      <c r="K55">
        <v>3097.8251949999999</v>
      </c>
      <c r="L55">
        <v>3121.8540039999998</v>
      </c>
      <c r="M55">
        <v>3139.2465820000002</v>
      </c>
      <c r="N55">
        <v>3160.4135740000002</v>
      </c>
      <c r="O55">
        <v>3179.4758299999999</v>
      </c>
      <c r="P55">
        <v>3200.1000979999999</v>
      </c>
      <c r="Q55">
        <v>3226.3374020000001</v>
      </c>
      <c r="R55">
        <v>3264.9316410000001</v>
      </c>
      <c r="S55">
        <v>3302.9304200000001</v>
      </c>
      <c r="T55">
        <v>3345.4252929999998</v>
      </c>
      <c r="U55">
        <v>3394.451172</v>
      </c>
      <c r="V55">
        <v>3435.1103520000001</v>
      </c>
      <c r="W55">
        <v>3469.8403320000002</v>
      </c>
      <c r="X55">
        <v>3506.5434570000002</v>
      </c>
      <c r="Y55">
        <v>3547.9353030000002</v>
      </c>
      <c r="Z55">
        <v>3599.661865</v>
      </c>
      <c r="AA55">
        <v>3647.4870609999998</v>
      </c>
      <c r="AB55">
        <v>3696.6403810000002</v>
      </c>
      <c r="AC55">
        <v>3743.4001459999999</v>
      </c>
      <c r="AD55">
        <v>3791.8334960000002</v>
      </c>
      <c r="AE55">
        <v>3844.455078</v>
      </c>
      <c r="AF55">
        <v>3892.3930660000001</v>
      </c>
      <c r="AG55">
        <v>3929.005615</v>
      </c>
      <c r="AH55">
        <v>3968.267578</v>
      </c>
      <c r="AI55">
        <v>4004.0546880000002</v>
      </c>
      <c r="AJ55">
        <v>4040.4497070000002</v>
      </c>
      <c r="AK55" s="40">
        <v>2.7E-2</v>
      </c>
    </row>
    <row r="56" spans="1:37">
      <c r="B56" t="s">
        <v>365</v>
      </c>
      <c r="C56" t="s">
        <v>366</v>
      </c>
      <c r="D56" t="s">
        <v>1481</v>
      </c>
      <c r="E56" t="s">
        <v>497</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40">
        <v>0</v>
      </c>
    </row>
    <row r="57" spans="1:37">
      <c r="B57" t="s">
        <v>281</v>
      </c>
      <c r="C57" t="s">
        <v>367</v>
      </c>
      <c r="D57" t="s">
        <v>1482</v>
      </c>
      <c r="E57" t="s">
        <v>497</v>
      </c>
      <c r="F57">
        <v>535.96636999999998</v>
      </c>
      <c r="G57">
        <v>545.01122999999995</v>
      </c>
      <c r="H57">
        <v>545.74865699999998</v>
      </c>
      <c r="I57">
        <v>532.56957999999997</v>
      </c>
      <c r="J57">
        <v>523.88000499999998</v>
      </c>
      <c r="K57">
        <v>523.35650599999997</v>
      </c>
      <c r="L57">
        <v>522.09973100000002</v>
      </c>
      <c r="M57">
        <v>521.93035899999995</v>
      </c>
      <c r="N57">
        <v>524.80780000000004</v>
      </c>
      <c r="O57">
        <v>523.65002400000003</v>
      </c>
      <c r="P57">
        <v>521.66619900000001</v>
      </c>
      <c r="Q57">
        <v>521.58520499999997</v>
      </c>
      <c r="R57">
        <v>522.42028800000003</v>
      </c>
      <c r="S57">
        <v>523.28680399999996</v>
      </c>
      <c r="T57">
        <v>524.16394000000003</v>
      </c>
      <c r="U57">
        <v>525.042419</v>
      </c>
      <c r="V57">
        <v>525.95764199999996</v>
      </c>
      <c r="W57">
        <v>526.90600600000005</v>
      </c>
      <c r="X57">
        <v>527.86682099999996</v>
      </c>
      <c r="Y57">
        <v>528.831726</v>
      </c>
      <c r="Z57">
        <v>529.80688499999997</v>
      </c>
      <c r="AA57">
        <v>530.79144299999996</v>
      </c>
      <c r="AB57">
        <v>531.77477999999996</v>
      </c>
      <c r="AC57">
        <v>532.76556400000004</v>
      </c>
      <c r="AD57">
        <v>533.75750700000003</v>
      </c>
      <c r="AE57">
        <v>534.75317399999994</v>
      </c>
      <c r="AF57">
        <v>535.74883999999997</v>
      </c>
      <c r="AG57">
        <v>536.744507</v>
      </c>
      <c r="AH57">
        <v>537.74035600000002</v>
      </c>
      <c r="AI57">
        <v>538.73468000000003</v>
      </c>
      <c r="AJ57">
        <v>539.72705099999996</v>
      </c>
      <c r="AK57" s="40">
        <v>0</v>
      </c>
    </row>
    <row r="58" spans="1:37">
      <c r="B58" t="s">
        <v>368</v>
      </c>
      <c r="C58" t="s">
        <v>369</v>
      </c>
      <c r="D58" t="s">
        <v>1483</v>
      </c>
      <c r="E58" t="s">
        <v>497</v>
      </c>
      <c r="F58">
        <v>401.72967499999999</v>
      </c>
      <c r="G58">
        <v>408.50488300000001</v>
      </c>
      <c r="H58">
        <v>409.04373199999998</v>
      </c>
      <c r="I58">
        <v>399.16329999999999</v>
      </c>
      <c r="J58">
        <v>392.65554800000001</v>
      </c>
      <c r="K58">
        <v>392.26257299999997</v>
      </c>
      <c r="L58">
        <v>391.31887799999998</v>
      </c>
      <c r="M58">
        <v>391.19494600000002</v>
      </c>
      <c r="N58">
        <v>393.351471</v>
      </c>
      <c r="O58">
        <v>392.484711</v>
      </c>
      <c r="P58">
        <v>390.99704000000003</v>
      </c>
      <c r="Q58">
        <v>390.933899</v>
      </c>
      <c r="R58">
        <v>391.56195100000002</v>
      </c>
      <c r="S58">
        <v>392.21130399999998</v>
      </c>
      <c r="T58">
        <v>392.86895800000002</v>
      </c>
      <c r="U58">
        <v>393.52496300000001</v>
      </c>
      <c r="V58">
        <v>394.21295199999997</v>
      </c>
      <c r="W58">
        <v>394.92361499999998</v>
      </c>
      <c r="X58">
        <v>395.64215100000001</v>
      </c>
      <c r="Y58">
        <v>396.36755399999998</v>
      </c>
      <c r="Z58">
        <v>397.09851099999997</v>
      </c>
      <c r="AA58">
        <v>397.83429000000001</v>
      </c>
      <c r="AB58">
        <v>398.57382200000001</v>
      </c>
      <c r="AC58">
        <v>399.31634500000001</v>
      </c>
      <c r="AD58">
        <v>400.061035</v>
      </c>
      <c r="AE58">
        <v>400.80715900000001</v>
      </c>
      <c r="AF58">
        <v>401.55407700000001</v>
      </c>
      <c r="AG58">
        <v>402.30093399999998</v>
      </c>
      <c r="AH58">
        <v>403.04748499999999</v>
      </c>
      <c r="AI58">
        <v>403.79330399999998</v>
      </c>
      <c r="AJ58">
        <v>404.53796399999999</v>
      </c>
      <c r="AK58" s="40">
        <v>0</v>
      </c>
    </row>
    <row r="59" spans="1:37">
      <c r="B59" t="s">
        <v>345</v>
      </c>
      <c r="C59" t="s">
        <v>370</v>
      </c>
      <c r="D59" t="s">
        <v>1484</v>
      </c>
      <c r="E59" t="s">
        <v>497</v>
      </c>
      <c r="F59">
        <v>19.229748000000001</v>
      </c>
      <c r="G59">
        <v>19.559747999999999</v>
      </c>
      <c r="H59">
        <v>19.604057000000001</v>
      </c>
      <c r="I59">
        <v>19.134007</v>
      </c>
      <c r="J59">
        <v>18.815207000000001</v>
      </c>
      <c r="K59">
        <v>18.797191999999999</v>
      </c>
      <c r="L59">
        <v>18.754283999999998</v>
      </c>
      <c r="M59">
        <v>18.744330999999999</v>
      </c>
      <c r="N59">
        <v>18.847854999999999</v>
      </c>
      <c r="O59">
        <v>18.804949000000001</v>
      </c>
      <c r="P59">
        <v>18.734697000000001</v>
      </c>
      <c r="Q59">
        <v>18.734974000000001</v>
      </c>
      <c r="R59">
        <v>18.762163000000001</v>
      </c>
      <c r="S59">
        <v>18.793427999999999</v>
      </c>
      <c r="T59">
        <v>18.824687999999998</v>
      </c>
      <c r="U59">
        <v>18.859321999999999</v>
      </c>
      <c r="V59">
        <v>18.889589000000001</v>
      </c>
      <c r="W59">
        <v>18.923862</v>
      </c>
      <c r="X59">
        <v>18.960432000000001</v>
      </c>
      <c r="Y59">
        <v>18.992315000000001</v>
      </c>
      <c r="Z59">
        <v>19.027204999999999</v>
      </c>
      <c r="AA59">
        <v>19.065366999999998</v>
      </c>
      <c r="AB59">
        <v>19.097477000000001</v>
      </c>
      <c r="AC59">
        <v>19.133113999999999</v>
      </c>
      <c r="AD59">
        <v>19.167227</v>
      </c>
      <c r="AE59">
        <v>19.203192000000001</v>
      </c>
      <c r="AF59">
        <v>19.238092000000002</v>
      </c>
      <c r="AG59">
        <v>19.273088000000001</v>
      </c>
      <c r="AH59">
        <v>19.308661000000001</v>
      </c>
      <c r="AI59">
        <v>19.343631999999999</v>
      </c>
      <c r="AJ59">
        <v>19.378197</v>
      </c>
      <c r="AK59" s="40">
        <v>0</v>
      </c>
    </row>
    <row r="60" spans="1:37">
      <c r="B60" t="s">
        <v>371</v>
      </c>
      <c r="C60" t="s">
        <v>372</v>
      </c>
      <c r="D60" t="s">
        <v>1485</v>
      </c>
      <c r="E60" t="s">
        <v>497</v>
      </c>
      <c r="F60">
        <v>115.006958</v>
      </c>
      <c r="G60">
        <v>116.946564</v>
      </c>
      <c r="H60">
        <v>117.10083</v>
      </c>
      <c r="I60">
        <v>114.272278</v>
      </c>
      <c r="J60">
        <v>112.40922500000001</v>
      </c>
      <c r="K60">
        <v>112.296738</v>
      </c>
      <c r="L60">
        <v>112.02658099999999</v>
      </c>
      <c r="M60">
        <v>111.991089</v>
      </c>
      <c r="N60">
        <v>112.608475</v>
      </c>
      <c r="O60">
        <v>112.360336</v>
      </c>
      <c r="P60">
        <v>111.934448</v>
      </c>
      <c r="Q60">
        <v>111.91635100000001</v>
      </c>
      <c r="R60">
        <v>112.096161</v>
      </c>
      <c r="S60">
        <v>112.282059</v>
      </c>
      <c r="T60">
        <v>112.470337</v>
      </c>
      <c r="U60">
        <v>112.65812699999999</v>
      </c>
      <c r="V60">
        <v>112.85508</v>
      </c>
      <c r="W60">
        <v>113.058533</v>
      </c>
      <c r="X60">
        <v>113.264236</v>
      </c>
      <c r="Y60">
        <v>113.471886</v>
      </c>
      <c r="Z60">
        <v>113.681168</v>
      </c>
      <c r="AA60">
        <v>113.891792</v>
      </c>
      <c r="AB60">
        <v>114.10350800000001</v>
      </c>
      <c r="AC60">
        <v>114.316086</v>
      </c>
      <c r="AD60">
        <v>114.529259</v>
      </c>
      <c r="AE60">
        <v>114.742859</v>
      </c>
      <c r="AF60">
        <v>114.95668000000001</v>
      </c>
      <c r="AG60">
        <v>115.170502</v>
      </c>
      <c r="AH60">
        <v>115.384216</v>
      </c>
      <c r="AI60">
        <v>115.59773300000001</v>
      </c>
      <c r="AJ60">
        <v>115.810913</v>
      </c>
      <c r="AK60" s="40">
        <v>0</v>
      </c>
    </row>
    <row r="61" spans="1:37">
      <c r="B61" t="s">
        <v>282</v>
      </c>
      <c r="C61" t="s">
        <v>373</v>
      </c>
      <c r="D61" t="s">
        <v>1486</v>
      </c>
      <c r="E61" t="s">
        <v>497</v>
      </c>
      <c r="F61">
        <v>123.24041699999999</v>
      </c>
      <c r="G61">
        <v>154.78178399999999</v>
      </c>
      <c r="H61">
        <v>177.566147</v>
      </c>
      <c r="I61">
        <v>194.206558</v>
      </c>
      <c r="J61">
        <v>206.437195</v>
      </c>
      <c r="K61">
        <v>215.22547900000001</v>
      </c>
      <c r="L61">
        <v>221.68235799999999</v>
      </c>
      <c r="M61">
        <v>226.56303399999999</v>
      </c>
      <c r="N61">
        <v>228.953934</v>
      </c>
      <c r="O61">
        <v>230.64898700000001</v>
      </c>
      <c r="P61">
        <v>232.393936</v>
      </c>
      <c r="Q61">
        <v>232.85581999999999</v>
      </c>
      <c r="R61">
        <v>233.45077499999999</v>
      </c>
      <c r="S61">
        <v>233.69122300000001</v>
      </c>
      <c r="T61">
        <v>233.81994599999999</v>
      </c>
      <c r="U61">
        <v>233.339584</v>
      </c>
      <c r="V61">
        <v>233.03294399999999</v>
      </c>
      <c r="W61">
        <v>232.702698</v>
      </c>
      <c r="X61">
        <v>232.21530200000001</v>
      </c>
      <c r="Y61">
        <v>231.47563199999999</v>
      </c>
      <c r="Z61">
        <v>230.83416700000001</v>
      </c>
      <c r="AA61">
        <v>229.97171</v>
      </c>
      <c r="AB61">
        <v>229.01445000000001</v>
      </c>
      <c r="AC61">
        <v>228.01458700000001</v>
      </c>
      <c r="AD61">
        <v>226.97612000000001</v>
      </c>
      <c r="AE61">
        <v>225.876068</v>
      </c>
      <c r="AF61">
        <v>224.61758399999999</v>
      </c>
      <c r="AG61">
        <v>223.33367899999999</v>
      </c>
      <c r="AH61">
        <v>221.78813199999999</v>
      </c>
      <c r="AI61">
        <v>220.16580200000001</v>
      </c>
      <c r="AJ61">
        <v>218.665131</v>
      </c>
      <c r="AK61" s="40">
        <v>1.9E-2</v>
      </c>
    </row>
    <row r="62" spans="1:37">
      <c r="B62" t="s">
        <v>374</v>
      </c>
      <c r="C62" t="s">
        <v>375</v>
      </c>
      <c r="D62" t="s">
        <v>1487</v>
      </c>
      <c r="E62" t="s">
        <v>497</v>
      </c>
      <c r="F62">
        <v>65.868385000000004</v>
      </c>
      <c r="G62">
        <v>77.343924999999999</v>
      </c>
      <c r="H62">
        <v>85.037193000000002</v>
      </c>
      <c r="I62">
        <v>90.397377000000006</v>
      </c>
      <c r="J62">
        <v>94.148392000000001</v>
      </c>
      <c r="K62">
        <v>96.454200999999998</v>
      </c>
      <c r="L62">
        <v>98.028533999999993</v>
      </c>
      <c r="M62">
        <v>99.228485000000006</v>
      </c>
      <c r="N62">
        <v>98.787505999999993</v>
      </c>
      <c r="O62">
        <v>98.326217999999997</v>
      </c>
      <c r="P62">
        <v>98.456612000000007</v>
      </c>
      <c r="Q62">
        <v>97.730179000000007</v>
      </c>
      <c r="R62">
        <v>97.429573000000005</v>
      </c>
      <c r="S62">
        <v>97.078491</v>
      </c>
      <c r="T62">
        <v>96.865768000000003</v>
      </c>
      <c r="U62">
        <v>96.190719999999999</v>
      </c>
      <c r="V62">
        <v>95.827606000000003</v>
      </c>
      <c r="W62">
        <v>95.546768</v>
      </c>
      <c r="X62">
        <v>95.188216999999995</v>
      </c>
      <c r="Y62">
        <v>94.635986000000003</v>
      </c>
      <c r="Z62">
        <v>94.234970000000004</v>
      </c>
      <c r="AA62">
        <v>93.656120000000001</v>
      </c>
      <c r="AB62">
        <v>93.025208000000006</v>
      </c>
      <c r="AC62">
        <v>92.393783999999997</v>
      </c>
      <c r="AD62">
        <v>91.770995999999997</v>
      </c>
      <c r="AE62">
        <v>91.134651000000005</v>
      </c>
      <c r="AF62">
        <v>90.408362999999994</v>
      </c>
      <c r="AG62">
        <v>89.765427000000003</v>
      </c>
      <c r="AH62">
        <v>89.013596000000007</v>
      </c>
      <c r="AI62">
        <v>88.517876000000001</v>
      </c>
      <c r="AJ62">
        <v>88.092033000000001</v>
      </c>
      <c r="AK62" s="40">
        <v>0.01</v>
      </c>
    </row>
    <row r="63" spans="1:37">
      <c r="A63" t="s">
        <v>113</v>
      </c>
      <c r="B63" t="s">
        <v>334</v>
      </c>
      <c r="C63" t="s">
        <v>376</v>
      </c>
      <c r="D63" t="s">
        <v>1488</v>
      </c>
      <c r="E63" t="s">
        <v>497</v>
      </c>
      <c r="F63">
        <v>8.2139009999999999</v>
      </c>
      <c r="G63">
        <v>9.6765150000000002</v>
      </c>
      <c r="H63">
        <v>10.66667</v>
      </c>
      <c r="I63">
        <v>11.35914</v>
      </c>
      <c r="J63">
        <v>11.848991</v>
      </c>
      <c r="K63">
        <v>12.157253000000001</v>
      </c>
      <c r="L63">
        <v>12.373383</v>
      </c>
      <c r="M63">
        <v>12.542023</v>
      </c>
      <c r="N63">
        <v>12.501125</v>
      </c>
      <c r="O63">
        <v>12.457867</v>
      </c>
      <c r="P63">
        <v>12.492732999999999</v>
      </c>
      <c r="Q63">
        <v>12.415229999999999</v>
      </c>
      <c r="R63">
        <v>12.393853</v>
      </c>
      <c r="S63">
        <v>12.364929999999999</v>
      </c>
      <c r="T63">
        <v>12.354592999999999</v>
      </c>
      <c r="U63">
        <v>12.283155000000001</v>
      </c>
      <c r="V63">
        <v>12.252656</v>
      </c>
      <c r="W63">
        <v>12.232264000000001</v>
      </c>
      <c r="X63">
        <v>12.202119</v>
      </c>
      <c r="Y63">
        <v>12.146736000000001</v>
      </c>
      <c r="Z63">
        <v>12.111720999999999</v>
      </c>
      <c r="AA63">
        <v>12.053454</v>
      </c>
      <c r="AB63">
        <v>11.987914999999999</v>
      </c>
      <c r="AC63">
        <v>11.922503000000001</v>
      </c>
      <c r="AD63">
        <v>11.858107</v>
      </c>
      <c r="AE63">
        <v>11.792482</v>
      </c>
      <c r="AF63">
        <v>11.713984</v>
      </c>
      <c r="AG63">
        <v>11.645860000000001</v>
      </c>
      <c r="AH63">
        <v>11.563480999999999</v>
      </c>
      <c r="AI63">
        <v>11.514956</v>
      </c>
      <c r="AJ63">
        <v>11.475149999999999</v>
      </c>
      <c r="AK63" s="40">
        <v>1.0999999999999999E-2</v>
      </c>
    </row>
    <row r="64" spans="1:37">
      <c r="A64" t="s">
        <v>113</v>
      </c>
      <c r="B64" t="s">
        <v>311</v>
      </c>
      <c r="C64" t="s">
        <v>377</v>
      </c>
      <c r="D64" t="s">
        <v>1489</v>
      </c>
      <c r="E64" t="s">
        <v>497</v>
      </c>
      <c r="F64">
        <v>4.2989999999999999E-3</v>
      </c>
      <c r="G64">
        <v>4.9049999999999996E-3</v>
      </c>
      <c r="H64">
        <v>5.2630000000000003E-3</v>
      </c>
      <c r="I64">
        <v>5.5059999999999996E-3</v>
      </c>
      <c r="J64">
        <v>5.6690000000000004E-3</v>
      </c>
      <c r="K64">
        <v>5.7609999999999996E-3</v>
      </c>
      <c r="L64">
        <v>5.8209999999999998E-3</v>
      </c>
      <c r="M64">
        <v>5.8630000000000002E-3</v>
      </c>
      <c r="N64">
        <v>5.8230000000000001E-3</v>
      </c>
      <c r="O64">
        <v>5.7800000000000004E-3</v>
      </c>
      <c r="P64">
        <v>5.764E-3</v>
      </c>
      <c r="Q64">
        <v>5.7060000000000001E-3</v>
      </c>
      <c r="R64">
        <v>5.6649999999999999E-3</v>
      </c>
      <c r="S64">
        <v>5.6230000000000004E-3</v>
      </c>
      <c r="T64">
        <v>5.5859999999999998E-3</v>
      </c>
      <c r="U64">
        <v>5.5250000000000004E-3</v>
      </c>
      <c r="V64">
        <v>5.4819999999999999E-3</v>
      </c>
      <c r="W64">
        <v>5.4450000000000002E-3</v>
      </c>
      <c r="X64">
        <v>5.4029999999999998E-3</v>
      </c>
      <c r="Y64">
        <v>5.3489999999999996E-3</v>
      </c>
      <c r="Z64">
        <v>5.2969999999999996E-3</v>
      </c>
      <c r="AA64">
        <v>5.2370000000000003E-3</v>
      </c>
      <c r="AB64">
        <v>5.1770000000000002E-3</v>
      </c>
      <c r="AC64">
        <v>5.117E-3</v>
      </c>
      <c r="AD64">
        <v>5.058E-3</v>
      </c>
      <c r="AE64">
        <v>4.9940000000000002E-3</v>
      </c>
      <c r="AF64">
        <v>4.9300000000000004E-3</v>
      </c>
      <c r="AG64">
        <v>4.8710000000000003E-3</v>
      </c>
      <c r="AH64">
        <v>4.8050000000000002E-3</v>
      </c>
      <c r="AI64">
        <v>4.751E-3</v>
      </c>
      <c r="AJ64">
        <v>4.7019999999999996E-3</v>
      </c>
      <c r="AK64" s="40">
        <v>3.0000000000000001E-3</v>
      </c>
    </row>
    <row r="65" spans="1:37">
      <c r="A65" t="s">
        <v>114</v>
      </c>
      <c r="B65" t="s">
        <v>313</v>
      </c>
      <c r="C65" t="s">
        <v>378</v>
      </c>
      <c r="D65" t="s">
        <v>1490</v>
      </c>
      <c r="E65" t="s">
        <v>497</v>
      </c>
      <c r="F65">
        <v>39.342956999999998</v>
      </c>
      <c r="G65">
        <v>45.876663000000001</v>
      </c>
      <c r="H65">
        <v>50.221744999999999</v>
      </c>
      <c r="I65">
        <v>53.204749999999997</v>
      </c>
      <c r="J65">
        <v>55.259338</v>
      </c>
      <c r="K65">
        <v>56.491351999999999</v>
      </c>
      <c r="L65">
        <v>57.299968999999997</v>
      </c>
      <c r="M65">
        <v>57.889167999999998</v>
      </c>
      <c r="N65">
        <v>57.565086000000001</v>
      </c>
      <c r="O65">
        <v>57.224128999999998</v>
      </c>
      <c r="P65">
        <v>57.227783000000002</v>
      </c>
      <c r="Q65">
        <v>56.729961000000003</v>
      </c>
      <c r="R65">
        <v>56.487537000000003</v>
      </c>
      <c r="S65">
        <v>56.204224000000004</v>
      </c>
      <c r="T65">
        <v>55.996456000000002</v>
      </c>
      <c r="U65">
        <v>55.510323</v>
      </c>
      <c r="V65">
        <v>55.190829999999998</v>
      </c>
      <c r="W65">
        <v>54.901924000000001</v>
      </c>
      <c r="X65">
        <v>54.556376999999998</v>
      </c>
      <c r="Y65">
        <v>54.084842999999999</v>
      </c>
      <c r="Z65">
        <v>53.685890000000001</v>
      </c>
      <c r="AA65">
        <v>53.162922000000002</v>
      </c>
      <c r="AB65">
        <v>52.581119999999999</v>
      </c>
      <c r="AC65">
        <v>51.966534000000003</v>
      </c>
      <c r="AD65">
        <v>51.312018999999999</v>
      </c>
      <c r="AE65">
        <v>50.599342</v>
      </c>
      <c r="AF65">
        <v>49.756568999999999</v>
      </c>
      <c r="AG65">
        <v>48.845408999999997</v>
      </c>
      <c r="AH65">
        <v>47.706341000000002</v>
      </c>
      <c r="AI65">
        <v>46.376685999999999</v>
      </c>
      <c r="AJ65">
        <v>45.129745</v>
      </c>
      <c r="AK65" s="40">
        <v>5.0000000000000001E-3</v>
      </c>
    </row>
    <row r="66" spans="1:37">
      <c r="A66" t="s">
        <v>112</v>
      </c>
      <c r="B66" t="s">
        <v>315</v>
      </c>
      <c r="C66" t="s">
        <v>379</v>
      </c>
      <c r="D66" t="s">
        <v>1491</v>
      </c>
      <c r="E66" t="s">
        <v>497</v>
      </c>
      <c r="F66">
        <v>17.099070000000001</v>
      </c>
      <c r="G66">
        <v>20.319552999999999</v>
      </c>
      <c r="H66">
        <v>22.485256</v>
      </c>
      <c r="I66">
        <v>24.019459000000001</v>
      </c>
      <c r="J66">
        <v>25.102898</v>
      </c>
      <c r="K66">
        <v>25.770533</v>
      </c>
      <c r="L66">
        <v>26.232544000000001</v>
      </c>
      <c r="M66">
        <v>26.589859000000001</v>
      </c>
      <c r="N66">
        <v>26.464668</v>
      </c>
      <c r="O66">
        <v>26.333935</v>
      </c>
      <c r="P66">
        <v>26.351505</v>
      </c>
      <c r="Q66">
        <v>26.142330000000001</v>
      </c>
      <c r="R66">
        <v>26.030087000000002</v>
      </c>
      <c r="S66">
        <v>25.909834</v>
      </c>
      <c r="T66">
        <v>25.821386</v>
      </c>
      <c r="U66">
        <v>25.614086</v>
      </c>
      <c r="V66">
        <v>25.490601000000002</v>
      </c>
      <c r="W66">
        <v>25.393127</v>
      </c>
      <c r="X66">
        <v>25.272171</v>
      </c>
      <c r="Y66">
        <v>25.098717000000001</v>
      </c>
      <c r="Z66">
        <v>24.958691000000002</v>
      </c>
      <c r="AA66">
        <v>24.771570000000001</v>
      </c>
      <c r="AB66">
        <v>24.572716</v>
      </c>
      <c r="AC66">
        <v>24.372135</v>
      </c>
      <c r="AD66">
        <v>24.175498999999999</v>
      </c>
      <c r="AE66">
        <v>23.970161000000001</v>
      </c>
      <c r="AF66">
        <v>23.746223000000001</v>
      </c>
      <c r="AG66">
        <v>23.548378</v>
      </c>
      <c r="AH66">
        <v>23.317295000000001</v>
      </c>
      <c r="AI66">
        <v>23.150963000000001</v>
      </c>
      <c r="AJ66">
        <v>23.003896999999998</v>
      </c>
      <c r="AK66" s="40">
        <v>0.01</v>
      </c>
    </row>
    <row r="67" spans="1:37">
      <c r="A67" t="s">
        <v>260</v>
      </c>
      <c r="B67" t="s">
        <v>317</v>
      </c>
      <c r="C67" t="s">
        <v>380</v>
      </c>
      <c r="D67" t="s">
        <v>1492</v>
      </c>
      <c r="E67" t="s">
        <v>497</v>
      </c>
      <c r="F67">
        <v>0.85228499999999996</v>
      </c>
      <c r="G67">
        <v>1.0238849999999999</v>
      </c>
      <c r="H67">
        <v>1.142909</v>
      </c>
      <c r="I67">
        <v>1.226561</v>
      </c>
      <c r="J67">
        <v>1.2873049999999999</v>
      </c>
      <c r="K67">
        <v>1.3277159999999999</v>
      </c>
      <c r="L67">
        <v>1.35825</v>
      </c>
      <c r="M67">
        <v>1.3837299999999999</v>
      </c>
      <c r="N67">
        <v>1.3838189999999999</v>
      </c>
      <c r="O67">
        <v>1.3838760000000001</v>
      </c>
      <c r="P67">
        <v>1.394023</v>
      </c>
      <c r="Q67">
        <v>1.38931</v>
      </c>
      <c r="R67">
        <v>1.391672</v>
      </c>
      <c r="S67">
        <v>1.3925799999999999</v>
      </c>
      <c r="T67">
        <v>1.395878</v>
      </c>
      <c r="U67">
        <v>1.3909419999999999</v>
      </c>
      <c r="V67">
        <v>1.3914660000000001</v>
      </c>
      <c r="W67">
        <v>1.3932119999999999</v>
      </c>
      <c r="X67">
        <v>1.3938429999999999</v>
      </c>
      <c r="Y67">
        <v>1.391078</v>
      </c>
      <c r="Z67">
        <v>1.3909210000000001</v>
      </c>
      <c r="AA67">
        <v>1.388023</v>
      </c>
      <c r="AB67">
        <v>1.384069</v>
      </c>
      <c r="AC67">
        <v>1.380226</v>
      </c>
      <c r="AD67">
        <v>1.3765510000000001</v>
      </c>
      <c r="AE67">
        <v>1.3728610000000001</v>
      </c>
      <c r="AF67">
        <v>1.3671819999999999</v>
      </c>
      <c r="AG67">
        <v>1.362773</v>
      </c>
      <c r="AH67">
        <v>1.3564320000000001</v>
      </c>
      <c r="AI67">
        <v>1.354414</v>
      </c>
      <c r="AJ67">
        <v>1.3532869999999999</v>
      </c>
      <c r="AK67" s="40">
        <v>1.6E-2</v>
      </c>
    </row>
    <row r="68" spans="1:37">
      <c r="A68" t="s">
        <v>111</v>
      </c>
      <c r="B68" t="s">
        <v>319</v>
      </c>
      <c r="C68" t="s">
        <v>381</v>
      </c>
      <c r="D68" t="s">
        <v>1493</v>
      </c>
      <c r="E68" t="s">
        <v>497</v>
      </c>
      <c r="F68">
        <v>0.34543099999999999</v>
      </c>
      <c r="G68">
        <v>0.42956299999999997</v>
      </c>
      <c r="H68">
        <v>0.50085900000000005</v>
      </c>
      <c r="I68">
        <v>0.566272</v>
      </c>
      <c r="J68">
        <v>0.627633</v>
      </c>
      <c r="K68">
        <v>0.68449700000000002</v>
      </c>
      <c r="L68">
        <v>0.74109599999999998</v>
      </c>
      <c r="M68">
        <v>0.80010199999999998</v>
      </c>
      <c r="N68">
        <v>0.849352</v>
      </c>
      <c r="O68">
        <v>0.90310299999999999</v>
      </c>
      <c r="P68">
        <v>0.96728400000000003</v>
      </c>
      <c r="Q68">
        <v>1.030273</v>
      </c>
      <c r="R68">
        <v>1.1034949999999999</v>
      </c>
      <c r="S68">
        <v>1.184134</v>
      </c>
      <c r="T68">
        <v>1.27477</v>
      </c>
      <c r="U68">
        <v>1.3697600000000001</v>
      </c>
      <c r="V68">
        <v>1.479735</v>
      </c>
      <c r="W68">
        <v>1.60405</v>
      </c>
      <c r="X68">
        <v>1.7416499999999999</v>
      </c>
      <c r="Y68">
        <v>1.8927510000000001</v>
      </c>
      <c r="Z68">
        <v>2.0660539999999998</v>
      </c>
      <c r="AA68">
        <v>2.2586650000000001</v>
      </c>
      <c r="AB68">
        <v>2.4781140000000001</v>
      </c>
      <c r="AC68">
        <v>2.731331</v>
      </c>
      <c r="AD68">
        <v>3.0279790000000002</v>
      </c>
      <c r="AE68">
        <v>3.3791910000000001</v>
      </c>
      <c r="AF68">
        <v>3.8040280000000002</v>
      </c>
      <c r="AG68">
        <v>4.3428430000000002</v>
      </c>
      <c r="AH68">
        <v>5.0501290000000001</v>
      </c>
      <c r="AI68">
        <v>6.1011290000000002</v>
      </c>
      <c r="AJ68">
        <v>7.110398</v>
      </c>
      <c r="AK68" s="40">
        <v>0.106</v>
      </c>
    </row>
    <row r="69" spans="1:37">
      <c r="A69" t="s">
        <v>261</v>
      </c>
      <c r="B69" t="s">
        <v>321</v>
      </c>
      <c r="C69" t="s">
        <v>382</v>
      </c>
      <c r="D69" t="s">
        <v>1494</v>
      </c>
      <c r="E69" t="s">
        <v>497</v>
      </c>
      <c r="F69">
        <v>1.0442999999999999E-2</v>
      </c>
      <c r="G69">
        <v>1.2829E-2</v>
      </c>
      <c r="H69">
        <v>1.4487E-2</v>
      </c>
      <c r="I69">
        <v>1.5692000000000001E-2</v>
      </c>
      <c r="J69">
        <v>1.6556000000000001E-2</v>
      </c>
      <c r="K69">
        <v>1.7096E-2</v>
      </c>
      <c r="L69">
        <v>1.7464E-2</v>
      </c>
      <c r="M69">
        <v>1.7742000000000001E-2</v>
      </c>
      <c r="N69">
        <v>1.7635999999999999E-2</v>
      </c>
      <c r="O69">
        <v>1.7526E-2</v>
      </c>
      <c r="P69">
        <v>1.7519E-2</v>
      </c>
      <c r="Q69">
        <v>1.7361999999999999E-2</v>
      </c>
      <c r="R69">
        <v>1.7267000000000001E-2</v>
      </c>
      <c r="S69">
        <v>1.7167000000000002E-2</v>
      </c>
      <c r="T69">
        <v>1.7087000000000001E-2</v>
      </c>
      <c r="U69">
        <v>1.6931000000000002E-2</v>
      </c>
      <c r="V69">
        <v>1.6830999999999999E-2</v>
      </c>
      <c r="W69">
        <v>1.6747999999999999E-2</v>
      </c>
      <c r="X69">
        <v>1.6648E-2</v>
      </c>
      <c r="Y69">
        <v>1.6513E-2</v>
      </c>
      <c r="Z69">
        <v>1.6397999999999999E-2</v>
      </c>
      <c r="AA69">
        <v>1.6250000000000001E-2</v>
      </c>
      <c r="AB69">
        <v>1.6095000000000002E-2</v>
      </c>
      <c r="AC69">
        <v>1.5938000000000001E-2</v>
      </c>
      <c r="AD69">
        <v>1.5783999999999999E-2</v>
      </c>
      <c r="AE69">
        <v>1.5620999999999999E-2</v>
      </c>
      <c r="AF69">
        <v>1.5448999999999999E-2</v>
      </c>
      <c r="AG69">
        <v>1.5294E-2</v>
      </c>
      <c r="AH69">
        <v>1.5117E-2</v>
      </c>
      <c r="AI69">
        <v>1.498E-2</v>
      </c>
      <c r="AJ69">
        <v>1.4853999999999999E-2</v>
      </c>
      <c r="AK69" s="40">
        <v>1.2E-2</v>
      </c>
    </row>
    <row r="70" spans="1:37">
      <c r="B70" t="s">
        <v>383</v>
      </c>
      <c r="C70" t="s">
        <v>384</v>
      </c>
      <c r="D70" t="s">
        <v>1495</v>
      </c>
      <c r="E70" t="s">
        <v>497</v>
      </c>
      <c r="F70">
        <v>21.389296000000002</v>
      </c>
      <c r="G70">
        <v>24.819852999999998</v>
      </c>
      <c r="H70">
        <v>27.510082000000001</v>
      </c>
      <c r="I70">
        <v>29.622658000000001</v>
      </c>
      <c r="J70">
        <v>31.287822999999999</v>
      </c>
      <c r="K70">
        <v>32.605826999999998</v>
      </c>
      <c r="L70">
        <v>33.663296000000003</v>
      </c>
      <c r="M70">
        <v>34.520812999999997</v>
      </c>
      <c r="N70">
        <v>35.224196999999997</v>
      </c>
      <c r="O70">
        <v>35.813029999999998</v>
      </c>
      <c r="P70">
        <v>36.317593000000002</v>
      </c>
      <c r="Q70">
        <v>36.759636</v>
      </c>
      <c r="R70">
        <v>37.152343999999999</v>
      </c>
      <c r="S70">
        <v>37.510295999999997</v>
      </c>
      <c r="T70">
        <v>37.844872000000002</v>
      </c>
      <c r="U70">
        <v>38.157986000000001</v>
      </c>
      <c r="V70">
        <v>38.449916999999999</v>
      </c>
      <c r="W70">
        <v>38.723610000000001</v>
      </c>
      <c r="X70">
        <v>38.985104</v>
      </c>
      <c r="Y70">
        <v>39.238807999999999</v>
      </c>
      <c r="Z70">
        <v>39.486941999999999</v>
      </c>
      <c r="AA70">
        <v>39.726619999999997</v>
      </c>
      <c r="AB70">
        <v>39.958668000000003</v>
      </c>
      <c r="AC70">
        <v>40.184944000000002</v>
      </c>
      <c r="AD70">
        <v>40.404293000000003</v>
      </c>
      <c r="AE70">
        <v>40.622166</v>
      </c>
      <c r="AF70">
        <v>40.834713000000001</v>
      </c>
      <c r="AG70">
        <v>41.040450999999997</v>
      </c>
      <c r="AH70">
        <v>41.248080999999999</v>
      </c>
      <c r="AI70">
        <v>41.453494999999997</v>
      </c>
      <c r="AJ70">
        <v>41.657665000000001</v>
      </c>
      <c r="AK70" s="40">
        <v>2.1999999999999999E-2</v>
      </c>
    </row>
    <row r="71" spans="1:37">
      <c r="A71" t="s">
        <v>113</v>
      </c>
      <c r="B71" t="s">
        <v>334</v>
      </c>
      <c r="C71" t="s">
        <v>385</v>
      </c>
      <c r="D71" t="s">
        <v>1496</v>
      </c>
      <c r="E71" t="s">
        <v>497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117</v>
      </c>
    </row>
    <row r="72" spans="1:37">
      <c r="A72" t="s">
        <v>113</v>
      </c>
      <c r="B72" t="s">
        <v>311</v>
      </c>
      <c r="C72" t="s">
        <v>386</v>
      </c>
      <c r="D72" t="s">
        <v>1497</v>
      </c>
      <c r="E72" t="s">
        <v>497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117</v>
      </c>
    </row>
    <row r="73" spans="1:37">
      <c r="A73" t="s">
        <v>114</v>
      </c>
      <c r="B73" t="s">
        <v>313</v>
      </c>
      <c r="C73" t="s">
        <v>387</v>
      </c>
      <c r="D73" t="s">
        <v>1498</v>
      </c>
      <c r="E73" t="s">
        <v>497</v>
      </c>
      <c r="F73">
        <v>21.389296000000002</v>
      </c>
      <c r="G73">
        <v>24.819852999999998</v>
      </c>
      <c r="H73">
        <v>27.510082000000001</v>
      </c>
      <c r="I73">
        <v>29.622658000000001</v>
      </c>
      <c r="J73">
        <v>31.287822999999999</v>
      </c>
      <c r="K73">
        <v>32.605826999999998</v>
      </c>
      <c r="L73">
        <v>33.663296000000003</v>
      </c>
      <c r="M73">
        <v>34.520812999999997</v>
      </c>
      <c r="N73">
        <v>35.224196999999997</v>
      </c>
      <c r="O73">
        <v>35.813029999999998</v>
      </c>
      <c r="P73">
        <v>36.317593000000002</v>
      </c>
      <c r="Q73">
        <v>36.759636</v>
      </c>
      <c r="R73">
        <v>37.152343999999999</v>
      </c>
      <c r="S73">
        <v>37.510295999999997</v>
      </c>
      <c r="T73">
        <v>37.844872000000002</v>
      </c>
      <c r="U73">
        <v>38.157986000000001</v>
      </c>
      <c r="V73">
        <v>38.449916999999999</v>
      </c>
      <c r="W73">
        <v>38.723610000000001</v>
      </c>
      <c r="X73">
        <v>38.985104</v>
      </c>
      <c r="Y73">
        <v>39.238807999999999</v>
      </c>
      <c r="Z73">
        <v>39.486941999999999</v>
      </c>
      <c r="AA73">
        <v>39.726619999999997</v>
      </c>
      <c r="AB73">
        <v>39.958668000000003</v>
      </c>
      <c r="AC73">
        <v>40.184944000000002</v>
      </c>
      <c r="AD73">
        <v>40.404293000000003</v>
      </c>
      <c r="AE73">
        <v>40.622166</v>
      </c>
      <c r="AF73">
        <v>40.834713000000001</v>
      </c>
      <c r="AG73">
        <v>41.040450999999997</v>
      </c>
      <c r="AH73">
        <v>41.248080999999999</v>
      </c>
      <c r="AI73">
        <v>41.453494999999997</v>
      </c>
      <c r="AJ73">
        <v>41.657665000000001</v>
      </c>
      <c r="AK73" s="40">
        <v>2.1999999999999999E-2</v>
      </c>
    </row>
    <row r="74" spans="1:37">
      <c r="A74" t="s">
        <v>112</v>
      </c>
      <c r="B74" t="s">
        <v>315</v>
      </c>
      <c r="C74" t="s">
        <v>388</v>
      </c>
      <c r="D74" t="s">
        <v>1499</v>
      </c>
      <c r="E74" t="s">
        <v>497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117</v>
      </c>
    </row>
    <row r="75" spans="1:37">
      <c r="A75" t="s">
        <v>260</v>
      </c>
      <c r="B75" t="s">
        <v>317</v>
      </c>
      <c r="C75" t="s">
        <v>389</v>
      </c>
      <c r="D75" t="s">
        <v>1500</v>
      </c>
      <c r="E75" t="s">
        <v>497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117</v>
      </c>
    </row>
    <row r="76" spans="1:37">
      <c r="A76" t="s">
        <v>111</v>
      </c>
      <c r="B76" t="s">
        <v>319</v>
      </c>
      <c r="C76" t="s">
        <v>390</v>
      </c>
      <c r="D76" t="s">
        <v>1501</v>
      </c>
      <c r="E76" t="s">
        <v>497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117</v>
      </c>
    </row>
    <row r="77" spans="1:37">
      <c r="A77" t="s">
        <v>261</v>
      </c>
      <c r="B77" t="s">
        <v>321</v>
      </c>
      <c r="C77" t="s">
        <v>391</v>
      </c>
      <c r="D77" t="s">
        <v>1502</v>
      </c>
      <c r="E77" t="s">
        <v>497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117</v>
      </c>
    </row>
    <row r="78" spans="1:37">
      <c r="B78" t="s">
        <v>392</v>
      </c>
      <c r="C78" t="s">
        <v>393</v>
      </c>
      <c r="D78" t="s">
        <v>1503</v>
      </c>
      <c r="E78" t="s">
        <v>497</v>
      </c>
      <c r="F78">
        <v>36.342903</v>
      </c>
      <c r="G78">
        <v>53.065319000000002</v>
      </c>
      <c r="H78">
        <v>65.539473999999998</v>
      </c>
      <c r="I78">
        <v>74.774010000000004</v>
      </c>
      <c r="J78">
        <v>81.650841</v>
      </c>
      <c r="K78">
        <v>86.872803000000005</v>
      </c>
      <c r="L78">
        <v>90.754913000000002</v>
      </c>
      <c r="M78">
        <v>93.637444000000002</v>
      </c>
      <c r="N78">
        <v>95.815033</v>
      </c>
      <c r="O78">
        <v>97.436133999999996</v>
      </c>
      <c r="P78">
        <v>98.610291000000004</v>
      </c>
      <c r="Q78">
        <v>99.419357000000005</v>
      </c>
      <c r="R78">
        <v>99.995284999999996</v>
      </c>
      <c r="S78">
        <v>100.30935700000001</v>
      </c>
      <c r="T78">
        <v>100.40677599999999</v>
      </c>
      <c r="U78">
        <v>100.383087</v>
      </c>
      <c r="V78">
        <v>100.25748400000001</v>
      </c>
      <c r="W78">
        <v>100.05856300000001</v>
      </c>
      <c r="X78">
        <v>99.805701999999997</v>
      </c>
      <c r="Y78">
        <v>99.515450000000001</v>
      </c>
      <c r="Z78">
        <v>99.200005000000004</v>
      </c>
      <c r="AA78">
        <v>98.869118</v>
      </c>
      <c r="AB78">
        <v>98.529976000000005</v>
      </c>
      <c r="AC78">
        <v>98.188254999999998</v>
      </c>
      <c r="AD78">
        <v>97.849648000000002</v>
      </c>
      <c r="AE78">
        <v>97.519051000000005</v>
      </c>
      <c r="AF78">
        <v>97.198905999999994</v>
      </c>
      <c r="AG78">
        <v>96.890816000000001</v>
      </c>
      <c r="AH78">
        <v>96.596496999999999</v>
      </c>
      <c r="AI78">
        <v>96.315291999999999</v>
      </c>
      <c r="AJ78">
        <v>96.045379999999994</v>
      </c>
      <c r="AK78" s="40">
        <v>3.3000000000000002E-2</v>
      </c>
    </row>
    <row r="79" spans="1:37">
      <c r="A79" t="s">
        <v>113</v>
      </c>
      <c r="B79" t="s">
        <v>334</v>
      </c>
      <c r="C79" t="s">
        <v>394</v>
      </c>
      <c r="D79" t="s">
        <v>1504</v>
      </c>
      <c r="E79" t="s">
        <v>497</v>
      </c>
      <c r="F79">
        <v>4.0336290000000004</v>
      </c>
      <c r="G79">
        <v>5.8896179999999996</v>
      </c>
      <c r="H79">
        <v>7.2741020000000001</v>
      </c>
      <c r="I79">
        <v>8.2990250000000003</v>
      </c>
      <c r="J79">
        <v>9.0622710000000009</v>
      </c>
      <c r="K79">
        <v>9.6418479999999995</v>
      </c>
      <c r="L79">
        <v>10.072715000000001</v>
      </c>
      <c r="M79">
        <v>10.392642</v>
      </c>
      <c r="N79">
        <v>10.634327000000001</v>
      </c>
      <c r="O79">
        <v>10.814251000000001</v>
      </c>
      <c r="P79">
        <v>10.944569</v>
      </c>
      <c r="Q79">
        <v>11.034364999999999</v>
      </c>
      <c r="R79">
        <v>11.098286</v>
      </c>
      <c r="S79">
        <v>11.133143</v>
      </c>
      <c r="T79">
        <v>11.143955999999999</v>
      </c>
      <c r="U79">
        <v>11.141327</v>
      </c>
      <c r="V79">
        <v>11.127387000000001</v>
      </c>
      <c r="W79">
        <v>11.105309</v>
      </c>
      <c r="X79">
        <v>11.077244</v>
      </c>
      <c r="Y79">
        <v>11.045029</v>
      </c>
      <c r="Z79">
        <v>11.010020000000001</v>
      </c>
      <c r="AA79">
        <v>10.973293999999999</v>
      </c>
      <c r="AB79">
        <v>10.935654</v>
      </c>
      <c r="AC79">
        <v>10.897727</v>
      </c>
      <c r="AD79">
        <v>10.860144999999999</v>
      </c>
      <c r="AE79">
        <v>10.823454</v>
      </c>
      <c r="AF79">
        <v>10.787921000000001</v>
      </c>
      <c r="AG79">
        <v>10.753726</v>
      </c>
      <c r="AH79">
        <v>10.72106</v>
      </c>
      <c r="AI79">
        <v>10.689852999999999</v>
      </c>
      <c r="AJ79">
        <v>10.659893</v>
      </c>
      <c r="AK79" s="40">
        <v>3.3000000000000002E-2</v>
      </c>
    </row>
    <row r="80" spans="1:37">
      <c r="A80" t="s">
        <v>113</v>
      </c>
      <c r="B80" t="s">
        <v>311</v>
      </c>
      <c r="C80" t="s">
        <v>395</v>
      </c>
      <c r="D80" t="s">
        <v>1505</v>
      </c>
      <c r="E80" t="s">
        <v>497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117</v>
      </c>
    </row>
    <row r="81" spans="1:37">
      <c r="A81" t="s">
        <v>114</v>
      </c>
      <c r="B81" t="s">
        <v>313</v>
      </c>
      <c r="C81" t="s">
        <v>396</v>
      </c>
      <c r="D81" t="s">
        <v>1506</v>
      </c>
      <c r="E81" t="s">
        <v>497</v>
      </c>
      <c r="F81">
        <v>31.980073999999998</v>
      </c>
      <c r="G81">
        <v>46.693012000000003</v>
      </c>
      <c r="H81">
        <v>57.664856</v>
      </c>
      <c r="I81">
        <v>65.781433000000007</v>
      </c>
      <c r="J81">
        <v>71.820144999999997</v>
      </c>
      <c r="K81">
        <v>76.401764</v>
      </c>
      <c r="L81">
        <v>79.802284</v>
      </c>
      <c r="M81">
        <v>82.321213</v>
      </c>
      <c r="N81">
        <v>84.219391000000002</v>
      </c>
      <c r="O81">
        <v>85.626839000000004</v>
      </c>
      <c r="P81">
        <v>86.642899</v>
      </c>
      <c r="Q81">
        <v>87.337813999999995</v>
      </c>
      <c r="R81">
        <v>87.827690000000004</v>
      </c>
      <c r="S81">
        <v>88.086738999999994</v>
      </c>
      <c r="T81">
        <v>88.154967999999997</v>
      </c>
      <c r="U81">
        <v>88.116951</v>
      </c>
      <c r="V81">
        <v>87.989806999999999</v>
      </c>
      <c r="W81">
        <v>87.797561999999999</v>
      </c>
      <c r="X81">
        <v>87.557152000000002</v>
      </c>
      <c r="Y81">
        <v>87.284401000000003</v>
      </c>
      <c r="Z81">
        <v>86.988213000000002</v>
      </c>
      <c r="AA81">
        <v>86.678039999999996</v>
      </c>
      <c r="AB81">
        <v>86.360336000000004</v>
      </c>
      <c r="AC81">
        <v>86.039955000000006</v>
      </c>
      <c r="AD81">
        <v>85.721710000000002</v>
      </c>
      <c r="AE81">
        <v>85.409790000000001</v>
      </c>
      <c r="AF81">
        <v>85.106482999999997</v>
      </c>
      <c r="AG81">
        <v>84.813400000000001</v>
      </c>
      <c r="AH81">
        <v>84.531966999999995</v>
      </c>
      <c r="AI81">
        <v>84.261405999999994</v>
      </c>
      <c r="AJ81">
        <v>84.000236999999998</v>
      </c>
      <c r="AK81" s="40">
        <v>3.3000000000000002E-2</v>
      </c>
    </row>
    <row r="82" spans="1:37">
      <c r="A82" t="s">
        <v>112</v>
      </c>
      <c r="B82" t="s">
        <v>315</v>
      </c>
      <c r="C82" t="s">
        <v>397</v>
      </c>
      <c r="D82" t="s">
        <v>1507</v>
      </c>
      <c r="E82" t="s">
        <v>497</v>
      </c>
      <c r="F82">
        <v>0.29807400000000001</v>
      </c>
      <c r="G82">
        <v>0.43723499999999998</v>
      </c>
      <c r="H82">
        <v>0.544377</v>
      </c>
      <c r="I82">
        <v>0.62949999999999995</v>
      </c>
      <c r="J82">
        <v>0.69848600000000005</v>
      </c>
      <c r="K82">
        <v>0.75478599999999996</v>
      </c>
      <c r="L82">
        <v>0.80217400000000005</v>
      </c>
      <c r="M82">
        <v>0.84338400000000002</v>
      </c>
      <c r="N82">
        <v>0.879251</v>
      </c>
      <c r="O82">
        <v>0.91159000000000001</v>
      </c>
      <c r="P82">
        <v>0.93835800000000003</v>
      </c>
      <c r="Q82">
        <v>0.96201899999999996</v>
      </c>
      <c r="R82">
        <v>0.98365499999999995</v>
      </c>
      <c r="S82">
        <v>1.0035540000000001</v>
      </c>
      <c r="T82">
        <v>1.0218400000000001</v>
      </c>
      <c r="U82">
        <v>1.038826</v>
      </c>
      <c r="V82">
        <v>1.0544119999999999</v>
      </c>
      <c r="W82">
        <v>1.0699920000000001</v>
      </c>
      <c r="X82">
        <v>1.085812</v>
      </c>
      <c r="Y82">
        <v>1.1007849999999999</v>
      </c>
      <c r="Z82">
        <v>1.116808</v>
      </c>
      <c r="AA82">
        <v>1.1330979999999999</v>
      </c>
      <c r="AB82">
        <v>1.149589</v>
      </c>
      <c r="AC82">
        <v>1.166471</v>
      </c>
      <c r="AD82">
        <v>1.1839789999999999</v>
      </c>
      <c r="AE82">
        <v>1.202275</v>
      </c>
      <c r="AF82">
        <v>1.2212510000000001</v>
      </c>
      <c r="AG82">
        <v>1.240699</v>
      </c>
      <c r="AH82">
        <v>1.2607269999999999</v>
      </c>
      <c r="AI82">
        <v>1.2815430000000001</v>
      </c>
      <c r="AJ82">
        <v>1.3029839999999999</v>
      </c>
      <c r="AK82" s="40">
        <v>0.05</v>
      </c>
    </row>
    <row r="83" spans="1:37">
      <c r="A83" t="s">
        <v>260</v>
      </c>
      <c r="B83" t="s">
        <v>317</v>
      </c>
      <c r="C83" t="s">
        <v>398</v>
      </c>
      <c r="D83" t="s">
        <v>1508</v>
      </c>
      <c r="E83" t="s">
        <v>497</v>
      </c>
      <c r="F83">
        <v>3.1129E-2</v>
      </c>
      <c r="G83">
        <v>4.5453E-2</v>
      </c>
      <c r="H83">
        <v>5.6136999999999999E-2</v>
      </c>
      <c r="I83">
        <v>6.4047000000000007E-2</v>
      </c>
      <c r="J83">
        <v>6.9936999999999999E-2</v>
      </c>
      <c r="K83">
        <v>7.4410000000000004E-2</v>
      </c>
      <c r="L83">
        <v>7.7734999999999999E-2</v>
      </c>
      <c r="M83">
        <v>8.0204999999999999E-2</v>
      </c>
      <c r="N83">
        <v>8.2070000000000004E-2</v>
      </c>
      <c r="O83">
        <v>8.3458000000000004E-2</v>
      </c>
      <c r="P83">
        <v>8.4463999999999997E-2</v>
      </c>
      <c r="Q83">
        <v>8.5156999999999997E-2</v>
      </c>
      <c r="R83">
        <v>8.5650000000000004E-2</v>
      </c>
      <c r="S83">
        <v>8.5918999999999995E-2</v>
      </c>
      <c r="T83">
        <v>8.6002999999999996E-2</v>
      </c>
      <c r="U83">
        <v>8.5982000000000003E-2</v>
      </c>
      <c r="V83">
        <v>8.5875000000000007E-2</v>
      </c>
      <c r="W83">
        <v>8.5704000000000002E-2</v>
      </c>
      <c r="X83">
        <v>8.5487999999999995E-2</v>
      </c>
      <c r="Y83">
        <v>8.5238999999999995E-2</v>
      </c>
      <c r="Z83">
        <v>8.4969000000000003E-2</v>
      </c>
      <c r="AA83">
        <v>8.4685999999999997E-2</v>
      </c>
      <c r="AB83">
        <v>8.4394999999999998E-2</v>
      </c>
      <c r="AC83">
        <v>8.4101999999999996E-2</v>
      </c>
      <c r="AD83">
        <v>8.3811999999999998E-2</v>
      </c>
      <c r="AE83">
        <v>8.3529000000000006E-2</v>
      </c>
      <c r="AF83">
        <v>8.3254999999999996E-2</v>
      </c>
      <c r="AG83">
        <v>8.2990999999999995E-2</v>
      </c>
      <c r="AH83">
        <v>8.2738999999999993E-2</v>
      </c>
      <c r="AI83">
        <v>8.2498000000000002E-2</v>
      </c>
      <c r="AJ83">
        <v>8.2267000000000007E-2</v>
      </c>
      <c r="AK83" s="40">
        <v>3.3000000000000002E-2</v>
      </c>
    </row>
    <row r="84" spans="1:37">
      <c r="A84" t="s">
        <v>111</v>
      </c>
      <c r="B84" t="s">
        <v>319</v>
      </c>
      <c r="C84" t="s">
        <v>399</v>
      </c>
      <c r="D84" t="s">
        <v>1509</v>
      </c>
      <c r="E84" t="s">
        <v>497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117</v>
      </c>
    </row>
    <row r="85" spans="1:37">
      <c r="A85" t="s">
        <v>261</v>
      </c>
      <c r="B85" t="s">
        <v>321</v>
      </c>
      <c r="C85" t="s">
        <v>400</v>
      </c>
      <c r="D85" t="s">
        <v>1510</v>
      </c>
      <c r="E85" t="s">
        <v>497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117</v>
      </c>
    </row>
    <row r="86" spans="1:37">
      <c r="B86" t="s">
        <v>283</v>
      </c>
      <c r="C86" t="s">
        <v>401</v>
      </c>
      <c r="D86" t="s">
        <v>1511</v>
      </c>
      <c r="E86" t="s">
        <v>497</v>
      </c>
      <c r="F86">
        <v>29.437215999999999</v>
      </c>
      <c r="G86">
        <v>35.250796999999999</v>
      </c>
      <c r="H86">
        <v>39.933895</v>
      </c>
      <c r="I86">
        <v>43.478256000000002</v>
      </c>
      <c r="J86">
        <v>46.156216000000001</v>
      </c>
      <c r="K86">
        <v>48.165981000000002</v>
      </c>
      <c r="L86">
        <v>49.615046999999997</v>
      </c>
      <c r="M86">
        <v>50.695495999999999</v>
      </c>
      <c r="N86">
        <v>51.001201999999999</v>
      </c>
      <c r="O86">
        <v>51.250045999999998</v>
      </c>
      <c r="P86">
        <v>51.751541000000003</v>
      </c>
      <c r="Q86">
        <v>52.018611999999997</v>
      </c>
      <c r="R86">
        <v>52.573569999999997</v>
      </c>
      <c r="S86">
        <v>53.110683000000002</v>
      </c>
      <c r="T86">
        <v>53.764702</v>
      </c>
      <c r="U86">
        <v>54.329742000000003</v>
      </c>
      <c r="V86">
        <v>54.952255000000001</v>
      </c>
      <c r="W86">
        <v>55.549725000000002</v>
      </c>
      <c r="X86">
        <v>56.141463999999999</v>
      </c>
      <c r="Y86">
        <v>56.752045000000003</v>
      </c>
      <c r="Z86">
        <v>57.541694999999997</v>
      </c>
      <c r="AA86">
        <v>58.267524999999999</v>
      </c>
      <c r="AB86">
        <v>58.979056999999997</v>
      </c>
      <c r="AC86">
        <v>59.712195999999999</v>
      </c>
      <c r="AD86">
        <v>60.418357999999998</v>
      </c>
      <c r="AE86">
        <v>61.202956999999998</v>
      </c>
      <c r="AF86">
        <v>61.917824000000003</v>
      </c>
      <c r="AG86">
        <v>62.563125999999997</v>
      </c>
      <c r="AH86">
        <v>63.253715999999997</v>
      </c>
      <c r="AI86">
        <v>64.011559000000005</v>
      </c>
      <c r="AJ86">
        <v>64.756164999999996</v>
      </c>
      <c r="AK86" s="40">
        <v>2.7E-2</v>
      </c>
    </row>
    <row r="87" spans="1:37">
      <c r="B87" t="s">
        <v>402</v>
      </c>
      <c r="C87" t="s">
        <v>403</v>
      </c>
      <c r="D87" t="s">
        <v>1512</v>
      </c>
      <c r="E87" t="s">
        <v>497</v>
      </c>
      <c r="F87">
        <v>5.3958890000000004</v>
      </c>
      <c r="G87">
        <v>7.0870160000000002</v>
      </c>
      <c r="H87">
        <v>8.3169389999999996</v>
      </c>
      <c r="I87">
        <v>9.2207779999999993</v>
      </c>
      <c r="J87">
        <v>9.8915889999999997</v>
      </c>
      <c r="K87">
        <v>10.394147999999999</v>
      </c>
      <c r="L87">
        <v>10.780244</v>
      </c>
      <c r="M87">
        <v>11.083335</v>
      </c>
      <c r="N87">
        <v>11.181946999999999</v>
      </c>
      <c r="O87">
        <v>11.279498999999999</v>
      </c>
      <c r="P87">
        <v>11.376509</v>
      </c>
      <c r="Q87">
        <v>11.472944</v>
      </c>
      <c r="R87">
        <v>11.567451999999999</v>
      </c>
      <c r="S87">
        <v>11.662525</v>
      </c>
      <c r="T87">
        <v>11.758153</v>
      </c>
      <c r="U87">
        <v>11.852736999999999</v>
      </c>
      <c r="V87">
        <v>11.946493</v>
      </c>
      <c r="W87">
        <v>12.039237</v>
      </c>
      <c r="X87">
        <v>12.130905</v>
      </c>
      <c r="Y87">
        <v>12.22143</v>
      </c>
      <c r="Z87">
        <v>12.310779999999999</v>
      </c>
      <c r="AA87">
        <v>12.398965</v>
      </c>
      <c r="AB87">
        <v>12.486036</v>
      </c>
      <c r="AC87">
        <v>12.572056999999999</v>
      </c>
      <c r="AD87">
        <v>12.657107999999999</v>
      </c>
      <c r="AE87">
        <v>12.741284</v>
      </c>
      <c r="AF87">
        <v>12.824712999999999</v>
      </c>
      <c r="AG87">
        <v>12.907496999999999</v>
      </c>
      <c r="AH87">
        <v>12.98976</v>
      </c>
      <c r="AI87">
        <v>13.071688</v>
      </c>
      <c r="AJ87">
        <v>13.153475</v>
      </c>
      <c r="AK87" s="40">
        <v>0.03</v>
      </c>
    </row>
    <row r="88" spans="1:37" s="35" customFormat="1">
      <c r="B88" s="35" t="s">
        <v>319</v>
      </c>
      <c r="C88" s="35" t="s">
        <v>404</v>
      </c>
      <c r="D88" s="35" t="s">
        <v>1513</v>
      </c>
      <c r="E88" s="35" t="s">
        <v>497</v>
      </c>
      <c r="F88" s="35">
        <v>0.83852300000000002</v>
      </c>
      <c r="G88" s="35">
        <v>1.1013250000000001</v>
      </c>
      <c r="H88" s="35">
        <v>1.292456</v>
      </c>
      <c r="I88" s="35">
        <v>1.4329130000000001</v>
      </c>
      <c r="J88" s="35">
        <v>1.5371570000000001</v>
      </c>
      <c r="K88" s="35">
        <v>1.615254</v>
      </c>
      <c r="L88" s="35">
        <v>1.675254</v>
      </c>
      <c r="M88" s="35">
        <v>1.7223550000000001</v>
      </c>
      <c r="N88" s="35">
        <v>1.737679</v>
      </c>
      <c r="O88" s="35">
        <v>1.752839</v>
      </c>
      <c r="P88" s="35">
        <v>1.767914</v>
      </c>
      <c r="Q88" s="35">
        <v>1.7828999999999999</v>
      </c>
      <c r="R88" s="35">
        <v>1.7975859999999999</v>
      </c>
      <c r="S88" s="35">
        <v>1.8123610000000001</v>
      </c>
      <c r="T88" s="35">
        <v>1.8272219999999999</v>
      </c>
      <c r="U88" s="35">
        <v>1.84192</v>
      </c>
      <c r="V88" s="35">
        <v>1.85649</v>
      </c>
      <c r="W88" s="35">
        <v>1.8709020000000001</v>
      </c>
      <c r="X88" s="35">
        <v>1.8851469999999999</v>
      </c>
      <c r="Y88" s="35">
        <v>1.8992150000000001</v>
      </c>
      <c r="Z88" s="35">
        <v>1.9131</v>
      </c>
      <c r="AA88" s="35">
        <v>1.926804</v>
      </c>
      <c r="AB88" s="35">
        <v>1.9403349999999999</v>
      </c>
      <c r="AC88" s="35">
        <v>1.953703</v>
      </c>
      <c r="AD88" s="35">
        <v>1.96692</v>
      </c>
      <c r="AE88" s="35">
        <v>1.98</v>
      </c>
      <c r="AF88" s="35">
        <v>1.992966</v>
      </c>
      <c r="AG88" s="35">
        <v>2.00583</v>
      </c>
      <c r="AH88" s="35">
        <v>2.0186139999999999</v>
      </c>
      <c r="AI88" s="35">
        <v>2.031345</v>
      </c>
      <c r="AJ88" s="35">
        <v>2.0440550000000002</v>
      </c>
      <c r="AK88" s="66">
        <v>0.03</v>
      </c>
    </row>
    <row r="89" spans="1:37" s="67" customFormat="1">
      <c r="B89" s="67" t="s">
        <v>405</v>
      </c>
      <c r="C89" s="67" t="s">
        <v>406</v>
      </c>
      <c r="D89" s="67" t="s">
        <v>1514</v>
      </c>
      <c r="E89" s="67" t="s">
        <v>497</v>
      </c>
      <c r="F89" s="67">
        <v>4.557366</v>
      </c>
      <c r="G89" s="67">
        <v>5.9856910000000001</v>
      </c>
      <c r="H89" s="67">
        <v>7.0244840000000002</v>
      </c>
      <c r="I89" s="67">
        <v>7.7878660000000002</v>
      </c>
      <c r="J89" s="67">
        <v>8.3544319999999992</v>
      </c>
      <c r="K89" s="67">
        <v>8.7788930000000001</v>
      </c>
      <c r="L89" s="67">
        <v>9.1049900000000008</v>
      </c>
      <c r="M89" s="67">
        <v>9.3609799999999996</v>
      </c>
      <c r="N89" s="67">
        <v>9.4442679999999992</v>
      </c>
      <c r="O89" s="67">
        <v>9.5266599999999997</v>
      </c>
      <c r="P89" s="67">
        <v>9.6085949999999993</v>
      </c>
      <c r="Q89" s="67">
        <v>9.6900440000000003</v>
      </c>
      <c r="R89" s="67">
        <v>9.7698660000000004</v>
      </c>
      <c r="S89" s="67">
        <v>9.8501639999999995</v>
      </c>
      <c r="T89" s="67">
        <v>9.9309309999999993</v>
      </c>
      <c r="U89" s="67">
        <v>10.010818</v>
      </c>
      <c r="V89" s="67">
        <v>10.090002999999999</v>
      </c>
      <c r="W89" s="67">
        <v>10.168335000000001</v>
      </c>
      <c r="X89" s="67">
        <v>10.245758</v>
      </c>
      <c r="Y89" s="67">
        <v>10.322215</v>
      </c>
      <c r="Z89" s="67">
        <v>10.397679</v>
      </c>
      <c r="AA89" s="67">
        <v>10.472161</v>
      </c>
      <c r="AB89" s="67">
        <v>10.545700999999999</v>
      </c>
      <c r="AC89" s="67">
        <v>10.618354</v>
      </c>
      <c r="AD89" s="67">
        <v>10.690187999999999</v>
      </c>
      <c r="AE89" s="67">
        <v>10.761284</v>
      </c>
      <c r="AF89" s="67">
        <v>10.831747</v>
      </c>
      <c r="AG89" s="67">
        <v>10.901668000000001</v>
      </c>
      <c r="AH89" s="67">
        <v>10.971147</v>
      </c>
      <c r="AI89" s="67">
        <v>11.040342000000001</v>
      </c>
      <c r="AJ89" s="67">
        <v>11.10942</v>
      </c>
      <c r="AK89" s="68">
        <v>0.03</v>
      </c>
    </row>
    <row r="90" spans="1:37">
      <c r="B90" t="s">
        <v>347</v>
      </c>
      <c r="C90" t="s">
        <v>407</v>
      </c>
      <c r="D90" t="s">
        <v>1515</v>
      </c>
      <c r="E90" t="s">
        <v>497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117</v>
      </c>
    </row>
    <row r="91" spans="1:37">
      <c r="B91" t="s">
        <v>349</v>
      </c>
      <c r="C91" t="s">
        <v>408</v>
      </c>
      <c r="D91" t="s">
        <v>1516</v>
      </c>
      <c r="E91" t="s">
        <v>497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117</v>
      </c>
    </row>
    <row r="92" spans="1:37">
      <c r="B92" t="s">
        <v>409</v>
      </c>
      <c r="C92" t="s">
        <v>410</v>
      </c>
      <c r="D92" t="s">
        <v>1517</v>
      </c>
      <c r="E92" t="s">
        <v>497</v>
      </c>
      <c r="F92">
        <v>10.374468999999999</v>
      </c>
      <c r="G92">
        <v>12.459963999999999</v>
      </c>
      <c r="H92">
        <v>14.173363</v>
      </c>
      <c r="I92">
        <v>15.449635000000001</v>
      </c>
      <c r="J92">
        <v>16.417963</v>
      </c>
      <c r="K92">
        <v>17.135732999999998</v>
      </c>
      <c r="L92">
        <v>17.650576000000001</v>
      </c>
      <c r="M92">
        <v>18.041847000000001</v>
      </c>
      <c r="N92">
        <v>18.133167</v>
      </c>
      <c r="O92">
        <v>18.20327</v>
      </c>
      <c r="P92">
        <v>18.402080999999999</v>
      </c>
      <c r="Q92">
        <v>18.451336000000001</v>
      </c>
      <c r="R92">
        <v>18.640221</v>
      </c>
      <c r="S92">
        <v>18.814420999999999</v>
      </c>
      <c r="T92">
        <v>19.044951999999999</v>
      </c>
      <c r="U92">
        <v>19.207932</v>
      </c>
      <c r="V92">
        <v>19.406109000000001</v>
      </c>
      <c r="W92">
        <v>19.596359</v>
      </c>
      <c r="X92">
        <v>19.780315000000002</v>
      </c>
      <c r="Y92">
        <v>19.959136999999998</v>
      </c>
      <c r="Z92">
        <v>20.216698000000001</v>
      </c>
      <c r="AA92">
        <v>20.439465999999999</v>
      </c>
      <c r="AB92">
        <v>20.648699000000001</v>
      </c>
      <c r="AC92">
        <v>20.867985000000001</v>
      </c>
      <c r="AD92">
        <v>21.078064000000001</v>
      </c>
      <c r="AE92">
        <v>21.325676000000001</v>
      </c>
      <c r="AF92">
        <v>21.544163000000001</v>
      </c>
      <c r="AG92">
        <v>21.747824000000001</v>
      </c>
      <c r="AH92">
        <v>21.978919999999999</v>
      </c>
      <c r="AI92">
        <v>22.264633</v>
      </c>
      <c r="AJ92">
        <v>22.563369999999999</v>
      </c>
      <c r="AK92" s="40">
        <v>2.5999999999999999E-2</v>
      </c>
    </row>
    <row r="93" spans="1:37" s="35" customFormat="1">
      <c r="B93" s="35" t="s">
        <v>319</v>
      </c>
      <c r="C93" s="35" t="s">
        <v>411</v>
      </c>
      <c r="D93" s="35" t="s">
        <v>1518</v>
      </c>
      <c r="E93" s="35" t="s">
        <v>497</v>
      </c>
      <c r="F93" s="35">
        <v>10.374468999999999</v>
      </c>
      <c r="G93" s="35">
        <v>12.459963999999999</v>
      </c>
      <c r="H93" s="35">
        <v>14.173363</v>
      </c>
      <c r="I93" s="35">
        <v>15.449635000000001</v>
      </c>
      <c r="J93" s="35">
        <v>16.417963</v>
      </c>
      <c r="K93" s="35">
        <v>17.135732999999998</v>
      </c>
      <c r="L93" s="35">
        <v>17.650576000000001</v>
      </c>
      <c r="M93" s="35">
        <v>18.041847000000001</v>
      </c>
      <c r="N93" s="35">
        <v>18.133167</v>
      </c>
      <c r="O93" s="35">
        <v>18.20327</v>
      </c>
      <c r="P93" s="35">
        <v>18.402080999999999</v>
      </c>
      <c r="Q93" s="35">
        <v>18.451336000000001</v>
      </c>
      <c r="R93" s="35">
        <v>18.640221</v>
      </c>
      <c r="S93" s="35">
        <v>18.814420999999999</v>
      </c>
      <c r="T93" s="35">
        <v>19.044951999999999</v>
      </c>
      <c r="U93" s="35">
        <v>19.207932</v>
      </c>
      <c r="V93" s="35">
        <v>19.406109000000001</v>
      </c>
      <c r="W93" s="35">
        <v>19.596359</v>
      </c>
      <c r="X93" s="35">
        <v>19.780315000000002</v>
      </c>
      <c r="Y93" s="35">
        <v>19.959136999999998</v>
      </c>
      <c r="Z93" s="35">
        <v>20.216698000000001</v>
      </c>
      <c r="AA93" s="35">
        <v>20.439465999999999</v>
      </c>
      <c r="AB93" s="35">
        <v>20.648699000000001</v>
      </c>
      <c r="AC93" s="35">
        <v>20.867985000000001</v>
      </c>
      <c r="AD93" s="35">
        <v>21.078064000000001</v>
      </c>
      <c r="AE93" s="35">
        <v>21.325676000000001</v>
      </c>
      <c r="AF93" s="35">
        <v>21.544163000000001</v>
      </c>
      <c r="AG93" s="35">
        <v>21.747824000000001</v>
      </c>
      <c r="AH93" s="35">
        <v>21.978919999999999</v>
      </c>
      <c r="AI93" s="35">
        <v>22.264633</v>
      </c>
      <c r="AJ93" s="35">
        <v>22.563369999999999</v>
      </c>
      <c r="AK93" s="66">
        <v>2.5999999999999999E-2</v>
      </c>
    </row>
    <row r="94" spans="1:37">
      <c r="B94" t="s">
        <v>412</v>
      </c>
      <c r="C94" t="s">
        <v>413</v>
      </c>
      <c r="D94" t="s">
        <v>1519</v>
      </c>
      <c r="E94" t="s">
        <v>497</v>
      </c>
      <c r="F94">
        <v>13.666859000000001</v>
      </c>
      <c r="G94">
        <v>15.703818</v>
      </c>
      <c r="H94">
        <v>17.443591999999999</v>
      </c>
      <c r="I94">
        <v>18.807842000000001</v>
      </c>
      <c r="J94">
        <v>19.846664000000001</v>
      </c>
      <c r="K94">
        <v>20.636099000000002</v>
      </c>
      <c r="L94">
        <v>21.184227</v>
      </c>
      <c r="M94">
        <v>21.570311</v>
      </c>
      <c r="N94">
        <v>21.686088999999999</v>
      </c>
      <c r="O94">
        <v>21.767277</v>
      </c>
      <c r="P94">
        <v>21.972954000000001</v>
      </c>
      <c r="Q94">
        <v>22.094334</v>
      </c>
      <c r="R94">
        <v>22.365895999999999</v>
      </c>
      <c r="S94">
        <v>22.633738000000001</v>
      </c>
      <c r="T94">
        <v>22.961601000000002</v>
      </c>
      <c r="U94">
        <v>23.269072000000001</v>
      </c>
      <c r="V94">
        <v>23.599651000000001</v>
      </c>
      <c r="W94">
        <v>23.914127000000001</v>
      </c>
      <c r="X94">
        <v>24.230243999999999</v>
      </c>
      <c r="Y94">
        <v>24.571480000000001</v>
      </c>
      <c r="Z94">
        <v>25.014216999999999</v>
      </c>
      <c r="AA94">
        <v>25.429092000000001</v>
      </c>
      <c r="AB94">
        <v>25.844321999999998</v>
      </c>
      <c r="AC94">
        <v>26.272155999999999</v>
      </c>
      <c r="AD94">
        <v>26.683188999999999</v>
      </c>
      <c r="AE94">
        <v>27.135999999999999</v>
      </c>
      <c r="AF94">
        <v>27.548947999999999</v>
      </c>
      <c r="AG94">
        <v>27.907810000000001</v>
      </c>
      <c r="AH94">
        <v>28.285034</v>
      </c>
      <c r="AI94">
        <v>28.675239999999999</v>
      </c>
      <c r="AJ94">
        <v>29.039318000000002</v>
      </c>
      <c r="AK94" s="40">
        <v>2.5000000000000001E-2</v>
      </c>
    </row>
    <row r="95" spans="1:37" s="35" customFormat="1">
      <c r="B95" s="35" t="s">
        <v>319</v>
      </c>
      <c r="C95" s="35" t="s">
        <v>414</v>
      </c>
      <c r="D95" s="35" t="s">
        <v>1520</v>
      </c>
      <c r="E95" s="35" t="s">
        <v>497</v>
      </c>
      <c r="F95" s="35">
        <v>4.51166</v>
      </c>
      <c r="G95" s="35">
        <v>5.0087510000000002</v>
      </c>
      <c r="H95" s="35">
        <v>5.4731880000000004</v>
      </c>
      <c r="I95" s="35">
        <v>5.8482399999999997</v>
      </c>
      <c r="J95" s="35">
        <v>6.1352500000000001</v>
      </c>
      <c r="K95" s="35">
        <v>6.3612590000000004</v>
      </c>
      <c r="L95" s="35">
        <v>6.514176</v>
      </c>
      <c r="M95" s="35">
        <v>6.6166939999999999</v>
      </c>
      <c r="N95" s="35">
        <v>6.6668520000000004</v>
      </c>
      <c r="O95" s="35">
        <v>6.7033209999999999</v>
      </c>
      <c r="P95" s="35">
        <v>6.7717840000000002</v>
      </c>
      <c r="Q95" s="35">
        <v>6.8271509999999997</v>
      </c>
      <c r="R95" s="35">
        <v>6.9326319999999999</v>
      </c>
      <c r="S95" s="35">
        <v>7.0377340000000004</v>
      </c>
      <c r="T95" s="35">
        <v>7.1615000000000002</v>
      </c>
      <c r="U95" s="35">
        <v>7.286537</v>
      </c>
      <c r="V95" s="35">
        <v>7.4117769999999998</v>
      </c>
      <c r="W95" s="35">
        <v>7.5282939999999998</v>
      </c>
      <c r="X95" s="35">
        <v>7.6457220000000001</v>
      </c>
      <c r="Y95" s="35">
        <v>7.7754130000000004</v>
      </c>
      <c r="Z95" s="35">
        <v>7.9399879999999996</v>
      </c>
      <c r="AA95" s="35">
        <v>8.0961060000000007</v>
      </c>
      <c r="AB95" s="35">
        <v>8.2510809999999992</v>
      </c>
      <c r="AC95" s="35">
        <v>8.4091509999999996</v>
      </c>
      <c r="AD95" s="35">
        <v>8.5588660000000001</v>
      </c>
      <c r="AE95" s="35">
        <v>8.7237279999999995</v>
      </c>
      <c r="AF95" s="35">
        <v>8.8758999999999997</v>
      </c>
      <c r="AG95" s="35">
        <v>9.0058760000000007</v>
      </c>
      <c r="AH95" s="35">
        <v>9.1467310000000008</v>
      </c>
      <c r="AI95" s="35">
        <v>9.288316</v>
      </c>
      <c r="AJ95" s="35">
        <v>9.4210239999999992</v>
      </c>
      <c r="AK95" s="66">
        <v>2.5000000000000001E-2</v>
      </c>
    </row>
    <row r="96" spans="1:37" s="67" customFormat="1">
      <c r="B96" s="67" t="s">
        <v>405</v>
      </c>
      <c r="C96" s="67" t="s">
        <v>415</v>
      </c>
      <c r="D96" s="67" t="s">
        <v>1521</v>
      </c>
      <c r="E96" s="67" t="s">
        <v>497</v>
      </c>
      <c r="F96" s="67">
        <v>9.1551989999999996</v>
      </c>
      <c r="G96" s="67">
        <v>10.695067</v>
      </c>
      <c r="H96" s="67">
        <v>11.970402999999999</v>
      </c>
      <c r="I96" s="67">
        <v>12.959603</v>
      </c>
      <c r="J96" s="67">
        <v>13.711413</v>
      </c>
      <c r="K96" s="67">
        <v>14.274839999999999</v>
      </c>
      <c r="L96" s="67">
        <v>14.670052</v>
      </c>
      <c r="M96" s="67">
        <v>14.953616999999999</v>
      </c>
      <c r="N96" s="67">
        <v>15.019238</v>
      </c>
      <c r="O96" s="67">
        <v>15.063955</v>
      </c>
      <c r="P96" s="67">
        <v>15.201169</v>
      </c>
      <c r="Q96" s="67">
        <v>15.267181000000001</v>
      </c>
      <c r="R96" s="67">
        <v>15.433265</v>
      </c>
      <c r="S96" s="67">
        <v>15.596004000000001</v>
      </c>
      <c r="T96" s="67">
        <v>15.8001</v>
      </c>
      <c r="U96" s="67">
        <v>15.982533999999999</v>
      </c>
      <c r="V96" s="67">
        <v>16.187874000000001</v>
      </c>
      <c r="W96" s="67">
        <v>16.385833999999999</v>
      </c>
      <c r="X96" s="67">
        <v>16.584522</v>
      </c>
      <c r="Y96" s="67">
        <v>16.796066</v>
      </c>
      <c r="Z96" s="67">
        <v>17.07423</v>
      </c>
      <c r="AA96" s="67">
        <v>17.332986999999999</v>
      </c>
      <c r="AB96" s="67">
        <v>17.593243000000001</v>
      </c>
      <c r="AC96" s="67">
        <v>17.863005000000001</v>
      </c>
      <c r="AD96" s="67">
        <v>18.124323</v>
      </c>
      <c r="AE96" s="67">
        <v>18.412271</v>
      </c>
      <c r="AF96" s="67">
        <v>18.673048000000001</v>
      </c>
      <c r="AG96" s="67">
        <v>18.901934000000001</v>
      </c>
      <c r="AH96" s="67">
        <v>19.138301999999999</v>
      </c>
      <c r="AI96" s="67">
        <v>19.386922999999999</v>
      </c>
      <c r="AJ96" s="67">
        <v>19.618293999999999</v>
      </c>
      <c r="AK96" s="68">
        <v>2.5999999999999999E-2</v>
      </c>
    </row>
    <row r="97" spans="1:37">
      <c r="B97" t="s">
        <v>347</v>
      </c>
      <c r="C97" t="s">
        <v>416</v>
      </c>
      <c r="D97" t="s">
        <v>1522</v>
      </c>
      <c r="E97" t="s">
        <v>497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117</v>
      </c>
    </row>
    <row r="98" spans="1:37">
      <c r="B98" t="s">
        <v>349</v>
      </c>
      <c r="C98" t="s">
        <v>417</v>
      </c>
      <c r="D98" t="s">
        <v>1523</v>
      </c>
      <c r="E98" t="s">
        <v>497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117</v>
      </c>
    </row>
    <row r="99" spans="1:37">
      <c r="B99" t="s">
        <v>284</v>
      </c>
      <c r="C99" t="s">
        <v>418</v>
      </c>
      <c r="D99" t="s">
        <v>1524</v>
      </c>
      <c r="E99" t="s">
        <v>497</v>
      </c>
      <c r="F99">
        <v>195.878433</v>
      </c>
      <c r="G99">
        <v>196.656937</v>
      </c>
      <c r="H99">
        <v>199.716309</v>
      </c>
      <c r="I99">
        <v>201.514343</v>
      </c>
      <c r="J99">
        <v>202.25747699999999</v>
      </c>
      <c r="K99">
        <v>202.57368500000001</v>
      </c>
      <c r="L99">
        <v>201.854446</v>
      </c>
      <c r="M99">
        <v>200.37803600000001</v>
      </c>
      <c r="N99">
        <v>198.674454</v>
      </c>
      <c r="O99">
        <v>196.830322</v>
      </c>
      <c r="P99">
        <v>195.068771</v>
      </c>
      <c r="Q99">
        <v>193.55561800000001</v>
      </c>
      <c r="R99">
        <v>192.48925800000001</v>
      </c>
      <c r="S99">
        <v>191.38320899999999</v>
      </c>
      <c r="T99">
        <v>190.48382599999999</v>
      </c>
      <c r="U99">
        <v>189.818207</v>
      </c>
      <c r="V99">
        <v>188.91023300000001</v>
      </c>
      <c r="W99">
        <v>187.75907900000001</v>
      </c>
      <c r="X99">
        <v>186.658478</v>
      </c>
      <c r="Y99">
        <v>185.80149800000001</v>
      </c>
      <c r="Z99">
        <v>185.22306800000001</v>
      </c>
      <c r="AA99">
        <v>184.58831799999999</v>
      </c>
      <c r="AB99">
        <v>183.88180500000001</v>
      </c>
      <c r="AC99">
        <v>183.17465200000001</v>
      </c>
      <c r="AD99">
        <v>182.32882699999999</v>
      </c>
      <c r="AE99">
        <v>181.67962600000001</v>
      </c>
      <c r="AF99">
        <v>180.90550200000001</v>
      </c>
      <c r="AG99">
        <v>179.87953200000001</v>
      </c>
      <c r="AH99">
        <v>179.14038099999999</v>
      </c>
      <c r="AI99">
        <v>178.36556999999999</v>
      </c>
      <c r="AJ99">
        <v>177.571686</v>
      </c>
      <c r="AK99" s="40">
        <v>-3.0000000000000001E-3</v>
      </c>
    </row>
    <row r="100" spans="1:37">
      <c r="A100" t="s">
        <v>113</v>
      </c>
      <c r="B100" t="s">
        <v>419</v>
      </c>
      <c r="C100" t="s">
        <v>420</v>
      </c>
      <c r="D100" t="s">
        <v>1525</v>
      </c>
      <c r="E100" t="s">
        <v>497</v>
      </c>
      <c r="F100">
        <v>158.50086999999999</v>
      </c>
      <c r="G100">
        <v>158.87814299999999</v>
      </c>
      <c r="H100">
        <v>161.09187299999999</v>
      </c>
      <c r="I100">
        <v>162.28059400000001</v>
      </c>
      <c r="J100">
        <v>162.615173</v>
      </c>
      <c r="K100">
        <v>162.60377500000001</v>
      </c>
      <c r="L100">
        <v>161.760437</v>
      </c>
      <c r="M100">
        <v>160.31189000000001</v>
      </c>
      <c r="N100">
        <v>158.684494</v>
      </c>
      <c r="O100">
        <v>156.94825700000001</v>
      </c>
      <c r="P100">
        <v>155.28140300000001</v>
      </c>
      <c r="Q100">
        <v>153.81539900000001</v>
      </c>
      <c r="R100">
        <v>152.70666499999999</v>
      </c>
      <c r="S100">
        <v>151.56813</v>
      </c>
      <c r="T100">
        <v>150.594742</v>
      </c>
      <c r="U100">
        <v>149.80703700000001</v>
      </c>
      <c r="V100">
        <v>148.82899499999999</v>
      </c>
      <c r="W100">
        <v>147.660965</v>
      </c>
      <c r="X100">
        <v>146.53457599999999</v>
      </c>
      <c r="Y100">
        <v>145.600967</v>
      </c>
      <c r="Z100">
        <v>144.886414</v>
      </c>
      <c r="AA100">
        <v>144.12829600000001</v>
      </c>
      <c r="AB100">
        <v>143.31483499999999</v>
      </c>
      <c r="AC100">
        <v>142.50166300000001</v>
      </c>
      <c r="AD100">
        <v>141.58163500000001</v>
      </c>
      <c r="AE100">
        <v>140.81523100000001</v>
      </c>
      <c r="AF100">
        <v>139.952866</v>
      </c>
      <c r="AG100">
        <v>138.89709500000001</v>
      </c>
      <c r="AH100">
        <v>138.06416300000001</v>
      </c>
      <c r="AI100">
        <v>137.204803</v>
      </c>
      <c r="AJ100">
        <v>136.33192399999999</v>
      </c>
      <c r="AK100" s="40">
        <v>-5.0000000000000001E-3</v>
      </c>
    </row>
    <row r="101" spans="1:37">
      <c r="A101" t="s">
        <v>114</v>
      </c>
      <c r="B101" t="s">
        <v>313</v>
      </c>
      <c r="C101" t="s">
        <v>421</v>
      </c>
      <c r="D101" t="s">
        <v>1526</v>
      </c>
      <c r="E101" t="s">
        <v>497</v>
      </c>
      <c r="F101">
        <v>37.377560000000003</v>
      </c>
      <c r="G101">
        <v>37.778793</v>
      </c>
      <c r="H101">
        <v>38.624439000000002</v>
      </c>
      <c r="I101">
        <v>39.233745999999996</v>
      </c>
      <c r="J101">
        <v>39.642310999999999</v>
      </c>
      <c r="K101">
        <v>39.969906000000002</v>
      </c>
      <c r="L101">
        <v>40.094009</v>
      </c>
      <c r="M101">
        <v>40.066147000000001</v>
      </c>
      <c r="N101">
        <v>39.989955999999999</v>
      </c>
      <c r="O101">
        <v>39.882061</v>
      </c>
      <c r="P101">
        <v>39.787365000000001</v>
      </c>
      <c r="Q101">
        <v>39.740219000000003</v>
      </c>
      <c r="R101">
        <v>39.782584999999997</v>
      </c>
      <c r="S101">
        <v>39.815078999999997</v>
      </c>
      <c r="T101">
        <v>39.889091000000001</v>
      </c>
      <c r="U101">
        <v>40.011161999999999</v>
      </c>
      <c r="V101">
        <v>40.081237999999999</v>
      </c>
      <c r="W101">
        <v>40.098114000000002</v>
      </c>
      <c r="X101">
        <v>40.123894</v>
      </c>
      <c r="Y101">
        <v>40.200530999999998</v>
      </c>
      <c r="Z101">
        <v>40.336651000000003</v>
      </c>
      <c r="AA101">
        <v>40.460017999999998</v>
      </c>
      <c r="AB101">
        <v>40.566974999999999</v>
      </c>
      <c r="AC101">
        <v>40.672984999999997</v>
      </c>
      <c r="AD101">
        <v>40.747196000000002</v>
      </c>
      <c r="AE101">
        <v>40.864390999999998</v>
      </c>
      <c r="AF101">
        <v>40.952632999999999</v>
      </c>
      <c r="AG101">
        <v>40.982441000000001</v>
      </c>
      <c r="AH101">
        <v>41.076210000000003</v>
      </c>
      <c r="AI101">
        <v>41.160763000000003</v>
      </c>
      <c r="AJ101">
        <v>41.239764999999998</v>
      </c>
      <c r="AK101" s="40">
        <v>3.0000000000000001E-3</v>
      </c>
    </row>
    <row r="102" spans="1:37">
      <c r="B102" t="s">
        <v>285</v>
      </c>
      <c r="C102" t="s">
        <v>422</v>
      </c>
      <c r="D102" t="s">
        <v>1418</v>
      </c>
      <c r="E102" t="s">
        <v>497</v>
      </c>
      <c r="F102">
        <v>121.224388</v>
      </c>
      <c r="G102">
        <v>123.40012400000001</v>
      </c>
      <c r="H102">
        <v>124.820587</v>
      </c>
      <c r="I102">
        <v>125.914734</v>
      </c>
      <c r="J102">
        <v>126.656418</v>
      </c>
      <c r="K102">
        <v>127.04057299999999</v>
      </c>
      <c r="L102">
        <v>127.207184</v>
      </c>
      <c r="M102">
        <v>126.853516</v>
      </c>
      <c r="N102">
        <v>126.597031</v>
      </c>
      <c r="O102">
        <v>126.378426</v>
      </c>
      <c r="P102">
        <v>126.074043</v>
      </c>
      <c r="Q102">
        <v>125.801605</v>
      </c>
      <c r="R102">
        <v>125.58483099999999</v>
      </c>
      <c r="S102">
        <v>125.40055099999999</v>
      </c>
      <c r="T102">
        <v>125.28949</v>
      </c>
      <c r="U102">
        <v>125.20488</v>
      </c>
      <c r="V102">
        <v>125.084435</v>
      </c>
      <c r="W102">
        <v>124.934349</v>
      </c>
      <c r="X102">
        <v>124.830444</v>
      </c>
      <c r="Y102">
        <v>124.75782</v>
      </c>
      <c r="Z102">
        <v>124.673424</v>
      </c>
      <c r="AA102">
        <v>124.588966</v>
      </c>
      <c r="AB102">
        <v>124.52179700000001</v>
      </c>
      <c r="AC102">
        <v>124.439995</v>
      </c>
      <c r="AD102">
        <v>124.422821</v>
      </c>
      <c r="AE102">
        <v>124.49839799999999</v>
      </c>
      <c r="AF102">
        <v>124.515923</v>
      </c>
      <c r="AG102">
        <v>124.47363300000001</v>
      </c>
      <c r="AH102">
        <v>124.496216</v>
      </c>
      <c r="AI102">
        <v>124.469994</v>
      </c>
      <c r="AJ102">
        <v>124.38552900000001</v>
      </c>
      <c r="AK102" s="40">
        <v>1E-3</v>
      </c>
    </row>
    <row r="103" spans="1:37">
      <c r="B103" t="s">
        <v>286</v>
      </c>
      <c r="C103" t="s">
        <v>423</v>
      </c>
      <c r="D103" t="s">
        <v>1419</v>
      </c>
      <c r="E103" t="s">
        <v>497</v>
      </c>
      <c r="F103">
        <v>706.25012200000003</v>
      </c>
      <c r="G103">
        <v>765.14196800000002</v>
      </c>
      <c r="H103">
        <v>755.34997599999997</v>
      </c>
      <c r="I103">
        <v>731.63830600000006</v>
      </c>
      <c r="J103">
        <v>723.20684800000004</v>
      </c>
      <c r="K103">
        <v>724.60595699999999</v>
      </c>
      <c r="L103">
        <v>691.04956100000004</v>
      </c>
      <c r="M103">
        <v>701.14312700000005</v>
      </c>
      <c r="N103">
        <v>701.06634499999996</v>
      </c>
      <c r="O103">
        <v>701.03686500000003</v>
      </c>
      <c r="P103">
        <v>693.459656</v>
      </c>
      <c r="Q103">
        <v>694.47479199999998</v>
      </c>
      <c r="R103">
        <v>697.11834699999997</v>
      </c>
      <c r="S103">
        <v>697.96667500000001</v>
      </c>
      <c r="T103">
        <v>696.89434800000004</v>
      </c>
      <c r="U103">
        <v>700.55658000000005</v>
      </c>
      <c r="V103">
        <v>708.85253899999998</v>
      </c>
      <c r="W103">
        <v>718.20208700000001</v>
      </c>
      <c r="X103">
        <v>725.97796600000004</v>
      </c>
      <c r="Y103">
        <v>730.66339100000005</v>
      </c>
      <c r="Z103">
        <v>734.56103499999995</v>
      </c>
      <c r="AA103">
        <v>737.10723900000005</v>
      </c>
      <c r="AB103">
        <v>741.27093500000001</v>
      </c>
      <c r="AC103">
        <v>748.35034199999996</v>
      </c>
      <c r="AD103">
        <v>759.384277</v>
      </c>
      <c r="AE103">
        <v>765.85900900000001</v>
      </c>
      <c r="AF103">
        <v>773.89398200000005</v>
      </c>
      <c r="AG103">
        <v>783.06420900000001</v>
      </c>
      <c r="AH103">
        <v>778.31658900000002</v>
      </c>
      <c r="AI103">
        <v>777.42077600000005</v>
      </c>
      <c r="AJ103">
        <v>784.83752400000003</v>
      </c>
      <c r="AK103" s="40">
        <v>4.0000000000000001E-3</v>
      </c>
    </row>
    <row r="104" spans="1:37">
      <c r="B104" t="s">
        <v>198</v>
      </c>
      <c r="C104" t="s">
        <v>424</v>
      </c>
      <c r="D104" t="s">
        <v>1438</v>
      </c>
      <c r="E104" t="s">
        <v>497</v>
      </c>
      <c r="F104">
        <v>24641.326172000001</v>
      </c>
      <c r="G104">
        <v>26248.078125</v>
      </c>
      <c r="H104">
        <v>26805.330077999999</v>
      </c>
      <c r="I104">
        <v>27034.601562</v>
      </c>
      <c r="J104">
        <v>27133.554688</v>
      </c>
      <c r="K104">
        <v>27233.935547000001</v>
      </c>
      <c r="L104">
        <v>27190.394531000002</v>
      </c>
      <c r="M104">
        <v>27083.884765999999</v>
      </c>
      <c r="N104">
        <v>26994.960938</v>
      </c>
      <c r="O104">
        <v>26865.316406000002</v>
      </c>
      <c r="P104">
        <v>26747.642577999999</v>
      </c>
      <c r="Q104">
        <v>26658.847656000002</v>
      </c>
      <c r="R104">
        <v>26571.892577999999</v>
      </c>
      <c r="S104">
        <v>26518.625</v>
      </c>
      <c r="T104">
        <v>26496.607422000001</v>
      </c>
      <c r="U104">
        <v>26552.078125</v>
      </c>
      <c r="V104">
        <v>26585.183593999998</v>
      </c>
      <c r="W104">
        <v>26629.648438</v>
      </c>
      <c r="X104">
        <v>26694.693359000001</v>
      </c>
      <c r="Y104">
        <v>26765.230468999998</v>
      </c>
      <c r="Z104">
        <v>26868.734375</v>
      </c>
      <c r="AA104">
        <v>26997.642577999999</v>
      </c>
      <c r="AB104">
        <v>27118.664062</v>
      </c>
      <c r="AC104">
        <v>27275.537109000001</v>
      </c>
      <c r="AD104">
        <v>27412.283202999999</v>
      </c>
      <c r="AE104">
        <v>27561.634765999999</v>
      </c>
      <c r="AF104">
        <v>27697.734375</v>
      </c>
      <c r="AG104">
        <v>27817.296875</v>
      </c>
      <c r="AH104">
        <v>27945.371093999998</v>
      </c>
      <c r="AI104">
        <v>28082.121093999998</v>
      </c>
      <c r="AJ104">
        <v>28236.771484000001</v>
      </c>
      <c r="AK104" s="40">
        <v>5.0000000000000001E-3</v>
      </c>
    </row>
    <row r="112" spans="1:37">
      <c r="A112" t="s">
        <v>305</v>
      </c>
    </row>
    <row r="113" spans="1:36">
      <c r="A113" t="s">
        <v>1439</v>
      </c>
    </row>
    <row r="114" spans="1:36">
      <c r="A114" t="s">
        <v>1440</v>
      </c>
    </row>
    <row r="115" spans="1:36">
      <c r="A115" t="s">
        <v>306</v>
      </c>
    </row>
    <row r="116" spans="1:36">
      <c r="B116" t="s">
        <v>307</v>
      </c>
      <c r="C116" t="s">
        <v>494</v>
      </c>
      <c r="D116" t="s">
        <v>495</v>
      </c>
      <c r="E116">
        <v>2019</v>
      </c>
      <c r="F116">
        <v>2021</v>
      </c>
      <c r="G116">
        <v>2022</v>
      </c>
      <c r="H116">
        <v>2023</v>
      </c>
      <c r="I116">
        <v>2024</v>
      </c>
      <c r="J116">
        <v>2025</v>
      </c>
      <c r="K116">
        <v>2026</v>
      </c>
      <c r="L116">
        <v>2027</v>
      </c>
      <c r="M116">
        <v>2028</v>
      </c>
      <c r="N116">
        <v>2029</v>
      </c>
      <c r="O116">
        <v>2030</v>
      </c>
      <c r="P116">
        <v>2031</v>
      </c>
      <c r="Q116">
        <v>2032</v>
      </c>
      <c r="R116">
        <v>2033</v>
      </c>
      <c r="S116">
        <v>2034</v>
      </c>
      <c r="T116">
        <v>2035</v>
      </c>
      <c r="U116">
        <v>2036</v>
      </c>
      <c r="V116">
        <v>2037</v>
      </c>
      <c r="W116">
        <v>2038</v>
      </c>
      <c r="X116">
        <v>2039</v>
      </c>
      <c r="Y116">
        <v>2040</v>
      </c>
      <c r="Z116">
        <v>2041</v>
      </c>
      <c r="AA116">
        <v>2042</v>
      </c>
      <c r="AB116">
        <v>2043</v>
      </c>
      <c r="AC116">
        <v>2044</v>
      </c>
      <c r="AD116">
        <v>2045</v>
      </c>
      <c r="AE116">
        <v>2046</v>
      </c>
      <c r="AF116">
        <v>2047</v>
      </c>
      <c r="AG116">
        <v>2048</v>
      </c>
      <c r="AH116">
        <v>2049</v>
      </c>
      <c r="AI116">
        <v>2050</v>
      </c>
      <c r="AJ116" t="s">
        <v>1382</v>
      </c>
    </row>
    <row r="117" spans="1:36">
      <c r="A117" t="s">
        <v>279</v>
      </c>
      <c r="B117" t="s">
        <v>308</v>
      </c>
      <c r="C117" t="s">
        <v>1441</v>
      </c>
      <c r="D117" t="s">
        <v>497</v>
      </c>
      <c r="F117">
        <v>14333.230469</v>
      </c>
      <c r="G117">
        <v>14327.020508</v>
      </c>
      <c r="H117">
        <v>14365.350586</v>
      </c>
      <c r="I117">
        <v>14366.454102</v>
      </c>
      <c r="J117">
        <v>14341.867188</v>
      </c>
      <c r="K117">
        <v>14287.131836</v>
      </c>
      <c r="L117">
        <v>14207.238281</v>
      </c>
      <c r="M117">
        <v>14125.375</v>
      </c>
      <c r="N117">
        <v>14028.778319999999</v>
      </c>
      <c r="O117">
        <v>13931.945312</v>
      </c>
      <c r="P117">
        <v>13831.037109000001</v>
      </c>
      <c r="Q117">
        <v>13740.596680000001</v>
      </c>
      <c r="R117">
        <v>13671.220703000001</v>
      </c>
      <c r="S117">
        <v>13614.175781</v>
      </c>
      <c r="T117">
        <v>13578.902344</v>
      </c>
      <c r="U117">
        <v>13555.0625</v>
      </c>
      <c r="V117">
        <v>13533.010742</v>
      </c>
      <c r="W117">
        <v>13512.932617</v>
      </c>
      <c r="X117">
        <v>13507.697265999999</v>
      </c>
      <c r="Y117">
        <v>13519.424805000001</v>
      </c>
      <c r="Z117">
        <v>13531.685546999999</v>
      </c>
      <c r="AA117">
        <v>13551.018555000001</v>
      </c>
      <c r="AB117">
        <v>13573.044921999999</v>
      </c>
      <c r="AC117">
        <v>13591.691406</v>
      </c>
      <c r="AD117">
        <v>13608.698242</v>
      </c>
      <c r="AE117">
        <v>13631.717773</v>
      </c>
      <c r="AF117">
        <v>13650.459961</v>
      </c>
      <c r="AG117">
        <v>13676.694336</v>
      </c>
      <c r="AH117">
        <v>13706.508789</v>
      </c>
      <c r="AI117">
        <v>13736.444336</v>
      </c>
      <c r="AJ117" s="40">
        <v>0</v>
      </c>
    </row>
    <row r="118" spans="1:36">
      <c r="A118" t="s">
        <v>309</v>
      </c>
      <c r="B118" t="s">
        <v>310</v>
      </c>
      <c r="C118" t="s">
        <v>1442</v>
      </c>
      <c r="D118" t="s">
        <v>497</v>
      </c>
      <c r="F118">
        <v>14217.864258</v>
      </c>
      <c r="G118">
        <v>14204.683594</v>
      </c>
      <c r="H118">
        <v>14234.458008</v>
      </c>
      <c r="I118">
        <v>14228.427734000001</v>
      </c>
      <c r="J118">
        <v>14196.800781</v>
      </c>
      <c r="K118">
        <v>14134.473633</v>
      </c>
      <c r="L118">
        <v>14047.195312</v>
      </c>
      <c r="M118">
        <v>13957.597656</v>
      </c>
      <c r="N118">
        <v>13853.153319999999</v>
      </c>
      <c r="O118">
        <v>13748.132812</v>
      </c>
      <c r="P118">
        <v>13637.928711</v>
      </c>
      <c r="Q118">
        <v>13537.844727</v>
      </c>
      <c r="R118">
        <v>13457.947265999999</v>
      </c>
      <c r="S118">
        <v>13389.198242</v>
      </c>
      <c r="T118">
        <v>13341.721680000001</v>
      </c>
      <c r="U118">
        <v>13304.275390999999</v>
      </c>
      <c r="V118">
        <v>13267.979492</v>
      </c>
      <c r="W118">
        <v>13232.908203000001</v>
      </c>
      <c r="X118">
        <v>13211.613281</v>
      </c>
      <c r="Y118">
        <v>13206.083984000001</v>
      </c>
      <c r="Z118">
        <v>13201.540039</v>
      </c>
      <c r="AA118">
        <v>13203.802734000001</v>
      </c>
      <c r="AB118">
        <v>13208.375</v>
      </c>
      <c r="AC118">
        <v>13209.465819999999</v>
      </c>
      <c r="AD118">
        <v>13209.275390999999</v>
      </c>
      <c r="AE118">
        <v>13214.956055000001</v>
      </c>
      <c r="AF118">
        <v>13216.332031</v>
      </c>
      <c r="AG118">
        <v>13224.988281</v>
      </c>
      <c r="AH118">
        <v>13236.755859000001</v>
      </c>
      <c r="AI118">
        <v>13248.583008</v>
      </c>
      <c r="AJ118" s="40">
        <v>-1E-3</v>
      </c>
    </row>
    <row r="119" spans="1:36">
      <c r="A119" t="s">
        <v>311</v>
      </c>
      <c r="B119" t="s">
        <v>312</v>
      </c>
      <c r="C119" t="s">
        <v>1443</v>
      </c>
      <c r="D119" t="s">
        <v>497</v>
      </c>
      <c r="F119">
        <v>30.452487999999999</v>
      </c>
      <c r="G119">
        <v>29.12302</v>
      </c>
      <c r="H119">
        <v>30.393191999999999</v>
      </c>
      <c r="I119">
        <v>30.446802000000002</v>
      </c>
      <c r="J119">
        <v>30.334116000000002</v>
      </c>
      <c r="K119">
        <v>30.097528000000001</v>
      </c>
      <c r="L119">
        <v>29.617032999999999</v>
      </c>
      <c r="M119">
        <v>29.162001</v>
      </c>
      <c r="N119">
        <v>28.684045999999999</v>
      </c>
      <c r="O119">
        <v>28.238893999999998</v>
      </c>
      <c r="P119">
        <v>27.894629999999999</v>
      </c>
      <c r="Q119">
        <v>27.565693</v>
      </c>
      <c r="R119">
        <v>27.333168000000001</v>
      </c>
      <c r="S119">
        <v>27.146754999999999</v>
      </c>
      <c r="T119">
        <v>27.196278</v>
      </c>
      <c r="U119">
        <v>27.253397</v>
      </c>
      <c r="V119">
        <v>27.378733</v>
      </c>
      <c r="W119">
        <v>27.519627</v>
      </c>
      <c r="X119">
        <v>27.799347000000001</v>
      </c>
      <c r="Y119">
        <v>28.120176000000001</v>
      </c>
      <c r="Z119">
        <v>28.451086</v>
      </c>
      <c r="AA119">
        <v>28.833448000000001</v>
      </c>
      <c r="AB119">
        <v>29.209904000000002</v>
      </c>
      <c r="AC119">
        <v>29.608629000000001</v>
      </c>
      <c r="AD119">
        <v>29.940837999999999</v>
      </c>
      <c r="AE119">
        <v>30.281662000000001</v>
      </c>
      <c r="AF119">
        <v>30.746485</v>
      </c>
      <c r="AG119">
        <v>31.104911999999999</v>
      </c>
      <c r="AH119">
        <v>31.619726</v>
      </c>
      <c r="AI119">
        <v>32.097847000000002</v>
      </c>
      <c r="AJ119" s="40">
        <v>4.0000000000000001E-3</v>
      </c>
    </row>
    <row r="120" spans="1:36">
      <c r="A120" t="s">
        <v>313</v>
      </c>
      <c r="B120" t="s">
        <v>314</v>
      </c>
      <c r="C120" t="s">
        <v>1444</v>
      </c>
      <c r="D120" t="s">
        <v>497</v>
      </c>
      <c r="F120">
        <v>55.278618000000002</v>
      </c>
      <c r="G120">
        <v>59.648018</v>
      </c>
      <c r="H120">
        <v>63.577545000000001</v>
      </c>
      <c r="I120">
        <v>67.135138999999995</v>
      </c>
      <c r="J120">
        <v>70.539833000000002</v>
      </c>
      <c r="K120">
        <v>73.254729999999995</v>
      </c>
      <c r="L120">
        <v>75.499329000000003</v>
      </c>
      <c r="M120">
        <v>77.760559000000001</v>
      </c>
      <c r="N120">
        <v>79.802611999999996</v>
      </c>
      <c r="O120">
        <v>81.587554999999995</v>
      </c>
      <c r="P120">
        <v>83.763419999999996</v>
      </c>
      <c r="Q120">
        <v>85.430610999999999</v>
      </c>
      <c r="R120">
        <v>87.035492000000005</v>
      </c>
      <c r="S120">
        <v>88.688346999999993</v>
      </c>
      <c r="T120">
        <v>89.765259</v>
      </c>
      <c r="U120">
        <v>91.449020000000004</v>
      </c>
      <c r="V120">
        <v>92.978592000000006</v>
      </c>
      <c r="W120">
        <v>94.431015000000002</v>
      </c>
      <c r="X120">
        <v>96.027359000000004</v>
      </c>
      <c r="Y120">
        <v>97.937484999999995</v>
      </c>
      <c r="Z120">
        <v>99.244156000000004</v>
      </c>
      <c r="AA120">
        <v>100.459625</v>
      </c>
      <c r="AB120">
        <v>101.869629</v>
      </c>
      <c r="AC120">
        <v>102.779915</v>
      </c>
      <c r="AD120">
        <v>103.659302</v>
      </c>
      <c r="AE120">
        <v>104.441498</v>
      </c>
      <c r="AF120">
        <v>105.129768</v>
      </c>
      <c r="AG120">
        <v>105.799583</v>
      </c>
      <c r="AH120">
        <v>106.436813</v>
      </c>
      <c r="AI120">
        <v>106.994308</v>
      </c>
      <c r="AJ120" s="40">
        <v>2.5000000000000001E-2</v>
      </c>
    </row>
    <row r="121" spans="1:36">
      <c r="A121" t="s">
        <v>315</v>
      </c>
      <c r="B121" t="s">
        <v>316</v>
      </c>
      <c r="C121" t="s">
        <v>1445</v>
      </c>
      <c r="D121" t="s">
        <v>497</v>
      </c>
      <c r="F121">
        <v>3.249438</v>
      </c>
      <c r="G121">
        <v>3.7518009999999999</v>
      </c>
      <c r="H121">
        <v>3.649184</v>
      </c>
      <c r="I121">
        <v>3.5984430000000001</v>
      </c>
      <c r="J121">
        <v>3.4205320000000001</v>
      </c>
      <c r="K121">
        <v>3.2782070000000001</v>
      </c>
      <c r="L121">
        <v>3.2245970000000002</v>
      </c>
      <c r="M121">
        <v>3.1288909999999999</v>
      </c>
      <c r="N121">
        <v>3.043377</v>
      </c>
      <c r="O121">
        <v>2.9301889999999999</v>
      </c>
      <c r="P121">
        <v>2.84538</v>
      </c>
      <c r="Q121">
        <v>2.8075649999999999</v>
      </c>
      <c r="R121">
        <v>2.752936</v>
      </c>
      <c r="S121">
        <v>2.8405</v>
      </c>
      <c r="T121">
        <v>2.815436</v>
      </c>
      <c r="U121">
        <v>2.7992439999999998</v>
      </c>
      <c r="V121">
        <v>2.7886660000000001</v>
      </c>
      <c r="W121">
        <v>2.7814719999999999</v>
      </c>
      <c r="X121">
        <v>2.7741880000000001</v>
      </c>
      <c r="Y121">
        <v>2.7702599999999999</v>
      </c>
      <c r="Z121">
        <v>2.7670270000000001</v>
      </c>
      <c r="AA121">
        <v>2.7622149999999999</v>
      </c>
      <c r="AB121">
        <v>2.7665829999999998</v>
      </c>
      <c r="AC121">
        <v>2.770975</v>
      </c>
      <c r="AD121">
        <v>2.797037</v>
      </c>
      <c r="AE121">
        <v>2.8022279999999999</v>
      </c>
      <c r="AF121">
        <v>2.8055469999999998</v>
      </c>
      <c r="AG121">
        <v>2.8112940000000002</v>
      </c>
      <c r="AH121">
        <v>2.815169</v>
      </c>
      <c r="AI121">
        <v>2.817088</v>
      </c>
      <c r="AJ121" s="40">
        <v>-1E-3</v>
      </c>
    </row>
    <row r="122" spans="1:36">
      <c r="A122" t="s">
        <v>317</v>
      </c>
      <c r="B122" t="s">
        <v>318</v>
      </c>
      <c r="C122" t="s">
        <v>1446</v>
      </c>
      <c r="D122" t="s">
        <v>497</v>
      </c>
      <c r="F122">
        <v>2.942285</v>
      </c>
      <c r="G122">
        <v>2.906129</v>
      </c>
      <c r="H122">
        <v>2.7762959999999999</v>
      </c>
      <c r="I122">
        <v>2.6019130000000001</v>
      </c>
      <c r="J122">
        <v>2.458434</v>
      </c>
      <c r="K122">
        <v>2.350368</v>
      </c>
      <c r="L122">
        <v>2.277949</v>
      </c>
      <c r="M122">
        <v>2.1911330000000002</v>
      </c>
      <c r="N122">
        <v>2.1228159999999998</v>
      </c>
      <c r="O122">
        <v>2.0687829999999998</v>
      </c>
      <c r="P122">
        <v>1.995096</v>
      </c>
      <c r="Q122">
        <v>1.9469259999999999</v>
      </c>
      <c r="R122">
        <v>1.892876</v>
      </c>
      <c r="S122">
        <v>1.888577</v>
      </c>
      <c r="T122">
        <v>1.8682019999999999</v>
      </c>
      <c r="U122">
        <v>1.864922</v>
      </c>
      <c r="V122">
        <v>1.866992</v>
      </c>
      <c r="W122">
        <v>1.880039</v>
      </c>
      <c r="X122">
        <v>1.8920090000000001</v>
      </c>
      <c r="Y122">
        <v>1.913627</v>
      </c>
      <c r="Z122">
        <v>1.9353180000000001</v>
      </c>
      <c r="AA122">
        <v>1.9528730000000001</v>
      </c>
      <c r="AB122">
        <v>1.9922340000000001</v>
      </c>
      <c r="AC122">
        <v>2.030545</v>
      </c>
      <c r="AD122">
        <v>2.0790199999999999</v>
      </c>
      <c r="AE122">
        <v>2.1173850000000001</v>
      </c>
      <c r="AF122">
        <v>2.158455</v>
      </c>
      <c r="AG122">
        <v>2.199376</v>
      </c>
      <c r="AH122">
        <v>2.2472319999999999</v>
      </c>
      <c r="AI122">
        <v>2.2952159999999999</v>
      </c>
      <c r="AJ122" s="40">
        <v>-7.0000000000000001E-3</v>
      </c>
    </row>
    <row r="123" spans="1:36">
      <c r="A123" t="s">
        <v>319</v>
      </c>
      <c r="B123" t="s">
        <v>320</v>
      </c>
      <c r="C123" t="s">
        <v>1447</v>
      </c>
      <c r="D123" t="s">
        <v>497</v>
      </c>
      <c r="F123">
        <v>23.163214</v>
      </c>
      <c r="G123">
        <v>26.624207999999999</v>
      </c>
      <c r="H123">
        <v>30.209983999999999</v>
      </c>
      <c r="I123">
        <v>33.955193000000001</v>
      </c>
      <c r="J123">
        <v>38.020606999999998</v>
      </c>
      <c r="K123">
        <v>43.378608999999997</v>
      </c>
      <c r="L123">
        <v>49.120522000000001</v>
      </c>
      <c r="M123">
        <v>55.223838999999998</v>
      </c>
      <c r="N123">
        <v>61.653530000000003</v>
      </c>
      <c r="O123">
        <v>68.657272000000006</v>
      </c>
      <c r="P123">
        <v>76.269974000000005</v>
      </c>
      <c r="Q123">
        <v>84.650574000000006</v>
      </c>
      <c r="R123">
        <v>93.897057000000004</v>
      </c>
      <c r="S123">
        <v>104.038223</v>
      </c>
      <c r="T123">
        <v>115.143173</v>
      </c>
      <c r="U123">
        <v>127.009399</v>
      </c>
      <c r="V123">
        <v>139.58419799999999</v>
      </c>
      <c r="W123">
        <v>152.95469700000001</v>
      </c>
      <c r="X123">
        <v>167.10630800000001</v>
      </c>
      <c r="Y123">
        <v>182.08419799999999</v>
      </c>
      <c r="Z123">
        <v>197.20474200000001</v>
      </c>
      <c r="AA123">
        <v>212.634918</v>
      </c>
      <c r="AB123">
        <v>228.20642100000001</v>
      </c>
      <c r="AC123">
        <v>244.38149999999999</v>
      </c>
      <c r="AD123">
        <v>260.26431300000002</v>
      </c>
      <c r="AE123">
        <v>276.40811200000002</v>
      </c>
      <c r="AF123">
        <v>292.54785199999998</v>
      </c>
      <c r="AG123">
        <v>309.02200299999998</v>
      </c>
      <c r="AH123">
        <v>325.83712800000001</v>
      </c>
      <c r="AI123">
        <v>342.83294699999999</v>
      </c>
      <c r="AJ123" s="40">
        <v>0.10100000000000001</v>
      </c>
    </row>
    <row r="124" spans="1:36">
      <c r="A124" t="s">
        <v>321</v>
      </c>
      <c r="B124" t="s">
        <v>322</v>
      </c>
      <c r="C124" t="s">
        <v>1448</v>
      </c>
      <c r="D124" t="s">
        <v>497</v>
      </c>
      <c r="F124">
        <v>0.281279</v>
      </c>
      <c r="G124">
        <v>0.28363500000000003</v>
      </c>
      <c r="H124">
        <v>0.28641</v>
      </c>
      <c r="I124">
        <v>0.28925000000000001</v>
      </c>
      <c r="J124">
        <v>0.29318499999999997</v>
      </c>
      <c r="K124">
        <v>0.297653</v>
      </c>
      <c r="L124">
        <v>0.303392</v>
      </c>
      <c r="M124">
        <v>0.31060399999999999</v>
      </c>
      <c r="N124">
        <v>0.31899899999999998</v>
      </c>
      <c r="O124">
        <v>0.328932</v>
      </c>
      <c r="P124">
        <v>0.33967999999999998</v>
      </c>
      <c r="Q124">
        <v>0.350136</v>
      </c>
      <c r="R124">
        <v>0.36205599999999999</v>
      </c>
      <c r="S124">
        <v>0.37512200000000001</v>
      </c>
      <c r="T124">
        <v>0.39176800000000001</v>
      </c>
      <c r="U124">
        <v>0.411215</v>
      </c>
      <c r="V124">
        <v>0.433755</v>
      </c>
      <c r="W124">
        <v>0.45777299999999999</v>
      </c>
      <c r="X124">
        <v>0.48405199999999998</v>
      </c>
      <c r="Y124">
        <v>0.51421399999999995</v>
      </c>
      <c r="Z124">
        <v>0.54249199999999997</v>
      </c>
      <c r="AA124">
        <v>0.572403</v>
      </c>
      <c r="AB124">
        <v>0.62502899999999995</v>
      </c>
      <c r="AC124">
        <v>0.65385300000000002</v>
      </c>
      <c r="AD124">
        <v>0.68291999999999997</v>
      </c>
      <c r="AE124">
        <v>0.71187400000000001</v>
      </c>
      <c r="AF124">
        <v>0.74023899999999998</v>
      </c>
      <c r="AG124">
        <v>0.76863499999999996</v>
      </c>
      <c r="AH124">
        <v>0.79676400000000003</v>
      </c>
      <c r="AI124">
        <v>0.82453799999999999</v>
      </c>
      <c r="AJ124" s="40">
        <v>3.7999999999999999E-2</v>
      </c>
    </row>
    <row r="125" spans="1:36">
      <c r="A125" t="s">
        <v>323</v>
      </c>
      <c r="B125" t="s">
        <v>324</v>
      </c>
      <c r="C125" t="s">
        <v>1449</v>
      </c>
      <c r="D125" t="s">
        <v>497</v>
      </c>
      <c r="F125">
        <v>824.44287099999997</v>
      </c>
      <c r="G125">
        <v>837.03448500000002</v>
      </c>
      <c r="H125">
        <v>842.58715800000004</v>
      </c>
      <c r="I125">
        <v>850.85540800000001</v>
      </c>
      <c r="J125">
        <v>861.80676300000005</v>
      </c>
      <c r="K125">
        <v>867.01757799999996</v>
      </c>
      <c r="L125">
        <v>868.09570299999996</v>
      </c>
      <c r="M125">
        <v>868.55914299999995</v>
      </c>
      <c r="N125">
        <v>867.97937000000002</v>
      </c>
      <c r="O125">
        <v>868.10290499999996</v>
      </c>
      <c r="P125">
        <v>868.92138699999998</v>
      </c>
      <c r="Q125">
        <v>871.48571800000002</v>
      </c>
      <c r="R125">
        <v>874.87817399999994</v>
      </c>
      <c r="S125">
        <v>880.34075900000005</v>
      </c>
      <c r="T125">
        <v>888.35675000000003</v>
      </c>
      <c r="U125">
        <v>896.40917999999999</v>
      </c>
      <c r="V125">
        <v>904.37646500000005</v>
      </c>
      <c r="W125">
        <v>912.86682099999996</v>
      </c>
      <c r="X125">
        <v>922.17767300000003</v>
      </c>
      <c r="Y125">
        <v>931.78533900000002</v>
      </c>
      <c r="Z125">
        <v>942.59997599999997</v>
      </c>
      <c r="AA125">
        <v>953.13622999999995</v>
      </c>
      <c r="AB125">
        <v>964.98138400000005</v>
      </c>
      <c r="AC125">
        <v>975.74395800000002</v>
      </c>
      <c r="AD125">
        <v>986.94171100000005</v>
      </c>
      <c r="AE125">
        <v>999.06481900000006</v>
      </c>
      <c r="AF125">
        <v>1008.502197</v>
      </c>
      <c r="AG125">
        <v>1019.157288</v>
      </c>
      <c r="AH125">
        <v>1031.172607</v>
      </c>
      <c r="AI125">
        <v>1043.7615969999999</v>
      </c>
      <c r="AJ125" s="40">
        <v>8.9999999999999993E-3</v>
      </c>
    </row>
    <row r="126" spans="1:36">
      <c r="A126" t="s">
        <v>309</v>
      </c>
      <c r="B126" t="s">
        <v>325</v>
      </c>
      <c r="C126" t="s">
        <v>1450</v>
      </c>
      <c r="D126" t="s">
        <v>497</v>
      </c>
      <c r="F126">
        <v>549.02124000000003</v>
      </c>
      <c r="G126">
        <v>553.43701199999998</v>
      </c>
      <c r="H126">
        <v>552.53918499999997</v>
      </c>
      <c r="I126">
        <v>553.84985400000005</v>
      </c>
      <c r="J126">
        <v>558.09789999999998</v>
      </c>
      <c r="K126">
        <v>559.31756600000006</v>
      </c>
      <c r="L126">
        <v>558.517517</v>
      </c>
      <c r="M126">
        <v>558.05004899999994</v>
      </c>
      <c r="N126">
        <v>557.38470500000005</v>
      </c>
      <c r="O126">
        <v>557.66980000000001</v>
      </c>
      <c r="P126">
        <v>558.68780500000003</v>
      </c>
      <c r="Q126">
        <v>560.915527</v>
      </c>
      <c r="R126">
        <v>564.06213400000001</v>
      </c>
      <c r="S126">
        <v>568.70306400000004</v>
      </c>
      <c r="T126">
        <v>575.10583499999996</v>
      </c>
      <c r="U126">
        <v>581.67926</v>
      </c>
      <c r="V126">
        <v>588.69189500000005</v>
      </c>
      <c r="W126">
        <v>596.10601799999995</v>
      </c>
      <c r="X126">
        <v>603.82745399999999</v>
      </c>
      <c r="Y126">
        <v>611.60070800000005</v>
      </c>
      <c r="Z126">
        <v>619.91455099999996</v>
      </c>
      <c r="AA126">
        <v>628.06671100000005</v>
      </c>
      <c r="AB126">
        <v>636.52404799999999</v>
      </c>
      <c r="AC126">
        <v>643.84399399999995</v>
      </c>
      <c r="AD126">
        <v>651.473389</v>
      </c>
      <c r="AE126">
        <v>659.53594999999996</v>
      </c>
      <c r="AF126">
        <v>666.22131300000001</v>
      </c>
      <c r="AG126">
        <v>674.02703899999995</v>
      </c>
      <c r="AH126">
        <v>683.00885000000005</v>
      </c>
      <c r="AI126">
        <v>692.90338099999997</v>
      </c>
      <c r="AJ126" s="40">
        <v>8.0000000000000002E-3</v>
      </c>
    </row>
    <row r="127" spans="1:36">
      <c r="A127" t="s">
        <v>311</v>
      </c>
      <c r="B127" t="s">
        <v>326</v>
      </c>
      <c r="C127" t="s">
        <v>1451</v>
      </c>
      <c r="D127" t="s">
        <v>497</v>
      </c>
      <c r="F127">
        <v>5.8347720000000001</v>
      </c>
      <c r="G127">
        <v>5.8744160000000001</v>
      </c>
      <c r="H127">
        <v>6.3702230000000002</v>
      </c>
      <c r="I127">
        <v>6.6377030000000001</v>
      </c>
      <c r="J127">
        <v>6.9394260000000001</v>
      </c>
      <c r="K127">
        <v>7.1700850000000003</v>
      </c>
      <c r="L127">
        <v>7.3397119999999996</v>
      </c>
      <c r="M127">
        <v>7.5242950000000004</v>
      </c>
      <c r="N127">
        <v>7.7174449999999997</v>
      </c>
      <c r="O127">
        <v>7.9389349999999999</v>
      </c>
      <c r="P127">
        <v>8.2162860000000002</v>
      </c>
      <c r="Q127">
        <v>8.5175630000000009</v>
      </c>
      <c r="R127">
        <v>8.8596970000000006</v>
      </c>
      <c r="S127">
        <v>9.2366349999999997</v>
      </c>
      <c r="T127">
        <v>9.7237449999999992</v>
      </c>
      <c r="U127">
        <v>10.218408999999999</v>
      </c>
      <c r="V127">
        <v>10.745862000000001</v>
      </c>
      <c r="W127">
        <v>11.303436</v>
      </c>
      <c r="X127">
        <v>11.93037</v>
      </c>
      <c r="Y127">
        <v>12.580648</v>
      </c>
      <c r="Z127">
        <v>13.270923</v>
      </c>
      <c r="AA127">
        <v>14.003905</v>
      </c>
      <c r="AB127">
        <v>14.763724</v>
      </c>
      <c r="AC127">
        <v>15.540169000000001</v>
      </c>
      <c r="AD127">
        <v>16.319386000000002</v>
      </c>
      <c r="AE127">
        <v>17.122737999999998</v>
      </c>
      <c r="AF127">
        <v>18.008801999999999</v>
      </c>
      <c r="AG127">
        <v>18.885925</v>
      </c>
      <c r="AH127">
        <v>19.919947000000001</v>
      </c>
      <c r="AI127">
        <v>20.988636</v>
      </c>
      <c r="AJ127" s="40">
        <v>4.7E-2</v>
      </c>
    </row>
    <row r="128" spans="1:36">
      <c r="A128" t="s">
        <v>313</v>
      </c>
      <c r="B128" t="s">
        <v>327</v>
      </c>
      <c r="C128" t="s">
        <v>1452</v>
      </c>
      <c r="D128" t="s">
        <v>497</v>
      </c>
      <c r="F128">
        <v>268.36325099999999</v>
      </c>
      <c r="G128">
        <v>276.36746199999999</v>
      </c>
      <c r="H128">
        <v>282.16262799999998</v>
      </c>
      <c r="I128">
        <v>288.69039900000001</v>
      </c>
      <c r="J128">
        <v>294.96228000000002</v>
      </c>
      <c r="K128">
        <v>298.63311800000002</v>
      </c>
      <c r="L128">
        <v>300.27829000000003</v>
      </c>
      <c r="M128">
        <v>300.96469100000002</v>
      </c>
      <c r="N128">
        <v>300.79840100000001</v>
      </c>
      <c r="O128">
        <v>300.355682</v>
      </c>
      <c r="P128">
        <v>299.81741299999999</v>
      </c>
      <c r="Q128">
        <v>299.785461</v>
      </c>
      <c r="R128">
        <v>299.61514299999999</v>
      </c>
      <c r="S128">
        <v>299.97805799999998</v>
      </c>
      <c r="T128">
        <v>301.01364100000001</v>
      </c>
      <c r="U128">
        <v>301.90744000000001</v>
      </c>
      <c r="V128">
        <v>302.24499500000002</v>
      </c>
      <c r="W128">
        <v>302.669983</v>
      </c>
      <c r="X128">
        <v>303.53326399999997</v>
      </c>
      <c r="Y128">
        <v>304.61309799999998</v>
      </c>
      <c r="Z128">
        <v>306.31280500000003</v>
      </c>
      <c r="AA128">
        <v>307.84912100000003</v>
      </c>
      <c r="AB128">
        <v>310.35732999999999</v>
      </c>
      <c r="AC128">
        <v>312.90499899999998</v>
      </c>
      <c r="AD128">
        <v>315.569275</v>
      </c>
      <c r="AE128">
        <v>318.69903599999998</v>
      </c>
      <c r="AF128">
        <v>320.44229100000001</v>
      </c>
      <c r="AG128">
        <v>322.28066999999999</v>
      </c>
      <c r="AH128">
        <v>324.13403299999999</v>
      </c>
      <c r="AI128">
        <v>325.60376000000002</v>
      </c>
      <c r="AJ128" s="40">
        <v>8.0000000000000002E-3</v>
      </c>
    </row>
    <row r="129" spans="1:36">
      <c r="A129" t="s">
        <v>317</v>
      </c>
      <c r="B129" t="s">
        <v>328</v>
      </c>
      <c r="C129" t="s">
        <v>1453</v>
      </c>
      <c r="D129" t="s">
        <v>497</v>
      </c>
      <c r="F129">
        <v>0.29223399999999999</v>
      </c>
      <c r="G129">
        <v>0.39640599999999998</v>
      </c>
      <c r="H129">
        <v>0.49686399999999997</v>
      </c>
      <c r="I129">
        <v>0.59764300000000004</v>
      </c>
      <c r="J129">
        <v>0.69263699999999995</v>
      </c>
      <c r="K129">
        <v>0.75776600000000005</v>
      </c>
      <c r="L129">
        <v>0.817137</v>
      </c>
      <c r="M129">
        <v>0.87367600000000001</v>
      </c>
      <c r="N129">
        <v>0.92818299999999998</v>
      </c>
      <c r="O129">
        <v>0.98147499999999999</v>
      </c>
      <c r="P129">
        <v>1.034705</v>
      </c>
      <c r="Q129">
        <v>1.0889310000000001</v>
      </c>
      <c r="R129">
        <v>1.1440490000000001</v>
      </c>
      <c r="S129">
        <v>1.2017450000000001</v>
      </c>
      <c r="T129">
        <v>1.262772</v>
      </c>
      <c r="U129">
        <v>1.3235490000000001</v>
      </c>
      <c r="V129">
        <v>1.3833040000000001</v>
      </c>
      <c r="W129">
        <v>1.444769</v>
      </c>
      <c r="X129">
        <v>1.5089030000000001</v>
      </c>
      <c r="Y129">
        <v>1.575359</v>
      </c>
      <c r="Z129">
        <v>1.6450910000000001</v>
      </c>
      <c r="AA129">
        <v>1.7170179999999999</v>
      </c>
      <c r="AB129">
        <v>1.7917050000000001</v>
      </c>
      <c r="AC129">
        <v>1.865988</v>
      </c>
      <c r="AD129">
        <v>1.9443269999999999</v>
      </c>
      <c r="AE129">
        <v>2.0249069999999998</v>
      </c>
      <c r="AF129">
        <v>2.1050390000000001</v>
      </c>
      <c r="AG129">
        <v>2.1912129999999999</v>
      </c>
      <c r="AH129">
        <v>2.2839839999999998</v>
      </c>
      <c r="AI129">
        <v>2.3814799999999998</v>
      </c>
      <c r="AJ129" s="40">
        <v>8.7999999999999995E-2</v>
      </c>
    </row>
    <row r="130" spans="1:36">
      <c r="A130" t="s">
        <v>315</v>
      </c>
      <c r="B130" t="s">
        <v>329</v>
      </c>
      <c r="C130" t="s">
        <v>1454</v>
      </c>
      <c r="D130" t="s">
        <v>497</v>
      </c>
      <c r="F130">
        <v>0.82433900000000004</v>
      </c>
      <c r="G130">
        <v>0.79371999999999998</v>
      </c>
      <c r="H130">
        <v>0.79584600000000005</v>
      </c>
      <c r="I130">
        <v>0.800064</v>
      </c>
      <c r="J130">
        <v>0.78015299999999999</v>
      </c>
      <c r="K130">
        <v>0.75205699999999998</v>
      </c>
      <c r="L130">
        <v>0.72183799999999998</v>
      </c>
      <c r="M130">
        <v>0.69256300000000004</v>
      </c>
      <c r="N130">
        <v>0.66511299999999995</v>
      </c>
      <c r="O130">
        <v>0.64065799999999995</v>
      </c>
      <c r="P130">
        <v>0.618394</v>
      </c>
      <c r="Q130">
        <v>0.60091600000000001</v>
      </c>
      <c r="R130">
        <v>0.58860100000000004</v>
      </c>
      <c r="S130">
        <v>0.57993099999999997</v>
      </c>
      <c r="T130">
        <v>0.57467699999999999</v>
      </c>
      <c r="U130">
        <v>0.56971400000000005</v>
      </c>
      <c r="V130">
        <v>0.56497900000000001</v>
      </c>
      <c r="W130">
        <v>0.56135900000000005</v>
      </c>
      <c r="X130">
        <v>0.55950900000000003</v>
      </c>
      <c r="Y130">
        <v>0.55890099999999998</v>
      </c>
      <c r="Z130">
        <v>0.55955299999999997</v>
      </c>
      <c r="AA130">
        <v>0.560747</v>
      </c>
      <c r="AB130">
        <v>0.562558</v>
      </c>
      <c r="AC130">
        <v>0.56375600000000003</v>
      </c>
      <c r="AD130">
        <v>0.56520400000000004</v>
      </c>
      <c r="AE130">
        <v>0.56584100000000004</v>
      </c>
      <c r="AF130">
        <v>0.56259099999999995</v>
      </c>
      <c r="AG130">
        <v>0.561025</v>
      </c>
      <c r="AH130">
        <v>0.56171499999999996</v>
      </c>
      <c r="AI130">
        <v>0.56519200000000003</v>
      </c>
      <c r="AJ130" s="40">
        <v>-1.2999999999999999E-2</v>
      </c>
    </row>
    <row r="131" spans="1:36">
      <c r="A131" t="s">
        <v>319</v>
      </c>
      <c r="B131" t="s">
        <v>330</v>
      </c>
      <c r="C131" t="s">
        <v>1455</v>
      </c>
      <c r="D131" t="s">
        <v>497</v>
      </c>
      <c r="F131">
        <v>0.10702200000000001</v>
      </c>
      <c r="G131">
        <v>0.16552</v>
      </c>
      <c r="H131">
        <v>0.222413</v>
      </c>
      <c r="I131">
        <v>0.27969899999999998</v>
      </c>
      <c r="J131">
        <v>0.334366</v>
      </c>
      <c r="K131">
        <v>0.386959</v>
      </c>
      <c r="L131">
        <v>0.421211</v>
      </c>
      <c r="M131">
        <v>0.45386399999999999</v>
      </c>
      <c r="N131">
        <v>0.48552299999999998</v>
      </c>
      <c r="O131">
        <v>0.51627199999999995</v>
      </c>
      <c r="P131">
        <v>0.546678</v>
      </c>
      <c r="Q131">
        <v>0.57735000000000003</v>
      </c>
      <c r="R131">
        <v>0.60856699999999997</v>
      </c>
      <c r="S131">
        <v>0.641293</v>
      </c>
      <c r="T131">
        <v>0.67604299999999995</v>
      </c>
      <c r="U131">
        <v>0.71087100000000003</v>
      </c>
      <c r="V131">
        <v>0.74543700000000002</v>
      </c>
      <c r="W131">
        <v>0.78125699999999998</v>
      </c>
      <c r="X131">
        <v>0.81818599999999997</v>
      </c>
      <c r="Y131">
        <v>0.85662000000000005</v>
      </c>
      <c r="Z131">
        <v>0.89702199999999999</v>
      </c>
      <c r="AA131">
        <v>0.93874800000000003</v>
      </c>
      <c r="AB131">
        <v>0.982039</v>
      </c>
      <c r="AC131">
        <v>1.025013</v>
      </c>
      <c r="AD131">
        <v>1.070122</v>
      </c>
      <c r="AE131">
        <v>1.116352</v>
      </c>
      <c r="AF131">
        <v>1.162229</v>
      </c>
      <c r="AG131">
        <v>1.211357</v>
      </c>
      <c r="AH131">
        <v>1.264043</v>
      </c>
      <c r="AI131">
        <v>1.3192740000000001</v>
      </c>
      <c r="AJ131" s="40">
        <v>0.115</v>
      </c>
    </row>
    <row r="132" spans="1:36">
      <c r="A132" t="s">
        <v>321</v>
      </c>
      <c r="B132" t="s">
        <v>331</v>
      </c>
      <c r="C132" t="s">
        <v>1456</v>
      </c>
      <c r="D132" t="s">
        <v>497</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117</v>
      </c>
    </row>
    <row r="133" spans="1:36">
      <c r="A133" t="s">
        <v>332</v>
      </c>
      <c r="B133" t="s">
        <v>333</v>
      </c>
      <c r="C133" t="s">
        <v>1457</v>
      </c>
      <c r="D133" t="s">
        <v>497</v>
      </c>
      <c r="F133">
        <v>5322.7705079999996</v>
      </c>
      <c r="G133">
        <v>5462.2485349999997</v>
      </c>
      <c r="H133">
        <v>5509.6767579999996</v>
      </c>
      <c r="I133">
        <v>5566.1889650000003</v>
      </c>
      <c r="J133">
        <v>5614.4272460000002</v>
      </c>
      <c r="K133">
        <v>5611.2626950000003</v>
      </c>
      <c r="L133">
        <v>5579.9858400000003</v>
      </c>
      <c r="M133">
        <v>5546.2661129999997</v>
      </c>
      <c r="N133">
        <v>5504.2885740000002</v>
      </c>
      <c r="O133">
        <v>5469.7138670000004</v>
      </c>
      <c r="P133">
        <v>5438.3930659999996</v>
      </c>
      <c r="Q133">
        <v>5413.3027339999999</v>
      </c>
      <c r="R133">
        <v>5386.6938479999999</v>
      </c>
      <c r="S133">
        <v>5378.1445309999999</v>
      </c>
      <c r="T133">
        <v>5393.2597660000001</v>
      </c>
      <c r="U133">
        <v>5407.6289059999999</v>
      </c>
      <c r="V133">
        <v>5423.5874020000001</v>
      </c>
      <c r="W133">
        <v>5448.640625</v>
      </c>
      <c r="X133">
        <v>5481.9282229999999</v>
      </c>
      <c r="Y133">
        <v>5512.1762699999999</v>
      </c>
      <c r="Z133">
        <v>5555.0854490000002</v>
      </c>
      <c r="AA133">
        <v>5607.7851559999999</v>
      </c>
      <c r="AB133">
        <v>5675.5952150000003</v>
      </c>
      <c r="AC133">
        <v>5732.5224609999996</v>
      </c>
      <c r="AD133">
        <v>5793.8344729999999</v>
      </c>
      <c r="AE133">
        <v>5843.8735349999997</v>
      </c>
      <c r="AF133">
        <v>5892.3432620000003</v>
      </c>
      <c r="AG133">
        <v>5949.0991210000002</v>
      </c>
      <c r="AH133">
        <v>6010.8964839999999</v>
      </c>
      <c r="AI133">
        <v>6080.2001950000003</v>
      </c>
      <c r="AJ133" s="40">
        <v>5.0000000000000001E-3</v>
      </c>
    </row>
    <row r="134" spans="1:36">
      <c r="A134" t="s">
        <v>334</v>
      </c>
      <c r="B134" t="s">
        <v>335</v>
      </c>
      <c r="C134" t="s">
        <v>1458</v>
      </c>
      <c r="D134" t="s">
        <v>497</v>
      </c>
      <c r="F134">
        <v>529.23260500000004</v>
      </c>
      <c r="G134">
        <v>540.165344</v>
      </c>
      <c r="H134">
        <v>540.77050799999995</v>
      </c>
      <c r="I134">
        <v>542.62872300000004</v>
      </c>
      <c r="J134">
        <v>544.21569799999997</v>
      </c>
      <c r="K134">
        <v>543.74902299999997</v>
      </c>
      <c r="L134">
        <v>544.12011700000005</v>
      </c>
      <c r="M134">
        <v>547.58233600000005</v>
      </c>
      <c r="N134">
        <v>552.57281499999999</v>
      </c>
      <c r="O134">
        <v>559.446777</v>
      </c>
      <c r="P134">
        <v>566.91583300000002</v>
      </c>
      <c r="Q134">
        <v>575.57440199999996</v>
      </c>
      <c r="R134">
        <v>583.792236</v>
      </c>
      <c r="S134">
        <v>593.55694600000004</v>
      </c>
      <c r="T134">
        <v>605.24218800000006</v>
      </c>
      <c r="U134">
        <v>616.28076199999998</v>
      </c>
      <c r="V134">
        <v>628.21258499999999</v>
      </c>
      <c r="W134">
        <v>641.262878</v>
      </c>
      <c r="X134">
        <v>656.00720200000001</v>
      </c>
      <c r="Y134">
        <v>670.159851</v>
      </c>
      <c r="Z134">
        <v>686.49145499999997</v>
      </c>
      <c r="AA134">
        <v>704.27886999999998</v>
      </c>
      <c r="AB134">
        <v>724.47454800000003</v>
      </c>
      <c r="AC134">
        <v>743.81957999999997</v>
      </c>
      <c r="AD134">
        <v>764.26391599999999</v>
      </c>
      <c r="AE134">
        <v>783.86206100000004</v>
      </c>
      <c r="AF134">
        <v>804.17108199999996</v>
      </c>
      <c r="AG134">
        <v>826.54040499999996</v>
      </c>
      <c r="AH134">
        <v>849.913635</v>
      </c>
      <c r="AI134">
        <v>874.74041699999998</v>
      </c>
      <c r="AJ134" s="40">
        <v>1.7000000000000001E-2</v>
      </c>
    </row>
    <row r="135" spans="1:36">
      <c r="A135" t="s">
        <v>313</v>
      </c>
      <c r="B135" t="s">
        <v>336</v>
      </c>
      <c r="C135" t="s">
        <v>1459</v>
      </c>
      <c r="D135" t="s">
        <v>497</v>
      </c>
      <c r="F135">
        <v>4739.6054690000001</v>
      </c>
      <c r="G135">
        <v>4865.951172</v>
      </c>
      <c r="H135">
        <v>4911.9003910000001</v>
      </c>
      <c r="I135">
        <v>4966.1875</v>
      </c>
      <c r="J135">
        <v>5012.8623049999997</v>
      </c>
      <c r="K135">
        <v>5010.8217770000001</v>
      </c>
      <c r="L135">
        <v>4980.1049800000001</v>
      </c>
      <c r="M135">
        <v>4943.7983400000003</v>
      </c>
      <c r="N135">
        <v>4897.6889650000003</v>
      </c>
      <c r="O135">
        <v>4856.9160160000001</v>
      </c>
      <c r="P135">
        <v>4818.6059569999998</v>
      </c>
      <c r="Q135">
        <v>4785.0429690000001</v>
      </c>
      <c r="R135">
        <v>4750.1127930000002</v>
      </c>
      <c r="S135">
        <v>4731.2397460000002</v>
      </c>
      <c r="T135">
        <v>4733.5834960000002</v>
      </c>
      <c r="U135">
        <v>4735.59375</v>
      </c>
      <c r="V135">
        <v>4738.0102539999998</v>
      </c>
      <c r="W135">
        <v>4748.064453</v>
      </c>
      <c r="X135">
        <v>4764.2885740000002</v>
      </c>
      <c r="Y135">
        <v>4777.7441410000001</v>
      </c>
      <c r="Z135">
        <v>4801.158203</v>
      </c>
      <c r="AA135">
        <v>4832.4248049999997</v>
      </c>
      <c r="AB135">
        <v>4875.8496089999999</v>
      </c>
      <c r="AC135">
        <v>4908.9760740000002</v>
      </c>
      <c r="AD135">
        <v>4944.8642579999996</v>
      </c>
      <c r="AE135">
        <v>4969.9628910000001</v>
      </c>
      <c r="AF135">
        <v>4992.263672</v>
      </c>
      <c r="AG135">
        <v>5020.248047</v>
      </c>
      <c r="AH135">
        <v>5051.4741210000002</v>
      </c>
      <c r="AI135">
        <v>5087.9804690000001</v>
      </c>
      <c r="AJ135" s="40">
        <v>3.0000000000000001E-3</v>
      </c>
    </row>
    <row r="136" spans="1:36">
      <c r="A136" t="s">
        <v>315</v>
      </c>
      <c r="B136" t="s">
        <v>337</v>
      </c>
      <c r="C136" t="s">
        <v>1460</v>
      </c>
      <c r="D136" t="s">
        <v>497</v>
      </c>
      <c r="F136">
        <v>49.845165000000001</v>
      </c>
      <c r="G136">
        <v>51.532195999999999</v>
      </c>
      <c r="H136">
        <v>51.778046000000003</v>
      </c>
      <c r="I136">
        <v>51.581305999999998</v>
      </c>
      <c r="J136">
        <v>51.004958999999999</v>
      </c>
      <c r="K136">
        <v>49.846724999999999</v>
      </c>
      <c r="L136">
        <v>48.452606000000003</v>
      </c>
      <c r="M136">
        <v>47.096375000000002</v>
      </c>
      <c r="N136">
        <v>45.747570000000003</v>
      </c>
      <c r="O136">
        <v>44.559382999999997</v>
      </c>
      <c r="P136">
        <v>43.536999000000002</v>
      </c>
      <c r="Q136">
        <v>42.794006000000003</v>
      </c>
      <c r="R136">
        <v>42.331425000000003</v>
      </c>
      <c r="S136">
        <v>42.288651000000002</v>
      </c>
      <c r="T136">
        <v>42.702831000000003</v>
      </c>
      <c r="U136">
        <v>43.356659000000001</v>
      </c>
      <c r="V136">
        <v>44.278357999999997</v>
      </c>
      <c r="W136">
        <v>45.496890999999998</v>
      </c>
      <c r="X136">
        <v>47.027118999999999</v>
      </c>
      <c r="Y136">
        <v>48.864620000000002</v>
      </c>
      <c r="Z136">
        <v>51.153294000000002</v>
      </c>
      <c r="AA136">
        <v>53.854602999999997</v>
      </c>
      <c r="AB136">
        <v>57.028568</v>
      </c>
      <c r="AC136">
        <v>60.461334000000001</v>
      </c>
      <c r="AD136">
        <v>64.378844999999998</v>
      </c>
      <c r="AE136">
        <v>68.65213</v>
      </c>
      <c r="AF136">
        <v>73.334320000000005</v>
      </c>
      <c r="AG136">
        <v>78.528098999999997</v>
      </c>
      <c r="AH136">
        <v>84.369026000000005</v>
      </c>
      <c r="AI136">
        <v>90.907668999999999</v>
      </c>
      <c r="AJ136" s="40">
        <v>2.1999999999999999E-2</v>
      </c>
    </row>
    <row r="137" spans="1:36">
      <c r="A137" t="s">
        <v>317</v>
      </c>
      <c r="B137" t="s">
        <v>338</v>
      </c>
      <c r="C137" t="s">
        <v>1461</v>
      </c>
      <c r="D137" t="s">
        <v>497</v>
      </c>
      <c r="F137">
        <v>1.7773559999999999</v>
      </c>
      <c r="G137">
        <v>1.945608</v>
      </c>
      <c r="H137">
        <v>2.0777999999999999</v>
      </c>
      <c r="I137">
        <v>2.206099</v>
      </c>
      <c r="J137">
        <v>2.3248259999999998</v>
      </c>
      <c r="K137">
        <v>2.417751</v>
      </c>
      <c r="L137">
        <v>2.4950869999999998</v>
      </c>
      <c r="M137">
        <v>2.573248</v>
      </c>
      <c r="N137">
        <v>2.6484380000000001</v>
      </c>
      <c r="O137">
        <v>2.729501</v>
      </c>
      <c r="P137">
        <v>2.8147829999999998</v>
      </c>
      <c r="Q137">
        <v>2.9065439999999998</v>
      </c>
      <c r="R137">
        <v>3.0061990000000001</v>
      </c>
      <c r="S137">
        <v>3.1255259999999998</v>
      </c>
      <c r="T137">
        <v>3.2563970000000002</v>
      </c>
      <c r="U137">
        <v>3.3877389999999998</v>
      </c>
      <c r="V137">
        <v>3.5231690000000002</v>
      </c>
      <c r="W137">
        <v>3.671373</v>
      </c>
      <c r="X137">
        <v>3.8304819999999999</v>
      </c>
      <c r="Y137">
        <v>3.9912010000000002</v>
      </c>
      <c r="Z137">
        <v>4.1664060000000003</v>
      </c>
      <c r="AA137">
        <v>4.3517989999999998</v>
      </c>
      <c r="AB137">
        <v>4.5521609999999999</v>
      </c>
      <c r="AC137">
        <v>4.7480580000000003</v>
      </c>
      <c r="AD137">
        <v>4.9549649999999996</v>
      </c>
      <c r="AE137">
        <v>5.1609429999999996</v>
      </c>
      <c r="AF137">
        <v>5.3756110000000001</v>
      </c>
      <c r="AG137">
        <v>5.6106439999999997</v>
      </c>
      <c r="AH137">
        <v>5.8543520000000004</v>
      </c>
      <c r="AI137">
        <v>6.1199649999999997</v>
      </c>
      <c r="AJ137" s="40">
        <v>4.4999999999999998E-2</v>
      </c>
    </row>
    <row r="138" spans="1:36">
      <c r="A138" t="s">
        <v>311</v>
      </c>
      <c r="B138" t="s">
        <v>339</v>
      </c>
      <c r="C138" t="s">
        <v>1462</v>
      </c>
      <c r="D138" t="s">
        <v>497</v>
      </c>
      <c r="F138">
        <v>1.862727</v>
      </c>
      <c r="G138">
        <v>1.954987</v>
      </c>
      <c r="H138">
        <v>2.1942170000000001</v>
      </c>
      <c r="I138">
        <v>2.3636159999999999</v>
      </c>
      <c r="J138">
        <v>2.5322550000000001</v>
      </c>
      <c r="K138">
        <v>2.6912039999999999</v>
      </c>
      <c r="L138">
        <v>2.8437640000000002</v>
      </c>
      <c r="M138">
        <v>3.0158960000000001</v>
      </c>
      <c r="N138">
        <v>3.2017679999999999</v>
      </c>
      <c r="O138">
        <v>3.4000729999999999</v>
      </c>
      <c r="P138">
        <v>3.62201</v>
      </c>
      <c r="Q138">
        <v>3.8496450000000002</v>
      </c>
      <c r="R138">
        <v>4.081169</v>
      </c>
      <c r="S138">
        <v>4.3216700000000001</v>
      </c>
      <c r="T138">
        <v>4.6060999999999996</v>
      </c>
      <c r="U138">
        <v>4.882479</v>
      </c>
      <c r="V138">
        <v>5.1729700000000003</v>
      </c>
      <c r="W138">
        <v>5.4755520000000004</v>
      </c>
      <c r="X138">
        <v>5.8137860000000003</v>
      </c>
      <c r="Y138">
        <v>6.1559400000000002</v>
      </c>
      <c r="Z138">
        <v>6.5327320000000002</v>
      </c>
      <c r="AA138">
        <v>6.9511770000000004</v>
      </c>
      <c r="AB138">
        <v>7.4007990000000001</v>
      </c>
      <c r="AC138">
        <v>7.8659059999999998</v>
      </c>
      <c r="AD138">
        <v>8.3412609999999994</v>
      </c>
      <c r="AE138">
        <v>8.8208699999999993</v>
      </c>
      <c r="AF138">
        <v>9.3886610000000008</v>
      </c>
      <c r="AG138">
        <v>9.9357009999999999</v>
      </c>
      <c r="AH138">
        <v>10.595715999999999</v>
      </c>
      <c r="AI138">
        <v>11.273277999999999</v>
      </c>
      <c r="AJ138" s="40">
        <v>6.7000000000000004E-2</v>
      </c>
    </row>
    <row r="139" spans="1:36">
      <c r="A139" t="s">
        <v>319</v>
      </c>
      <c r="B139" t="s">
        <v>340</v>
      </c>
      <c r="C139" t="s">
        <v>1463</v>
      </c>
      <c r="D139" t="s">
        <v>497</v>
      </c>
      <c r="F139">
        <v>0.18720300000000001</v>
      </c>
      <c r="G139">
        <v>0.28432099999999999</v>
      </c>
      <c r="H139">
        <v>0.38236300000000001</v>
      </c>
      <c r="I139">
        <v>0.48264899999999999</v>
      </c>
      <c r="J139">
        <v>0.58237399999999995</v>
      </c>
      <c r="K139">
        <v>0.67460100000000001</v>
      </c>
      <c r="L139">
        <v>0.76078599999999996</v>
      </c>
      <c r="M139">
        <v>0.84668500000000002</v>
      </c>
      <c r="N139">
        <v>0.93156600000000001</v>
      </c>
      <c r="O139">
        <v>1.0170840000000001</v>
      </c>
      <c r="P139">
        <v>1.102792</v>
      </c>
      <c r="Q139">
        <v>1.1890970000000001</v>
      </c>
      <c r="R139">
        <v>1.2739339999999999</v>
      </c>
      <c r="S139">
        <v>1.362117</v>
      </c>
      <c r="T139">
        <v>1.4562269999999999</v>
      </c>
      <c r="U139">
        <v>1.5505660000000001</v>
      </c>
      <c r="V139">
        <v>1.646846</v>
      </c>
      <c r="W139">
        <v>1.7500290000000001</v>
      </c>
      <c r="X139">
        <v>1.857691</v>
      </c>
      <c r="Y139">
        <v>1.9673430000000001</v>
      </c>
      <c r="Z139">
        <v>2.0849790000000001</v>
      </c>
      <c r="AA139">
        <v>2.2092429999999998</v>
      </c>
      <c r="AB139">
        <v>2.3414510000000002</v>
      </c>
      <c r="AC139">
        <v>2.4718429999999998</v>
      </c>
      <c r="AD139">
        <v>2.6084999999999998</v>
      </c>
      <c r="AE139">
        <v>2.7454830000000001</v>
      </c>
      <c r="AF139">
        <v>2.8877809999999999</v>
      </c>
      <c r="AG139">
        <v>3.0411609999999998</v>
      </c>
      <c r="AH139">
        <v>3.2039970000000002</v>
      </c>
      <c r="AI139">
        <v>3.3789479999999998</v>
      </c>
      <c r="AJ139" s="40">
        <v>0.123</v>
      </c>
    </row>
    <row r="140" spans="1:36">
      <c r="A140" t="s">
        <v>321</v>
      </c>
      <c r="B140" t="s">
        <v>341</v>
      </c>
      <c r="C140" t="s">
        <v>1464</v>
      </c>
      <c r="D140" t="s">
        <v>497</v>
      </c>
      <c r="F140">
        <v>0.25992599999999999</v>
      </c>
      <c r="G140">
        <v>0.41427199999999997</v>
      </c>
      <c r="H140">
        <v>0.57395099999999999</v>
      </c>
      <c r="I140">
        <v>0.73885999999999996</v>
      </c>
      <c r="J140">
        <v>0.90507099999999996</v>
      </c>
      <c r="K140">
        <v>1.0615019999999999</v>
      </c>
      <c r="L140">
        <v>1.208407</v>
      </c>
      <c r="M140">
        <v>1.3531470000000001</v>
      </c>
      <c r="N140">
        <v>1.4976320000000001</v>
      </c>
      <c r="O140">
        <v>1.6450830000000001</v>
      </c>
      <c r="P140">
        <v>1.7943979999999999</v>
      </c>
      <c r="Q140">
        <v>1.9460789999999999</v>
      </c>
      <c r="R140">
        <v>2.0954999999999999</v>
      </c>
      <c r="S140">
        <v>2.2496239999999998</v>
      </c>
      <c r="T140">
        <v>2.4129040000000002</v>
      </c>
      <c r="U140">
        <v>2.577223</v>
      </c>
      <c r="V140">
        <v>2.7436950000000002</v>
      </c>
      <c r="W140">
        <v>2.9192119999999999</v>
      </c>
      <c r="X140">
        <v>3.1030730000000002</v>
      </c>
      <c r="Y140">
        <v>3.2931789999999999</v>
      </c>
      <c r="Z140">
        <v>3.4983490000000002</v>
      </c>
      <c r="AA140">
        <v>3.715147</v>
      </c>
      <c r="AB140">
        <v>3.9479099999999998</v>
      </c>
      <c r="AC140">
        <v>4.1795629999999999</v>
      </c>
      <c r="AD140">
        <v>4.4228500000000004</v>
      </c>
      <c r="AE140">
        <v>4.6686129999999997</v>
      </c>
      <c r="AF140">
        <v>4.9224540000000001</v>
      </c>
      <c r="AG140">
        <v>5.1942959999999996</v>
      </c>
      <c r="AH140">
        <v>5.4856660000000002</v>
      </c>
      <c r="AI140">
        <v>5.799258</v>
      </c>
      <c r="AJ140" s="40">
        <v>0.13400000000000001</v>
      </c>
    </row>
    <row r="141" spans="1:36">
      <c r="A141" t="s">
        <v>342</v>
      </c>
      <c r="B141" t="s">
        <v>343</v>
      </c>
      <c r="C141" t="s">
        <v>1465</v>
      </c>
      <c r="D141" t="s">
        <v>497</v>
      </c>
      <c r="F141">
        <v>455.800568</v>
      </c>
      <c r="G141">
        <v>457.32019000000003</v>
      </c>
      <c r="H141">
        <v>454.817566</v>
      </c>
      <c r="I141">
        <v>451.84664900000001</v>
      </c>
      <c r="J141">
        <v>435.03866599999998</v>
      </c>
      <c r="K141">
        <v>437.54751599999997</v>
      </c>
      <c r="L141">
        <v>434.49981700000001</v>
      </c>
      <c r="M141">
        <v>437.068939</v>
      </c>
      <c r="N141">
        <v>438.99456800000002</v>
      </c>
      <c r="O141">
        <v>440.98004200000003</v>
      </c>
      <c r="P141">
        <v>441.53027300000002</v>
      </c>
      <c r="Q141">
        <v>441.40081800000002</v>
      </c>
      <c r="R141">
        <v>442.16769399999998</v>
      </c>
      <c r="S141">
        <v>441.50204500000001</v>
      </c>
      <c r="T141">
        <v>442.37979100000001</v>
      </c>
      <c r="U141">
        <v>443.02426100000002</v>
      </c>
      <c r="V141">
        <v>443.14712500000002</v>
      </c>
      <c r="W141">
        <v>441.33752399999997</v>
      </c>
      <c r="X141">
        <v>442.94101000000001</v>
      </c>
      <c r="Y141">
        <v>441.565338</v>
      </c>
      <c r="Z141">
        <v>441.80859400000003</v>
      </c>
      <c r="AA141">
        <v>443.27572600000002</v>
      </c>
      <c r="AB141">
        <v>445.72418199999998</v>
      </c>
      <c r="AC141">
        <v>443.77713</v>
      </c>
      <c r="AD141">
        <v>444.37200899999999</v>
      </c>
      <c r="AE141">
        <v>443.88855000000001</v>
      </c>
      <c r="AF141">
        <v>444.473389</v>
      </c>
      <c r="AG141">
        <v>444.99792500000001</v>
      </c>
      <c r="AH141">
        <v>445.721161</v>
      </c>
      <c r="AI141">
        <v>448.215576</v>
      </c>
      <c r="AJ141" s="40">
        <v>1E-3</v>
      </c>
    </row>
    <row r="142" spans="1:36">
      <c r="A142" t="s">
        <v>313</v>
      </c>
      <c r="B142" t="s">
        <v>344</v>
      </c>
      <c r="C142" t="s">
        <v>1466</v>
      </c>
      <c r="D142" t="s">
        <v>497</v>
      </c>
      <c r="F142">
        <v>455.31277499999999</v>
      </c>
      <c r="G142">
        <v>455.85299700000002</v>
      </c>
      <c r="H142">
        <v>451.90289300000001</v>
      </c>
      <c r="I142">
        <v>447.02917500000001</v>
      </c>
      <c r="J142">
        <v>428.09738199999998</v>
      </c>
      <c r="K142">
        <v>426.76123000000001</v>
      </c>
      <c r="L142">
        <v>418.56616200000002</v>
      </c>
      <c r="M142">
        <v>414.38458300000002</v>
      </c>
      <c r="N142">
        <v>408.179169</v>
      </c>
      <c r="O142">
        <v>400.68405200000001</v>
      </c>
      <c r="P142">
        <v>392.03097500000001</v>
      </c>
      <c r="Q142">
        <v>382.96151700000001</v>
      </c>
      <c r="R142">
        <v>374.84906000000001</v>
      </c>
      <c r="S142">
        <v>365.70837399999999</v>
      </c>
      <c r="T142">
        <v>358.02682499999997</v>
      </c>
      <c r="U142">
        <v>350.32076999999998</v>
      </c>
      <c r="V142">
        <v>342.37686200000002</v>
      </c>
      <c r="W142">
        <v>333.15429699999999</v>
      </c>
      <c r="X142">
        <v>326.692047</v>
      </c>
      <c r="Y142">
        <v>318.20410199999998</v>
      </c>
      <c r="Z142">
        <v>311.07351699999998</v>
      </c>
      <c r="AA142">
        <v>304.94457999999997</v>
      </c>
      <c r="AB142">
        <v>299.59271200000001</v>
      </c>
      <c r="AC142">
        <v>291.43927000000002</v>
      </c>
      <c r="AD142">
        <v>285.13330100000002</v>
      </c>
      <c r="AE142">
        <v>278.28723100000002</v>
      </c>
      <c r="AF142">
        <v>272.259613</v>
      </c>
      <c r="AG142">
        <v>266.32595800000001</v>
      </c>
      <c r="AH142">
        <v>260.63748199999998</v>
      </c>
      <c r="AI142">
        <v>256.08175699999998</v>
      </c>
      <c r="AJ142" s="40">
        <v>-1.7000000000000001E-2</v>
      </c>
    </row>
    <row r="143" spans="1:36">
      <c r="A143" t="s">
        <v>345</v>
      </c>
      <c r="B143" t="s">
        <v>346</v>
      </c>
      <c r="C143" t="s">
        <v>1467</v>
      </c>
      <c r="D143" t="s">
        <v>497</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117</v>
      </c>
    </row>
    <row r="144" spans="1:36">
      <c r="A144" t="s">
        <v>347</v>
      </c>
      <c r="B144" t="s">
        <v>348</v>
      </c>
      <c r="C144" t="s">
        <v>1468</v>
      </c>
      <c r="D144" t="s">
        <v>497</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117</v>
      </c>
    </row>
    <row r="145" spans="1:36">
      <c r="A145" t="s">
        <v>349</v>
      </c>
      <c r="B145" t="s">
        <v>350</v>
      </c>
      <c r="C145" t="s">
        <v>1469</v>
      </c>
      <c r="D145" t="s">
        <v>497</v>
      </c>
      <c r="F145">
        <v>0.48778700000000003</v>
      </c>
      <c r="G145">
        <v>1.467193</v>
      </c>
      <c r="H145">
        <v>2.9146839999999998</v>
      </c>
      <c r="I145">
        <v>4.8174729999999997</v>
      </c>
      <c r="J145">
        <v>6.9412919999999998</v>
      </c>
      <c r="K145">
        <v>10.786287</v>
      </c>
      <c r="L145">
        <v>15.933652</v>
      </c>
      <c r="M145">
        <v>22.684350999999999</v>
      </c>
      <c r="N145">
        <v>30.815408999999999</v>
      </c>
      <c r="O145">
        <v>40.295997999999997</v>
      </c>
      <c r="P145">
        <v>49.499310000000001</v>
      </c>
      <c r="Q145">
        <v>58.439315999999998</v>
      </c>
      <c r="R145">
        <v>67.318634000000003</v>
      </c>
      <c r="S145">
        <v>75.793678</v>
      </c>
      <c r="T145">
        <v>84.352965999999995</v>
      </c>
      <c r="U145">
        <v>92.703484000000003</v>
      </c>
      <c r="V145">
        <v>100.770264</v>
      </c>
      <c r="W145">
        <v>108.183212</v>
      </c>
      <c r="X145">
        <v>116.248955</v>
      </c>
      <c r="Y145">
        <v>123.361244</v>
      </c>
      <c r="Z145">
        <v>130.73509200000001</v>
      </c>
      <c r="AA145">
        <v>138.33114599999999</v>
      </c>
      <c r="AB145">
        <v>146.13145399999999</v>
      </c>
      <c r="AC145">
        <v>152.33786000000001</v>
      </c>
      <c r="AD145">
        <v>159.238708</v>
      </c>
      <c r="AE145">
        <v>165.60131799999999</v>
      </c>
      <c r="AF145">
        <v>172.21379099999999</v>
      </c>
      <c r="AG145">
        <v>178.67195100000001</v>
      </c>
      <c r="AH145">
        <v>185.08367899999999</v>
      </c>
      <c r="AI145">
        <v>192.133804</v>
      </c>
      <c r="AJ145" s="40">
        <v>0.223</v>
      </c>
    </row>
    <row r="146" spans="1:36">
      <c r="A146" t="s">
        <v>216</v>
      </c>
      <c r="B146" t="s">
        <v>351</v>
      </c>
      <c r="C146" t="s">
        <v>1470</v>
      </c>
      <c r="D146" t="s">
        <v>497</v>
      </c>
      <c r="F146">
        <v>79.141402999999997</v>
      </c>
      <c r="G146">
        <v>78.228263999999996</v>
      </c>
      <c r="H146">
        <v>77.350043999999997</v>
      </c>
      <c r="I146">
        <v>76.446533000000002</v>
      </c>
      <c r="J146">
        <v>75.055572999999995</v>
      </c>
      <c r="K146">
        <v>73.204680999999994</v>
      </c>
      <c r="L146">
        <v>71.058418000000003</v>
      </c>
      <c r="M146">
        <v>68.994972000000004</v>
      </c>
      <c r="N146">
        <v>66.833633000000006</v>
      </c>
      <c r="O146">
        <v>64.753128000000004</v>
      </c>
      <c r="P146">
        <v>63.638058000000001</v>
      </c>
      <c r="Q146">
        <v>62.605038</v>
      </c>
      <c r="R146">
        <v>61.510983000000003</v>
      </c>
      <c r="S146">
        <v>60.561947000000004</v>
      </c>
      <c r="T146">
        <v>59.665359000000002</v>
      </c>
      <c r="U146">
        <v>58.721435999999997</v>
      </c>
      <c r="V146">
        <v>57.711258000000001</v>
      </c>
      <c r="W146">
        <v>56.658974000000001</v>
      </c>
      <c r="X146">
        <v>55.745102000000003</v>
      </c>
      <c r="Y146">
        <v>54.692238000000003</v>
      </c>
      <c r="Z146">
        <v>54.265388000000002</v>
      </c>
      <c r="AA146">
        <v>53.873783000000003</v>
      </c>
      <c r="AB146">
        <v>53.634262</v>
      </c>
      <c r="AC146">
        <v>53.239913999999999</v>
      </c>
      <c r="AD146">
        <v>52.872860000000003</v>
      </c>
      <c r="AE146">
        <v>52.373196</v>
      </c>
      <c r="AF146">
        <v>51.890906999999999</v>
      </c>
      <c r="AG146">
        <v>51.370387999999998</v>
      </c>
      <c r="AH146">
        <v>50.910122000000001</v>
      </c>
      <c r="AI146">
        <v>50.533489000000003</v>
      </c>
      <c r="AJ146" s="40">
        <v>-1.4E-2</v>
      </c>
    </row>
    <row r="147" spans="1:36">
      <c r="A147" t="s">
        <v>313</v>
      </c>
      <c r="B147" t="s">
        <v>352</v>
      </c>
      <c r="C147" t="s">
        <v>1471</v>
      </c>
      <c r="D147" t="s">
        <v>497</v>
      </c>
      <c r="F147">
        <v>76.9589</v>
      </c>
      <c r="G147">
        <v>76.098526000000007</v>
      </c>
      <c r="H147">
        <v>75.27037</v>
      </c>
      <c r="I147">
        <v>74.415176000000002</v>
      </c>
      <c r="J147">
        <v>73.084762999999995</v>
      </c>
      <c r="K147">
        <v>71.302963000000005</v>
      </c>
      <c r="L147">
        <v>69.233092999999997</v>
      </c>
      <c r="M147">
        <v>67.242203000000003</v>
      </c>
      <c r="N147">
        <v>65.154494999999997</v>
      </c>
      <c r="O147">
        <v>63.145538000000002</v>
      </c>
      <c r="P147">
        <v>62.077964999999999</v>
      </c>
      <c r="Q147">
        <v>61.089278999999998</v>
      </c>
      <c r="R147">
        <v>60.040740999999997</v>
      </c>
      <c r="S147">
        <v>59.132660000000001</v>
      </c>
      <c r="T147">
        <v>58.274765000000002</v>
      </c>
      <c r="U147">
        <v>57.367573</v>
      </c>
      <c r="V147">
        <v>56.396614</v>
      </c>
      <c r="W147">
        <v>55.386253000000004</v>
      </c>
      <c r="X147">
        <v>54.511924999999998</v>
      </c>
      <c r="Y147">
        <v>53.470908999999999</v>
      </c>
      <c r="Z147">
        <v>52.990333999999997</v>
      </c>
      <c r="AA147">
        <v>52.540813</v>
      </c>
      <c r="AB147">
        <v>52.235802</v>
      </c>
      <c r="AC147">
        <v>51.775986000000003</v>
      </c>
      <c r="AD147">
        <v>51.338679999999997</v>
      </c>
      <c r="AE147">
        <v>50.768425000000001</v>
      </c>
      <c r="AF147">
        <v>50.210804000000003</v>
      </c>
      <c r="AG147">
        <v>49.611865999999999</v>
      </c>
      <c r="AH147">
        <v>49.066448000000001</v>
      </c>
      <c r="AI147">
        <v>48.596412999999998</v>
      </c>
      <c r="AJ147" s="40">
        <v>-1.4E-2</v>
      </c>
    </row>
    <row r="148" spans="1:36">
      <c r="A148" t="s">
        <v>353</v>
      </c>
      <c r="B148" t="s">
        <v>354</v>
      </c>
      <c r="C148" t="s">
        <v>1472</v>
      </c>
      <c r="D148" t="s">
        <v>497</v>
      </c>
      <c r="F148">
        <v>1.7177500000000001</v>
      </c>
      <c r="G148">
        <v>1.622441</v>
      </c>
      <c r="H148">
        <v>1.5316080000000001</v>
      </c>
      <c r="I148">
        <v>1.4458219999999999</v>
      </c>
      <c r="J148">
        <v>1.3535349999999999</v>
      </c>
      <c r="K148">
        <v>1.2628820000000001</v>
      </c>
      <c r="L148">
        <v>1.1675450000000001</v>
      </c>
      <c r="M148">
        <v>1.07799</v>
      </c>
      <c r="N148">
        <v>0.99074499999999999</v>
      </c>
      <c r="O148">
        <v>0.90485899999999997</v>
      </c>
      <c r="P148">
        <v>0.83253600000000005</v>
      </c>
      <c r="Q148">
        <v>0.76458099999999996</v>
      </c>
      <c r="R148">
        <v>0.69626699999999997</v>
      </c>
      <c r="S148">
        <v>0.63292599999999999</v>
      </c>
      <c r="T148">
        <v>0.57323100000000005</v>
      </c>
      <c r="U148">
        <v>0.52168000000000003</v>
      </c>
      <c r="V148">
        <v>0.46667500000000001</v>
      </c>
      <c r="W148">
        <v>0.40619699999999997</v>
      </c>
      <c r="X148">
        <v>0.34445199999999998</v>
      </c>
      <c r="Y148">
        <v>0.289381</v>
      </c>
      <c r="Z148">
        <v>0.28704800000000003</v>
      </c>
      <c r="AA148">
        <v>0.28491499999999997</v>
      </c>
      <c r="AB148">
        <v>0.283605</v>
      </c>
      <c r="AC148">
        <v>0.28147299999999997</v>
      </c>
      <c r="AD148">
        <v>0.27944799999999997</v>
      </c>
      <c r="AE148">
        <v>0.27677400000000002</v>
      </c>
      <c r="AF148">
        <v>0.27421899999999999</v>
      </c>
      <c r="AG148">
        <v>0.27142100000000002</v>
      </c>
      <c r="AH148">
        <v>0.268957</v>
      </c>
      <c r="AI148">
        <v>0.26695799999999997</v>
      </c>
      <c r="AJ148" s="40">
        <v>-6.0999999999999999E-2</v>
      </c>
    </row>
    <row r="149" spans="1:36">
      <c r="A149" t="s">
        <v>347</v>
      </c>
      <c r="B149" t="s">
        <v>355</v>
      </c>
      <c r="C149" t="s">
        <v>1473</v>
      </c>
      <c r="D149" t="s">
        <v>497</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117</v>
      </c>
    </row>
    <row r="150" spans="1:36">
      <c r="A150" t="s">
        <v>349</v>
      </c>
      <c r="B150" t="s">
        <v>356</v>
      </c>
      <c r="C150" t="s">
        <v>1474</v>
      </c>
      <c r="D150" t="s">
        <v>497</v>
      </c>
      <c r="F150">
        <v>0.46474900000000002</v>
      </c>
      <c r="G150">
        <v>0.50729500000000005</v>
      </c>
      <c r="H150">
        <v>0.54806900000000003</v>
      </c>
      <c r="I150">
        <v>0.585534</v>
      </c>
      <c r="J150">
        <v>0.617282</v>
      </c>
      <c r="K150">
        <v>0.63884099999999999</v>
      </c>
      <c r="L150">
        <v>0.65778499999999995</v>
      </c>
      <c r="M150">
        <v>0.67478000000000005</v>
      </c>
      <c r="N150">
        <v>0.68839099999999998</v>
      </c>
      <c r="O150">
        <v>0.70272500000000004</v>
      </c>
      <c r="P150">
        <v>0.72755800000000004</v>
      </c>
      <c r="Q150">
        <v>0.75117999999999996</v>
      </c>
      <c r="R150">
        <v>0.77397400000000005</v>
      </c>
      <c r="S150">
        <v>0.79636099999999999</v>
      </c>
      <c r="T150">
        <v>0.81736399999999998</v>
      </c>
      <c r="U150">
        <v>0.83218199999999998</v>
      </c>
      <c r="V150">
        <v>0.84796899999999997</v>
      </c>
      <c r="W150">
        <v>0.86652399999999996</v>
      </c>
      <c r="X150">
        <v>0.88872399999999996</v>
      </c>
      <c r="Y150">
        <v>0.931948</v>
      </c>
      <c r="Z150">
        <v>0.98800500000000002</v>
      </c>
      <c r="AA150">
        <v>1.0480560000000001</v>
      </c>
      <c r="AB150">
        <v>1.114857</v>
      </c>
      <c r="AC150">
        <v>1.182455</v>
      </c>
      <c r="AD150">
        <v>1.254731</v>
      </c>
      <c r="AE150">
        <v>1.3279970000000001</v>
      </c>
      <c r="AF150">
        <v>1.405883</v>
      </c>
      <c r="AG150">
        <v>1.4871030000000001</v>
      </c>
      <c r="AH150">
        <v>1.5747169999999999</v>
      </c>
      <c r="AI150">
        <v>1.67012</v>
      </c>
      <c r="AJ150" s="40">
        <v>4.8000000000000001E-2</v>
      </c>
    </row>
    <row r="151" spans="1:36">
      <c r="A151" t="s">
        <v>215</v>
      </c>
      <c r="B151" t="s">
        <v>357</v>
      </c>
      <c r="C151" t="s">
        <v>1475</v>
      </c>
      <c r="D151" t="s">
        <v>497</v>
      </c>
      <c r="F151">
        <v>881.46478300000001</v>
      </c>
      <c r="G151">
        <v>973.99792500000001</v>
      </c>
      <c r="H151">
        <v>992.19335899999999</v>
      </c>
      <c r="I151">
        <v>941.40234399999997</v>
      </c>
      <c r="J151">
        <v>944.55212400000005</v>
      </c>
      <c r="K151">
        <v>956.48107900000002</v>
      </c>
      <c r="L151">
        <v>933.81225600000005</v>
      </c>
      <c r="M151">
        <v>934.80480999999997</v>
      </c>
      <c r="N151">
        <v>926.79559300000005</v>
      </c>
      <c r="O151">
        <v>929.260132</v>
      </c>
      <c r="P151">
        <v>946.32806400000004</v>
      </c>
      <c r="Q151">
        <v>931.56585700000005</v>
      </c>
      <c r="R151">
        <v>932.01617399999998</v>
      </c>
      <c r="S151">
        <v>929.67706299999998</v>
      </c>
      <c r="T151">
        <v>944.40856900000006</v>
      </c>
      <c r="U151">
        <v>930.07336399999997</v>
      </c>
      <c r="V151">
        <v>929.56103499999995</v>
      </c>
      <c r="W151">
        <v>939.66064500000005</v>
      </c>
      <c r="X151">
        <v>926.16308600000002</v>
      </c>
      <c r="Y151">
        <v>924.42919900000004</v>
      </c>
      <c r="Z151">
        <v>937.03515600000003</v>
      </c>
      <c r="AA151">
        <v>921.13324</v>
      </c>
      <c r="AB151">
        <v>920.339966</v>
      </c>
      <c r="AC151">
        <v>913.82855199999995</v>
      </c>
      <c r="AD151">
        <v>914.23266599999999</v>
      </c>
      <c r="AE151">
        <v>910.465149</v>
      </c>
      <c r="AF151">
        <v>908.20611599999995</v>
      </c>
      <c r="AG151">
        <v>908.68933100000004</v>
      </c>
      <c r="AH151">
        <v>907.33239700000001</v>
      </c>
      <c r="AI151">
        <v>904.86450200000002</v>
      </c>
      <c r="AJ151" s="40">
        <v>2E-3</v>
      </c>
    </row>
    <row r="152" spans="1:36">
      <c r="A152" t="s">
        <v>313</v>
      </c>
      <c r="B152" t="s">
        <v>358</v>
      </c>
      <c r="C152" t="s">
        <v>1476</v>
      </c>
      <c r="D152" t="s">
        <v>497</v>
      </c>
      <c r="F152">
        <v>370.24560500000001</v>
      </c>
      <c r="G152">
        <v>252.653122</v>
      </c>
      <c r="H152">
        <v>226.24581900000001</v>
      </c>
      <c r="I152">
        <v>293.446594</v>
      </c>
      <c r="J152">
        <v>287.95434599999999</v>
      </c>
      <c r="K152">
        <v>269.74572799999999</v>
      </c>
      <c r="L152">
        <v>298.33557100000002</v>
      </c>
      <c r="M152">
        <v>297.11917099999999</v>
      </c>
      <c r="N152">
        <v>307.34466600000002</v>
      </c>
      <c r="O152">
        <v>308.88790899999998</v>
      </c>
      <c r="P152">
        <v>287.654358</v>
      </c>
      <c r="Q152">
        <v>306.24054000000001</v>
      </c>
      <c r="R152">
        <v>305.51928700000002</v>
      </c>
      <c r="S152">
        <v>308.330963</v>
      </c>
      <c r="T152">
        <v>291.13928199999998</v>
      </c>
      <c r="U152">
        <v>309.98889200000002</v>
      </c>
      <c r="V152">
        <v>310.407532</v>
      </c>
      <c r="W152">
        <v>296.98941000000002</v>
      </c>
      <c r="X152">
        <v>313.76461799999998</v>
      </c>
      <c r="Y152">
        <v>312.93249500000002</v>
      </c>
      <c r="Z152">
        <v>296.40905800000002</v>
      </c>
      <c r="AA152">
        <v>313.66189600000001</v>
      </c>
      <c r="AB152">
        <v>313.04077100000001</v>
      </c>
      <c r="AC152">
        <v>318.13922100000002</v>
      </c>
      <c r="AD152">
        <v>314.39709499999998</v>
      </c>
      <c r="AE152">
        <v>316.72891199999998</v>
      </c>
      <c r="AF152">
        <v>317.82919299999998</v>
      </c>
      <c r="AG152">
        <v>316.59680200000003</v>
      </c>
      <c r="AH152">
        <v>315.79705799999999</v>
      </c>
      <c r="AI152">
        <v>316.30053700000002</v>
      </c>
      <c r="AJ152" s="40">
        <v>-0.01</v>
      </c>
    </row>
    <row r="153" spans="1:36">
      <c r="A153" t="s">
        <v>353</v>
      </c>
      <c r="B153" t="s">
        <v>359</v>
      </c>
      <c r="C153" t="s">
        <v>1477</v>
      </c>
      <c r="D153" t="s">
        <v>497</v>
      </c>
      <c r="F153">
        <v>474.50048800000002</v>
      </c>
      <c r="G153">
        <v>704.24414100000001</v>
      </c>
      <c r="H153">
        <v>747.77252199999998</v>
      </c>
      <c r="I153">
        <v>617.69500700000003</v>
      </c>
      <c r="J153">
        <v>623.54443400000002</v>
      </c>
      <c r="K153">
        <v>651.77941899999996</v>
      </c>
      <c r="L153">
        <v>593.12518299999999</v>
      </c>
      <c r="M153">
        <v>594.11492899999996</v>
      </c>
      <c r="N153">
        <v>572.40936299999998</v>
      </c>
      <c r="O153">
        <v>577.09655799999996</v>
      </c>
      <c r="P153">
        <v>618.64599599999997</v>
      </c>
      <c r="Q153">
        <v>579.948486</v>
      </c>
      <c r="R153">
        <v>579.65319799999997</v>
      </c>
      <c r="S153">
        <v>572.24395800000002</v>
      </c>
      <c r="T153">
        <v>607.745361</v>
      </c>
      <c r="U153">
        <v>570.14923099999999</v>
      </c>
      <c r="V153">
        <v>567.50323500000002</v>
      </c>
      <c r="W153">
        <v>591.57428000000004</v>
      </c>
      <c r="X153">
        <v>556.13769500000001</v>
      </c>
      <c r="Y153">
        <v>550.32708700000001</v>
      </c>
      <c r="Z153">
        <v>580.63720699999999</v>
      </c>
      <c r="AA153">
        <v>539.14996299999996</v>
      </c>
      <c r="AB153">
        <v>535.70849599999997</v>
      </c>
      <c r="AC153">
        <v>517.95916699999998</v>
      </c>
      <c r="AD153">
        <v>517.56463599999995</v>
      </c>
      <c r="AE153">
        <v>506.65536500000002</v>
      </c>
      <c r="AF153">
        <v>499.68572999999998</v>
      </c>
      <c r="AG153">
        <v>499.529877</v>
      </c>
      <c r="AH153">
        <v>494.734039</v>
      </c>
      <c r="AI153">
        <v>487.25003099999998</v>
      </c>
      <c r="AJ153" s="40">
        <v>5.0000000000000001E-3</v>
      </c>
    </row>
    <row r="154" spans="1:36">
      <c r="A154" t="s">
        <v>347</v>
      </c>
      <c r="B154" t="s">
        <v>360</v>
      </c>
      <c r="C154" t="s">
        <v>1478</v>
      </c>
      <c r="D154" t="s">
        <v>497</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t="s">
        <v>117</v>
      </c>
    </row>
    <row r="155" spans="1:36">
      <c r="A155" t="s">
        <v>349</v>
      </c>
      <c r="B155" t="s">
        <v>361</v>
      </c>
      <c r="C155" t="s">
        <v>1479</v>
      </c>
      <c r="D155" t="s">
        <v>497</v>
      </c>
      <c r="F155">
        <v>36.718674</v>
      </c>
      <c r="G155">
        <v>17.100639000000001</v>
      </c>
      <c r="H155">
        <v>18.175018000000001</v>
      </c>
      <c r="I155">
        <v>30.260731</v>
      </c>
      <c r="J155">
        <v>33.053322000000001</v>
      </c>
      <c r="K155">
        <v>34.955939999999998</v>
      </c>
      <c r="L155">
        <v>42.351486000000001</v>
      </c>
      <c r="M155">
        <v>43.570652000000003</v>
      </c>
      <c r="N155">
        <v>47.041564999999999</v>
      </c>
      <c r="O155">
        <v>43.275649999999999</v>
      </c>
      <c r="P155">
        <v>40.027729000000001</v>
      </c>
      <c r="Q155">
        <v>45.376812000000001</v>
      </c>
      <c r="R155">
        <v>46.843704000000002</v>
      </c>
      <c r="S155">
        <v>49.102119000000002</v>
      </c>
      <c r="T155">
        <v>45.52393</v>
      </c>
      <c r="U155">
        <v>49.935234000000001</v>
      </c>
      <c r="V155">
        <v>51.650298999999997</v>
      </c>
      <c r="W155">
        <v>51.096953999999997</v>
      </c>
      <c r="X155">
        <v>56.260711999999998</v>
      </c>
      <c r="Y155">
        <v>61.169593999999996</v>
      </c>
      <c r="Z155">
        <v>59.988880000000002</v>
      </c>
      <c r="AA155">
        <v>68.321358000000004</v>
      </c>
      <c r="AB155">
        <v>71.590667999999994</v>
      </c>
      <c r="AC155">
        <v>77.730148</v>
      </c>
      <c r="AD155">
        <v>82.270934999999994</v>
      </c>
      <c r="AE155">
        <v>87.080887000000004</v>
      </c>
      <c r="AF155">
        <v>90.691199999999995</v>
      </c>
      <c r="AG155">
        <v>92.562622000000005</v>
      </c>
      <c r="AH155">
        <v>96.801299999999998</v>
      </c>
      <c r="AI155">
        <v>101.31399500000001</v>
      </c>
      <c r="AJ155" s="40">
        <v>6.0999999999999999E-2</v>
      </c>
    </row>
    <row r="156" spans="1:36">
      <c r="A156" t="s">
        <v>280</v>
      </c>
      <c r="B156" t="s">
        <v>362</v>
      </c>
      <c r="C156" t="s">
        <v>1396</v>
      </c>
      <c r="D156" t="s">
        <v>497</v>
      </c>
      <c r="F156">
        <v>2530.984375</v>
      </c>
      <c r="G156">
        <v>2826.3454590000001</v>
      </c>
      <c r="H156">
        <v>2963.3054200000001</v>
      </c>
      <c r="I156">
        <v>3051.767578</v>
      </c>
      <c r="J156">
        <v>3120.2192380000001</v>
      </c>
      <c r="K156">
        <v>3144.2416990000002</v>
      </c>
      <c r="L156">
        <v>3161.6291500000002</v>
      </c>
      <c r="M156">
        <v>3182.7919919999999</v>
      </c>
      <c r="N156">
        <v>3201.8508299999999</v>
      </c>
      <c r="O156">
        <v>3222.4721679999998</v>
      </c>
      <c r="P156">
        <v>3248.7070309999999</v>
      </c>
      <c r="Q156">
        <v>3287.2993160000001</v>
      </c>
      <c r="R156">
        <v>3325.2963869999999</v>
      </c>
      <c r="S156">
        <v>3367.7897950000001</v>
      </c>
      <c r="T156">
        <v>3416.8146969999998</v>
      </c>
      <c r="U156">
        <v>3457.4729000000002</v>
      </c>
      <c r="V156">
        <v>3492.2021479999999</v>
      </c>
      <c r="W156">
        <v>3528.9045409999999</v>
      </c>
      <c r="X156">
        <v>3570.2958979999999</v>
      </c>
      <c r="Y156">
        <v>3622.0219729999999</v>
      </c>
      <c r="Z156">
        <v>3669.8466800000001</v>
      </c>
      <c r="AA156">
        <v>3718.9997560000002</v>
      </c>
      <c r="AB156">
        <v>3765.7592770000001</v>
      </c>
      <c r="AC156">
        <v>3814.1923830000001</v>
      </c>
      <c r="AD156">
        <v>3866.8139649999998</v>
      </c>
      <c r="AE156">
        <v>3914.7517090000001</v>
      </c>
      <c r="AF156">
        <v>3951.3642580000001</v>
      </c>
      <c r="AG156">
        <v>3990.6259770000001</v>
      </c>
      <c r="AH156">
        <v>4026.413086</v>
      </c>
      <c r="AI156">
        <v>4062.8081050000001</v>
      </c>
      <c r="AJ156" s="40">
        <v>2.5999999999999999E-2</v>
      </c>
    </row>
    <row r="157" spans="1:36">
      <c r="A157" t="s">
        <v>363</v>
      </c>
      <c r="B157" t="s">
        <v>364</v>
      </c>
      <c r="C157" t="s">
        <v>1480</v>
      </c>
      <c r="D157" t="s">
        <v>497</v>
      </c>
      <c r="F157">
        <v>2508.5495609999998</v>
      </c>
      <c r="G157">
        <v>2803.923828</v>
      </c>
      <c r="H157">
        <v>2940.8947750000002</v>
      </c>
      <c r="I157">
        <v>3029.3659670000002</v>
      </c>
      <c r="J157">
        <v>3097.8251949999999</v>
      </c>
      <c r="K157">
        <v>3121.8540039999998</v>
      </c>
      <c r="L157">
        <v>3139.2465820000002</v>
      </c>
      <c r="M157">
        <v>3160.4135740000002</v>
      </c>
      <c r="N157">
        <v>3179.4758299999999</v>
      </c>
      <c r="O157">
        <v>3200.1000979999999</v>
      </c>
      <c r="P157">
        <v>3226.3374020000001</v>
      </c>
      <c r="Q157">
        <v>3264.9316410000001</v>
      </c>
      <c r="R157">
        <v>3302.9304200000001</v>
      </c>
      <c r="S157">
        <v>3345.4252929999998</v>
      </c>
      <c r="T157">
        <v>3394.451172</v>
      </c>
      <c r="U157">
        <v>3435.1103520000001</v>
      </c>
      <c r="V157">
        <v>3469.8403320000002</v>
      </c>
      <c r="W157">
        <v>3506.5434570000002</v>
      </c>
      <c r="X157">
        <v>3547.9353030000002</v>
      </c>
      <c r="Y157">
        <v>3599.661865</v>
      </c>
      <c r="Z157">
        <v>3647.4870609999998</v>
      </c>
      <c r="AA157">
        <v>3696.6403810000002</v>
      </c>
      <c r="AB157">
        <v>3743.4001459999999</v>
      </c>
      <c r="AC157">
        <v>3791.8334960000002</v>
      </c>
      <c r="AD157">
        <v>3844.455078</v>
      </c>
      <c r="AE157">
        <v>3892.3930660000001</v>
      </c>
      <c r="AF157">
        <v>3929.005615</v>
      </c>
      <c r="AG157">
        <v>3968.267578</v>
      </c>
      <c r="AH157">
        <v>4004.0546880000002</v>
      </c>
      <c r="AI157">
        <v>4040.4497070000002</v>
      </c>
      <c r="AJ157" s="40">
        <v>2.7E-2</v>
      </c>
    </row>
    <row r="158" spans="1:36">
      <c r="A158" t="s">
        <v>365</v>
      </c>
      <c r="B158" t="s">
        <v>366</v>
      </c>
      <c r="C158" t="s">
        <v>1481</v>
      </c>
      <c r="D158" t="s">
        <v>497</v>
      </c>
      <c r="F158">
        <v>22.434891</v>
      </c>
      <c r="G158">
        <v>22.421617999999999</v>
      </c>
      <c r="H158">
        <v>22.410634999999999</v>
      </c>
      <c r="I158">
        <v>22.401547999999998</v>
      </c>
      <c r="J158">
        <v>22.394031999999999</v>
      </c>
      <c r="K158">
        <v>22.387812</v>
      </c>
      <c r="L158">
        <v>22.382666</v>
      </c>
      <c r="M158">
        <v>22.378406999999999</v>
      </c>
      <c r="N158">
        <v>22.374884000000002</v>
      </c>
      <c r="O158">
        <v>22.371969</v>
      </c>
      <c r="P158">
        <v>22.369558000000001</v>
      </c>
      <c r="Q158">
        <v>22.367563000000001</v>
      </c>
      <c r="R158">
        <v>22.365911000000001</v>
      </c>
      <c r="S158">
        <v>22.364546000000001</v>
      </c>
      <c r="T158">
        <v>22.363416999999998</v>
      </c>
      <c r="U158">
        <v>22.362480000000001</v>
      </c>
      <c r="V158">
        <v>22.361708</v>
      </c>
      <c r="W158">
        <v>22.361066999999998</v>
      </c>
      <c r="X158">
        <v>22.360537999999998</v>
      </c>
      <c r="Y158">
        <v>22.360099999999999</v>
      </c>
      <c r="Z158">
        <v>22.359736999999999</v>
      </c>
      <c r="AA158">
        <v>22.359438000000001</v>
      </c>
      <c r="AB158">
        <v>22.359190000000002</v>
      </c>
      <c r="AC158">
        <v>22.358984</v>
      </c>
      <c r="AD158">
        <v>22.358813999999999</v>
      </c>
      <c r="AE158">
        <v>22.358673</v>
      </c>
      <c r="AF158">
        <v>22.358557000000001</v>
      </c>
      <c r="AG158">
        <v>22.358460999999998</v>
      </c>
      <c r="AH158">
        <v>22.358381000000001</v>
      </c>
      <c r="AI158">
        <v>22.358315000000001</v>
      </c>
      <c r="AJ158" s="40">
        <v>0</v>
      </c>
    </row>
    <row r="159" spans="1:36">
      <c r="A159" t="s">
        <v>281</v>
      </c>
      <c r="B159" t="s">
        <v>367</v>
      </c>
      <c r="C159" t="s">
        <v>1482</v>
      </c>
      <c r="D159" t="s">
        <v>497</v>
      </c>
      <c r="F159">
        <v>545.01122999999995</v>
      </c>
      <c r="G159">
        <v>545.74865699999998</v>
      </c>
      <c r="H159">
        <v>532.56957999999997</v>
      </c>
      <c r="I159">
        <v>523.88000499999998</v>
      </c>
      <c r="J159">
        <v>523.35650599999997</v>
      </c>
      <c r="K159">
        <v>522.09973100000002</v>
      </c>
      <c r="L159">
        <v>521.93035899999995</v>
      </c>
      <c r="M159">
        <v>524.80780000000004</v>
      </c>
      <c r="N159">
        <v>523.65002400000003</v>
      </c>
      <c r="O159">
        <v>521.66619900000001</v>
      </c>
      <c r="P159">
        <v>521.58520499999997</v>
      </c>
      <c r="Q159">
        <v>522.42028800000003</v>
      </c>
      <c r="R159">
        <v>523.28680399999996</v>
      </c>
      <c r="S159">
        <v>524.16394000000003</v>
      </c>
      <c r="T159">
        <v>525.042419</v>
      </c>
      <c r="U159">
        <v>525.95764199999996</v>
      </c>
      <c r="V159">
        <v>526.90600600000005</v>
      </c>
      <c r="W159">
        <v>527.86682099999996</v>
      </c>
      <c r="X159">
        <v>528.831726</v>
      </c>
      <c r="Y159">
        <v>529.80688499999997</v>
      </c>
      <c r="Z159">
        <v>530.79144299999996</v>
      </c>
      <c r="AA159">
        <v>531.77477999999996</v>
      </c>
      <c r="AB159">
        <v>532.76556400000004</v>
      </c>
      <c r="AC159">
        <v>533.75750700000003</v>
      </c>
      <c r="AD159">
        <v>534.75317399999994</v>
      </c>
      <c r="AE159">
        <v>535.74883999999997</v>
      </c>
      <c r="AF159">
        <v>536.744507</v>
      </c>
      <c r="AG159">
        <v>537.74035600000002</v>
      </c>
      <c r="AH159">
        <v>538.73468000000003</v>
      </c>
      <c r="AI159">
        <v>539.72705099999996</v>
      </c>
      <c r="AJ159" s="40">
        <v>0</v>
      </c>
    </row>
    <row r="160" spans="1:36">
      <c r="A160" t="s">
        <v>368</v>
      </c>
      <c r="B160" t="s">
        <v>369</v>
      </c>
      <c r="C160" t="s">
        <v>1483</v>
      </c>
      <c r="D160" t="s">
        <v>497</v>
      </c>
      <c r="F160">
        <v>408.50488300000001</v>
      </c>
      <c r="G160">
        <v>409.04373199999998</v>
      </c>
      <c r="H160">
        <v>399.16329999999999</v>
      </c>
      <c r="I160">
        <v>392.65554800000001</v>
      </c>
      <c r="J160">
        <v>392.26257299999997</v>
      </c>
      <c r="K160">
        <v>391.31887799999998</v>
      </c>
      <c r="L160">
        <v>391.19494600000002</v>
      </c>
      <c r="M160">
        <v>393.351471</v>
      </c>
      <c r="N160">
        <v>392.484711</v>
      </c>
      <c r="O160">
        <v>390.99704000000003</v>
      </c>
      <c r="P160">
        <v>390.933899</v>
      </c>
      <c r="Q160">
        <v>391.56195100000002</v>
      </c>
      <c r="R160">
        <v>392.21130399999998</v>
      </c>
      <c r="S160">
        <v>392.86895800000002</v>
      </c>
      <c r="T160">
        <v>393.52496300000001</v>
      </c>
      <c r="U160">
        <v>394.21295199999997</v>
      </c>
      <c r="V160">
        <v>394.92361499999998</v>
      </c>
      <c r="W160">
        <v>395.64215100000001</v>
      </c>
      <c r="X160">
        <v>396.36755399999998</v>
      </c>
      <c r="Y160">
        <v>397.09851099999997</v>
      </c>
      <c r="Z160">
        <v>397.83429000000001</v>
      </c>
      <c r="AA160">
        <v>398.57382200000001</v>
      </c>
      <c r="AB160">
        <v>399.31634500000001</v>
      </c>
      <c r="AC160">
        <v>400.061035</v>
      </c>
      <c r="AD160">
        <v>400.80715900000001</v>
      </c>
      <c r="AE160">
        <v>401.55407700000001</v>
      </c>
      <c r="AF160">
        <v>402.30093399999998</v>
      </c>
      <c r="AG160">
        <v>403.04748499999999</v>
      </c>
      <c r="AH160">
        <v>403.79330399999998</v>
      </c>
      <c r="AI160">
        <v>404.53796399999999</v>
      </c>
      <c r="AJ160" s="40">
        <v>0</v>
      </c>
    </row>
    <row r="161" spans="1:36">
      <c r="A161" t="s">
        <v>345</v>
      </c>
      <c r="B161" t="s">
        <v>370</v>
      </c>
      <c r="C161" t="s">
        <v>1484</v>
      </c>
      <c r="D161" t="s">
        <v>497</v>
      </c>
      <c r="F161">
        <v>19.559747999999999</v>
      </c>
      <c r="G161">
        <v>19.604057000000001</v>
      </c>
      <c r="H161">
        <v>19.134007</v>
      </c>
      <c r="I161">
        <v>18.815207000000001</v>
      </c>
      <c r="J161">
        <v>18.797191999999999</v>
      </c>
      <c r="K161">
        <v>18.754283999999998</v>
      </c>
      <c r="L161">
        <v>18.744330999999999</v>
      </c>
      <c r="M161">
        <v>18.847854999999999</v>
      </c>
      <c r="N161">
        <v>18.804949000000001</v>
      </c>
      <c r="O161">
        <v>18.734697000000001</v>
      </c>
      <c r="P161">
        <v>18.734974000000001</v>
      </c>
      <c r="Q161">
        <v>18.762163000000001</v>
      </c>
      <c r="R161">
        <v>18.793427999999999</v>
      </c>
      <c r="S161">
        <v>18.824687999999998</v>
      </c>
      <c r="T161">
        <v>18.859321999999999</v>
      </c>
      <c r="U161">
        <v>18.889589000000001</v>
      </c>
      <c r="V161">
        <v>18.923862</v>
      </c>
      <c r="W161">
        <v>18.960432000000001</v>
      </c>
      <c r="X161">
        <v>18.992315000000001</v>
      </c>
      <c r="Y161">
        <v>19.027204999999999</v>
      </c>
      <c r="Z161">
        <v>19.065366999999998</v>
      </c>
      <c r="AA161">
        <v>19.097477000000001</v>
      </c>
      <c r="AB161">
        <v>19.133113999999999</v>
      </c>
      <c r="AC161">
        <v>19.167227</v>
      </c>
      <c r="AD161">
        <v>19.203192000000001</v>
      </c>
      <c r="AE161">
        <v>19.238092000000002</v>
      </c>
      <c r="AF161">
        <v>19.273088000000001</v>
      </c>
      <c r="AG161">
        <v>19.308661000000001</v>
      </c>
      <c r="AH161">
        <v>19.343631999999999</v>
      </c>
      <c r="AI161">
        <v>19.378197</v>
      </c>
      <c r="AJ161" s="40">
        <v>0</v>
      </c>
    </row>
    <row r="162" spans="1:36">
      <c r="A162" t="s">
        <v>371</v>
      </c>
      <c r="B162" t="s">
        <v>372</v>
      </c>
      <c r="C162" t="s">
        <v>1485</v>
      </c>
      <c r="D162" t="s">
        <v>497</v>
      </c>
      <c r="F162">
        <v>116.946564</v>
      </c>
      <c r="G162">
        <v>117.10083</v>
      </c>
      <c r="H162">
        <v>114.272278</v>
      </c>
      <c r="I162">
        <v>112.40922500000001</v>
      </c>
      <c r="J162">
        <v>112.296738</v>
      </c>
      <c r="K162">
        <v>112.02658099999999</v>
      </c>
      <c r="L162">
        <v>111.991089</v>
      </c>
      <c r="M162">
        <v>112.608475</v>
      </c>
      <c r="N162">
        <v>112.360336</v>
      </c>
      <c r="O162">
        <v>111.934448</v>
      </c>
      <c r="P162">
        <v>111.91635100000001</v>
      </c>
      <c r="Q162">
        <v>112.096161</v>
      </c>
      <c r="R162">
        <v>112.282059</v>
      </c>
      <c r="S162">
        <v>112.470337</v>
      </c>
      <c r="T162">
        <v>112.65812699999999</v>
      </c>
      <c r="U162">
        <v>112.85508</v>
      </c>
      <c r="V162">
        <v>113.058533</v>
      </c>
      <c r="W162">
        <v>113.264236</v>
      </c>
      <c r="X162">
        <v>113.471886</v>
      </c>
      <c r="Y162">
        <v>113.681168</v>
      </c>
      <c r="Z162">
        <v>113.891792</v>
      </c>
      <c r="AA162">
        <v>114.10350800000001</v>
      </c>
      <c r="AB162">
        <v>114.316086</v>
      </c>
      <c r="AC162">
        <v>114.529259</v>
      </c>
      <c r="AD162">
        <v>114.742859</v>
      </c>
      <c r="AE162">
        <v>114.95668000000001</v>
      </c>
      <c r="AF162">
        <v>115.170502</v>
      </c>
      <c r="AG162">
        <v>115.384216</v>
      </c>
      <c r="AH162">
        <v>115.59773300000001</v>
      </c>
      <c r="AI162">
        <v>115.810913</v>
      </c>
      <c r="AJ162" s="40">
        <v>0</v>
      </c>
    </row>
    <row r="163" spans="1:36">
      <c r="A163" t="s">
        <v>282</v>
      </c>
      <c r="B163" t="s">
        <v>373</v>
      </c>
      <c r="C163" t="s">
        <v>1486</v>
      </c>
      <c r="D163" t="s">
        <v>497</v>
      </c>
      <c r="F163">
        <v>154.78178399999999</v>
      </c>
      <c r="G163">
        <v>177.566147</v>
      </c>
      <c r="H163">
        <v>194.206558</v>
      </c>
      <c r="I163">
        <v>206.437195</v>
      </c>
      <c r="J163">
        <v>215.22547900000001</v>
      </c>
      <c r="K163">
        <v>221.68235799999999</v>
      </c>
      <c r="L163">
        <v>226.56303399999999</v>
      </c>
      <c r="M163">
        <v>228.953934</v>
      </c>
      <c r="N163">
        <v>230.64898700000001</v>
      </c>
      <c r="O163">
        <v>232.393936</v>
      </c>
      <c r="P163">
        <v>232.85581999999999</v>
      </c>
      <c r="Q163">
        <v>233.45077499999999</v>
      </c>
      <c r="R163">
        <v>233.69122300000001</v>
      </c>
      <c r="S163">
        <v>233.81994599999999</v>
      </c>
      <c r="T163">
        <v>233.339584</v>
      </c>
      <c r="U163">
        <v>233.03294399999999</v>
      </c>
      <c r="V163">
        <v>232.702698</v>
      </c>
      <c r="W163">
        <v>232.21530200000001</v>
      </c>
      <c r="X163">
        <v>231.47563199999999</v>
      </c>
      <c r="Y163">
        <v>230.83416700000001</v>
      </c>
      <c r="Z163">
        <v>229.97171</v>
      </c>
      <c r="AA163">
        <v>229.01445000000001</v>
      </c>
      <c r="AB163">
        <v>228.01458700000001</v>
      </c>
      <c r="AC163">
        <v>226.97612000000001</v>
      </c>
      <c r="AD163">
        <v>225.876068</v>
      </c>
      <c r="AE163">
        <v>224.61758399999999</v>
      </c>
      <c r="AF163">
        <v>223.33367899999999</v>
      </c>
      <c r="AG163">
        <v>221.78813199999999</v>
      </c>
      <c r="AH163">
        <v>220.16580200000001</v>
      </c>
      <c r="AI163">
        <v>218.665131</v>
      </c>
      <c r="AJ163" s="40">
        <v>1.9E-2</v>
      </c>
    </row>
    <row r="164" spans="1:36">
      <c r="A164" t="s">
        <v>374</v>
      </c>
      <c r="B164" t="s">
        <v>375</v>
      </c>
      <c r="C164" t="s">
        <v>1487</v>
      </c>
      <c r="D164" t="s">
        <v>497</v>
      </c>
      <c r="F164">
        <v>77.343924999999999</v>
      </c>
      <c r="G164">
        <v>85.037193000000002</v>
      </c>
      <c r="H164">
        <v>90.397377000000006</v>
      </c>
      <c r="I164">
        <v>94.148392000000001</v>
      </c>
      <c r="J164">
        <v>96.454200999999998</v>
      </c>
      <c r="K164">
        <v>98.028533999999993</v>
      </c>
      <c r="L164">
        <v>99.228485000000006</v>
      </c>
      <c r="M164">
        <v>98.787505999999993</v>
      </c>
      <c r="N164">
        <v>98.326217999999997</v>
      </c>
      <c r="O164">
        <v>98.456612000000007</v>
      </c>
      <c r="P164">
        <v>97.730179000000007</v>
      </c>
      <c r="Q164">
        <v>97.429573000000005</v>
      </c>
      <c r="R164">
        <v>97.078491</v>
      </c>
      <c r="S164">
        <v>96.865768000000003</v>
      </c>
      <c r="T164">
        <v>96.190719999999999</v>
      </c>
      <c r="U164">
        <v>95.827606000000003</v>
      </c>
      <c r="V164">
        <v>95.546768</v>
      </c>
      <c r="W164">
        <v>95.188216999999995</v>
      </c>
      <c r="X164">
        <v>94.635986000000003</v>
      </c>
      <c r="Y164">
        <v>94.234970000000004</v>
      </c>
      <c r="Z164">
        <v>93.656120000000001</v>
      </c>
      <c r="AA164">
        <v>93.025208000000006</v>
      </c>
      <c r="AB164">
        <v>92.393783999999997</v>
      </c>
      <c r="AC164">
        <v>91.770995999999997</v>
      </c>
      <c r="AD164">
        <v>91.134651000000005</v>
      </c>
      <c r="AE164">
        <v>90.408362999999994</v>
      </c>
      <c r="AF164">
        <v>89.765427000000003</v>
      </c>
      <c r="AG164">
        <v>89.013596000000007</v>
      </c>
      <c r="AH164">
        <v>88.517876000000001</v>
      </c>
      <c r="AI164">
        <v>88.092033000000001</v>
      </c>
      <c r="AJ164" s="40">
        <v>0.01</v>
      </c>
    </row>
    <row r="165" spans="1:36">
      <c r="A165" t="s">
        <v>334</v>
      </c>
      <c r="B165" t="s">
        <v>376</v>
      </c>
      <c r="C165" t="s">
        <v>1488</v>
      </c>
      <c r="D165" t="s">
        <v>497</v>
      </c>
      <c r="F165">
        <v>9.6765150000000002</v>
      </c>
      <c r="G165">
        <v>10.66667</v>
      </c>
      <c r="H165">
        <v>11.35914</v>
      </c>
      <c r="I165">
        <v>11.848991</v>
      </c>
      <c r="J165">
        <v>12.157253000000001</v>
      </c>
      <c r="K165">
        <v>12.373383</v>
      </c>
      <c r="L165">
        <v>12.542023</v>
      </c>
      <c r="M165">
        <v>12.501125</v>
      </c>
      <c r="N165">
        <v>12.457867</v>
      </c>
      <c r="O165">
        <v>12.492732999999999</v>
      </c>
      <c r="P165">
        <v>12.415229999999999</v>
      </c>
      <c r="Q165">
        <v>12.393853</v>
      </c>
      <c r="R165">
        <v>12.364929999999999</v>
      </c>
      <c r="S165">
        <v>12.354592999999999</v>
      </c>
      <c r="T165">
        <v>12.283155000000001</v>
      </c>
      <c r="U165">
        <v>12.252656</v>
      </c>
      <c r="V165">
        <v>12.232264000000001</v>
      </c>
      <c r="W165">
        <v>12.202119</v>
      </c>
      <c r="X165">
        <v>12.146736000000001</v>
      </c>
      <c r="Y165">
        <v>12.111720999999999</v>
      </c>
      <c r="Z165">
        <v>12.053454</v>
      </c>
      <c r="AA165">
        <v>11.987914999999999</v>
      </c>
      <c r="AB165">
        <v>11.922503000000001</v>
      </c>
      <c r="AC165">
        <v>11.858107</v>
      </c>
      <c r="AD165">
        <v>11.792482</v>
      </c>
      <c r="AE165">
        <v>11.713984</v>
      </c>
      <c r="AF165">
        <v>11.645860000000001</v>
      </c>
      <c r="AG165">
        <v>11.563480999999999</v>
      </c>
      <c r="AH165">
        <v>11.514956</v>
      </c>
      <c r="AI165">
        <v>11.475149999999999</v>
      </c>
      <c r="AJ165" s="40">
        <v>1.0999999999999999E-2</v>
      </c>
    </row>
    <row r="166" spans="1:36">
      <c r="A166" t="s">
        <v>311</v>
      </c>
      <c r="B166" t="s">
        <v>377</v>
      </c>
      <c r="C166" t="s">
        <v>1489</v>
      </c>
      <c r="D166" t="s">
        <v>497</v>
      </c>
      <c r="F166">
        <v>4.9049999999999996E-3</v>
      </c>
      <c r="G166">
        <v>5.2630000000000003E-3</v>
      </c>
      <c r="H166">
        <v>5.5059999999999996E-3</v>
      </c>
      <c r="I166">
        <v>5.6690000000000004E-3</v>
      </c>
      <c r="J166">
        <v>5.7609999999999996E-3</v>
      </c>
      <c r="K166">
        <v>5.8209999999999998E-3</v>
      </c>
      <c r="L166">
        <v>5.8630000000000002E-3</v>
      </c>
      <c r="M166">
        <v>5.8230000000000001E-3</v>
      </c>
      <c r="N166">
        <v>5.7800000000000004E-3</v>
      </c>
      <c r="O166">
        <v>5.764E-3</v>
      </c>
      <c r="P166">
        <v>5.7060000000000001E-3</v>
      </c>
      <c r="Q166">
        <v>5.6649999999999999E-3</v>
      </c>
      <c r="R166">
        <v>5.6230000000000004E-3</v>
      </c>
      <c r="S166">
        <v>5.5859999999999998E-3</v>
      </c>
      <c r="T166">
        <v>5.5250000000000004E-3</v>
      </c>
      <c r="U166">
        <v>5.4819999999999999E-3</v>
      </c>
      <c r="V166">
        <v>5.4450000000000002E-3</v>
      </c>
      <c r="W166">
        <v>5.4029999999999998E-3</v>
      </c>
      <c r="X166">
        <v>5.3489999999999996E-3</v>
      </c>
      <c r="Y166">
        <v>5.2969999999999996E-3</v>
      </c>
      <c r="Z166">
        <v>5.2370000000000003E-3</v>
      </c>
      <c r="AA166">
        <v>5.1770000000000002E-3</v>
      </c>
      <c r="AB166">
        <v>5.117E-3</v>
      </c>
      <c r="AC166">
        <v>5.058E-3</v>
      </c>
      <c r="AD166">
        <v>4.9940000000000002E-3</v>
      </c>
      <c r="AE166">
        <v>4.9300000000000004E-3</v>
      </c>
      <c r="AF166">
        <v>4.8710000000000003E-3</v>
      </c>
      <c r="AG166">
        <v>4.8050000000000002E-3</v>
      </c>
      <c r="AH166">
        <v>4.751E-3</v>
      </c>
      <c r="AI166">
        <v>4.7019999999999996E-3</v>
      </c>
      <c r="AJ166" s="40">
        <v>3.0000000000000001E-3</v>
      </c>
    </row>
    <row r="167" spans="1:36">
      <c r="A167" t="s">
        <v>313</v>
      </c>
      <c r="B167" t="s">
        <v>378</v>
      </c>
      <c r="C167" t="s">
        <v>1490</v>
      </c>
      <c r="D167" t="s">
        <v>497</v>
      </c>
      <c r="F167">
        <v>45.876663000000001</v>
      </c>
      <c r="G167">
        <v>50.221744999999999</v>
      </c>
      <c r="H167">
        <v>53.204749999999997</v>
      </c>
      <c r="I167">
        <v>55.259338</v>
      </c>
      <c r="J167">
        <v>56.491351999999999</v>
      </c>
      <c r="K167">
        <v>57.299968999999997</v>
      </c>
      <c r="L167">
        <v>57.889167999999998</v>
      </c>
      <c r="M167">
        <v>57.565086000000001</v>
      </c>
      <c r="N167">
        <v>57.224128999999998</v>
      </c>
      <c r="O167">
        <v>57.227783000000002</v>
      </c>
      <c r="P167">
        <v>56.729961000000003</v>
      </c>
      <c r="Q167">
        <v>56.487537000000003</v>
      </c>
      <c r="R167">
        <v>56.204224000000004</v>
      </c>
      <c r="S167">
        <v>55.996456000000002</v>
      </c>
      <c r="T167">
        <v>55.510323</v>
      </c>
      <c r="U167">
        <v>55.190829999999998</v>
      </c>
      <c r="V167">
        <v>54.901924000000001</v>
      </c>
      <c r="W167">
        <v>54.556376999999998</v>
      </c>
      <c r="X167">
        <v>54.084842999999999</v>
      </c>
      <c r="Y167">
        <v>53.685890000000001</v>
      </c>
      <c r="Z167">
        <v>53.162922000000002</v>
      </c>
      <c r="AA167">
        <v>52.581119999999999</v>
      </c>
      <c r="AB167">
        <v>51.966534000000003</v>
      </c>
      <c r="AC167">
        <v>51.312018999999999</v>
      </c>
      <c r="AD167">
        <v>50.599342</v>
      </c>
      <c r="AE167">
        <v>49.756568999999999</v>
      </c>
      <c r="AF167">
        <v>48.845408999999997</v>
      </c>
      <c r="AG167">
        <v>47.706341000000002</v>
      </c>
      <c r="AH167">
        <v>46.376685999999999</v>
      </c>
      <c r="AI167">
        <v>45.129745</v>
      </c>
      <c r="AJ167" s="40">
        <v>5.0000000000000001E-3</v>
      </c>
    </row>
    <row r="168" spans="1:36">
      <c r="A168" t="s">
        <v>315</v>
      </c>
      <c r="B168" t="s">
        <v>379</v>
      </c>
      <c r="C168" t="s">
        <v>1491</v>
      </c>
      <c r="D168" t="s">
        <v>497</v>
      </c>
      <c r="F168">
        <v>20.319552999999999</v>
      </c>
      <c r="G168">
        <v>22.485256</v>
      </c>
      <c r="H168">
        <v>24.019459000000001</v>
      </c>
      <c r="I168">
        <v>25.102898</v>
      </c>
      <c r="J168">
        <v>25.770533</v>
      </c>
      <c r="K168">
        <v>26.232544000000001</v>
      </c>
      <c r="L168">
        <v>26.589859000000001</v>
      </c>
      <c r="M168">
        <v>26.464668</v>
      </c>
      <c r="N168">
        <v>26.333935</v>
      </c>
      <c r="O168">
        <v>26.351505</v>
      </c>
      <c r="P168">
        <v>26.142330000000001</v>
      </c>
      <c r="Q168">
        <v>26.030087000000002</v>
      </c>
      <c r="R168">
        <v>25.909834</v>
      </c>
      <c r="S168">
        <v>25.821386</v>
      </c>
      <c r="T168">
        <v>25.614086</v>
      </c>
      <c r="U168">
        <v>25.490601000000002</v>
      </c>
      <c r="V168">
        <v>25.393127</v>
      </c>
      <c r="W168">
        <v>25.272171</v>
      </c>
      <c r="X168">
        <v>25.098717000000001</v>
      </c>
      <c r="Y168">
        <v>24.958691000000002</v>
      </c>
      <c r="Z168">
        <v>24.771570000000001</v>
      </c>
      <c r="AA168">
        <v>24.572716</v>
      </c>
      <c r="AB168">
        <v>24.372135</v>
      </c>
      <c r="AC168">
        <v>24.175498999999999</v>
      </c>
      <c r="AD168">
        <v>23.970161000000001</v>
      </c>
      <c r="AE168">
        <v>23.746223000000001</v>
      </c>
      <c r="AF168">
        <v>23.548378</v>
      </c>
      <c r="AG168">
        <v>23.317295000000001</v>
      </c>
      <c r="AH168">
        <v>23.150963000000001</v>
      </c>
      <c r="AI168">
        <v>23.003896999999998</v>
      </c>
      <c r="AJ168" s="40">
        <v>0.01</v>
      </c>
    </row>
    <row r="169" spans="1:36">
      <c r="A169" t="s">
        <v>317</v>
      </c>
      <c r="B169" t="s">
        <v>380</v>
      </c>
      <c r="C169" t="s">
        <v>1492</v>
      </c>
      <c r="D169" t="s">
        <v>497</v>
      </c>
      <c r="F169">
        <v>1.0238849999999999</v>
      </c>
      <c r="G169">
        <v>1.142909</v>
      </c>
      <c r="H169">
        <v>1.226561</v>
      </c>
      <c r="I169">
        <v>1.2873049999999999</v>
      </c>
      <c r="J169">
        <v>1.3277159999999999</v>
      </c>
      <c r="K169">
        <v>1.35825</v>
      </c>
      <c r="L169">
        <v>1.3837299999999999</v>
      </c>
      <c r="M169">
        <v>1.3838189999999999</v>
      </c>
      <c r="N169">
        <v>1.3838760000000001</v>
      </c>
      <c r="O169">
        <v>1.394023</v>
      </c>
      <c r="P169">
        <v>1.38931</v>
      </c>
      <c r="Q169">
        <v>1.391672</v>
      </c>
      <c r="R169">
        <v>1.3925799999999999</v>
      </c>
      <c r="S169">
        <v>1.395878</v>
      </c>
      <c r="T169">
        <v>1.3909419999999999</v>
      </c>
      <c r="U169">
        <v>1.3914660000000001</v>
      </c>
      <c r="V169">
        <v>1.3932119999999999</v>
      </c>
      <c r="W169">
        <v>1.3938429999999999</v>
      </c>
      <c r="X169">
        <v>1.391078</v>
      </c>
      <c r="Y169">
        <v>1.3909210000000001</v>
      </c>
      <c r="Z169">
        <v>1.388023</v>
      </c>
      <c r="AA169">
        <v>1.384069</v>
      </c>
      <c r="AB169">
        <v>1.380226</v>
      </c>
      <c r="AC169">
        <v>1.3765510000000001</v>
      </c>
      <c r="AD169">
        <v>1.3728610000000001</v>
      </c>
      <c r="AE169">
        <v>1.3671819999999999</v>
      </c>
      <c r="AF169">
        <v>1.362773</v>
      </c>
      <c r="AG169">
        <v>1.3564320000000001</v>
      </c>
      <c r="AH169">
        <v>1.354414</v>
      </c>
      <c r="AI169">
        <v>1.3532869999999999</v>
      </c>
      <c r="AJ169" s="40">
        <v>1.6E-2</v>
      </c>
    </row>
    <row r="170" spans="1:36">
      <c r="A170" t="s">
        <v>319</v>
      </c>
      <c r="B170" t="s">
        <v>381</v>
      </c>
      <c r="C170" t="s">
        <v>1493</v>
      </c>
      <c r="D170" t="s">
        <v>497</v>
      </c>
      <c r="F170">
        <v>0.42956299999999997</v>
      </c>
      <c r="G170">
        <v>0.50085900000000005</v>
      </c>
      <c r="H170">
        <v>0.566272</v>
      </c>
      <c r="I170">
        <v>0.627633</v>
      </c>
      <c r="J170">
        <v>0.68449700000000002</v>
      </c>
      <c r="K170">
        <v>0.74109599999999998</v>
      </c>
      <c r="L170">
        <v>0.80010199999999998</v>
      </c>
      <c r="M170">
        <v>0.849352</v>
      </c>
      <c r="N170">
        <v>0.90310299999999999</v>
      </c>
      <c r="O170">
        <v>0.96728400000000003</v>
      </c>
      <c r="P170">
        <v>1.030273</v>
      </c>
      <c r="Q170">
        <v>1.1034949999999999</v>
      </c>
      <c r="R170">
        <v>1.184134</v>
      </c>
      <c r="S170">
        <v>1.27477</v>
      </c>
      <c r="T170">
        <v>1.3697600000000001</v>
      </c>
      <c r="U170">
        <v>1.479735</v>
      </c>
      <c r="V170">
        <v>1.60405</v>
      </c>
      <c r="W170">
        <v>1.7416499999999999</v>
      </c>
      <c r="X170">
        <v>1.8927510000000001</v>
      </c>
      <c r="Y170">
        <v>2.0660539999999998</v>
      </c>
      <c r="Z170">
        <v>2.2586650000000001</v>
      </c>
      <c r="AA170">
        <v>2.4781140000000001</v>
      </c>
      <c r="AB170">
        <v>2.731331</v>
      </c>
      <c r="AC170">
        <v>3.0279790000000002</v>
      </c>
      <c r="AD170">
        <v>3.3791910000000001</v>
      </c>
      <c r="AE170">
        <v>3.8040280000000002</v>
      </c>
      <c r="AF170">
        <v>4.3428430000000002</v>
      </c>
      <c r="AG170">
        <v>5.0501290000000001</v>
      </c>
      <c r="AH170">
        <v>6.1011290000000002</v>
      </c>
      <c r="AI170">
        <v>7.110398</v>
      </c>
      <c r="AJ170" s="40">
        <v>0.106</v>
      </c>
    </row>
    <row r="171" spans="1:36">
      <c r="A171" t="s">
        <v>321</v>
      </c>
      <c r="B171" t="s">
        <v>382</v>
      </c>
      <c r="C171" t="s">
        <v>1494</v>
      </c>
      <c r="D171" t="s">
        <v>497</v>
      </c>
      <c r="F171">
        <v>1.2829E-2</v>
      </c>
      <c r="G171">
        <v>1.4487E-2</v>
      </c>
      <c r="H171">
        <v>1.5692000000000001E-2</v>
      </c>
      <c r="I171">
        <v>1.6556000000000001E-2</v>
      </c>
      <c r="J171">
        <v>1.7096E-2</v>
      </c>
      <c r="K171">
        <v>1.7464E-2</v>
      </c>
      <c r="L171">
        <v>1.7742000000000001E-2</v>
      </c>
      <c r="M171">
        <v>1.7635999999999999E-2</v>
      </c>
      <c r="N171">
        <v>1.7526E-2</v>
      </c>
      <c r="O171">
        <v>1.7519E-2</v>
      </c>
      <c r="P171">
        <v>1.7361999999999999E-2</v>
      </c>
      <c r="Q171">
        <v>1.7267000000000001E-2</v>
      </c>
      <c r="R171">
        <v>1.7167000000000002E-2</v>
      </c>
      <c r="S171">
        <v>1.7087000000000001E-2</v>
      </c>
      <c r="T171">
        <v>1.6931000000000002E-2</v>
      </c>
      <c r="U171">
        <v>1.6830999999999999E-2</v>
      </c>
      <c r="V171">
        <v>1.6747999999999999E-2</v>
      </c>
      <c r="W171">
        <v>1.6648E-2</v>
      </c>
      <c r="X171">
        <v>1.6513E-2</v>
      </c>
      <c r="Y171">
        <v>1.6397999999999999E-2</v>
      </c>
      <c r="Z171">
        <v>1.6250000000000001E-2</v>
      </c>
      <c r="AA171">
        <v>1.6095000000000002E-2</v>
      </c>
      <c r="AB171">
        <v>1.5938000000000001E-2</v>
      </c>
      <c r="AC171">
        <v>1.5783999999999999E-2</v>
      </c>
      <c r="AD171">
        <v>1.5620999999999999E-2</v>
      </c>
      <c r="AE171">
        <v>1.5448999999999999E-2</v>
      </c>
      <c r="AF171">
        <v>1.5294E-2</v>
      </c>
      <c r="AG171">
        <v>1.5117E-2</v>
      </c>
      <c r="AH171">
        <v>1.498E-2</v>
      </c>
      <c r="AI171">
        <v>1.4853999999999999E-2</v>
      </c>
      <c r="AJ171" s="40">
        <v>1.2E-2</v>
      </c>
    </row>
    <row r="172" spans="1:36">
      <c r="A172" t="s">
        <v>383</v>
      </c>
      <c r="B172" t="s">
        <v>384</v>
      </c>
      <c r="C172" t="s">
        <v>1495</v>
      </c>
      <c r="D172" t="s">
        <v>497</v>
      </c>
      <c r="F172">
        <v>24.819852999999998</v>
      </c>
      <c r="G172">
        <v>27.510082000000001</v>
      </c>
      <c r="H172">
        <v>29.622658000000001</v>
      </c>
      <c r="I172">
        <v>31.287822999999999</v>
      </c>
      <c r="J172">
        <v>32.605826999999998</v>
      </c>
      <c r="K172">
        <v>33.663296000000003</v>
      </c>
      <c r="L172">
        <v>34.520812999999997</v>
      </c>
      <c r="M172">
        <v>35.224196999999997</v>
      </c>
      <c r="N172">
        <v>35.813029999999998</v>
      </c>
      <c r="O172">
        <v>36.317593000000002</v>
      </c>
      <c r="P172">
        <v>36.759636</v>
      </c>
      <c r="Q172">
        <v>37.152343999999999</v>
      </c>
      <c r="R172">
        <v>37.510295999999997</v>
      </c>
      <c r="S172">
        <v>37.844872000000002</v>
      </c>
      <c r="T172">
        <v>38.157986000000001</v>
      </c>
      <c r="U172">
        <v>38.449916999999999</v>
      </c>
      <c r="V172">
        <v>38.723610000000001</v>
      </c>
      <c r="W172">
        <v>38.985104</v>
      </c>
      <c r="X172">
        <v>39.238807999999999</v>
      </c>
      <c r="Y172">
        <v>39.486941999999999</v>
      </c>
      <c r="Z172">
        <v>39.726619999999997</v>
      </c>
      <c r="AA172">
        <v>39.958668000000003</v>
      </c>
      <c r="AB172">
        <v>40.184944000000002</v>
      </c>
      <c r="AC172">
        <v>40.404293000000003</v>
      </c>
      <c r="AD172">
        <v>40.622166</v>
      </c>
      <c r="AE172">
        <v>40.834713000000001</v>
      </c>
      <c r="AF172">
        <v>41.040450999999997</v>
      </c>
      <c r="AG172">
        <v>41.248080999999999</v>
      </c>
      <c r="AH172">
        <v>41.453494999999997</v>
      </c>
      <c r="AI172">
        <v>41.657665000000001</v>
      </c>
      <c r="AJ172" s="40">
        <v>2.1999999999999999E-2</v>
      </c>
    </row>
    <row r="173" spans="1:36">
      <c r="A173" t="s">
        <v>334</v>
      </c>
      <c r="B173" t="s">
        <v>385</v>
      </c>
      <c r="C173" t="s">
        <v>1496</v>
      </c>
      <c r="D173" t="s">
        <v>497</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117</v>
      </c>
    </row>
    <row r="174" spans="1:36">
      <c r="A174" t="s">
        <v>311</v>
      </c>
      <c r="B174" t="s">
        <v>386</v>
      </c>
      <c r="C174" t="s">
        <v>1497</v>
      </c>
      <c r="D174" t="s">
        <v>497</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117</v>
      </c>
    </row>
    <row r="175" spans="1:36">
      <c r="A175" t="s">
        <v>313</v>
      </c>
      <c r="B175" t="s">
        <v>387</v>
      </c>
      <c r="C175" t="s">
        <v>1498</v>
      </c>
      <c r="D175" t="s">
        <v>497</v>
      </c>
      <c r="F175">
        <v>24.819852999999998</v>
      </c>
      <c r="G175">
        <v>27.510082000000001</v>
      </c>
      <c r="H175">
        <v>29.622658000000001</v>
      </c>
      <c r="I175">
        <v>31.287822999999999</v>
      </c>
      <c r="J175">
        <v>32.605826999999998</v>
      </c>
      <c r="K175">
        <v>33.663296000000003</v>
      </c>
      <c r="L175">
        <v>34.520812999999997</v>
      </c>
      <c r="M175">
        <v>35.224196999999997</v>
      </c>
      <c r="N175">
        <v>35.813029999999998</v>
      </c>
      <c r="O175">
        <v>36.317593000000002</v>
      </c>
      <c r="P175">
        <v>36.759636</v>
      </c>
      <c r="Q175">
        <v>37.152343999999999</v>
      </c>
      <c r="R175">
        <v>37.510295999999997</v>
      </c>
      <c r="S175">
        <v>37.844872000000002</v>
      </c>
      <c r="T175">
        <v>38.157986000000001</v>
      </c>
      <c r="U175">
        <v>38.449916999999999</v>
      </c>
      <c r="V175">
        <v>38.723610000000001</v>
      </c>
      <c r="W175">
        <v>38.985104</v>
      </c>
      <c r="X175">
        <v>39.238807999999999</v>
      </c>
      <c r="Y175">
        <v>39.486941999999999</v>
      </c>
      <c r="Z175">
        <v>39.726619999999997</v>
      </c>
      <c r="AA175">
        <v>39.958668000000003</v>
      </c>
      <c r="AB175">
        <v>40.184944000000002</v>
      </c>
      <c r="AC175">
        <v>40.404293000000003</v>
      </c>
      <c r="AD175">
        <v>40.622166</v>
      </c>
      <c r="AE175">
        <v>40.834713000000001</v>
      </c>
      <c r="AF175">
        <v>41.040450999999997</v>
      </c>
      <c r="AG175">
        <v>41.248080999999999</v>
      </c>
      <c r="AH175">
        <v>41.453494999999997</v>
      </c>
      <c r="AI175">
        <v>41.657665000000001</v>
      </c>
      <c r="AJ175" s="40">
        <v>2.1999999999999999E-2</v>
      </c>
    </row>
    <row r="176" spans="1:36">
      <c r="A176" t="s">
        <v>315</v>
      </c>
      <c r="B176" t="s">
        <v>388</v>
      </c>
      <c r="C176" t="s">
        <v>1499</v>
      </c>
      <c r="D176" t="s">
        <v>497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t="s">
        <v>117</v>
      </c>
    </row>
    <row r="177" spans="1:36">
      <c r="A177" t="s">
        <v>317</v>
      </c>
      <c r="B177" t="s">
        <v>389</v>
      </c>
      <c r="C177" t="s">
        <v>1500</v>
      </c>
      <c r="D177" t="s">
        <v>497</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117</v>
      </c>
    </row>
    <row r="178" spans="1:36">
      <c r="A178" t="s">
        <v>319</v>
      </c>
      <c r="B178" t="s">
        <v>390</v>
      </c>
      <c r="C178" t="s">
        <v>1501</v>
      </c>
      <c r="D178" t="s">
        <v>497</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117</v>
      </c>
    </row>
    <row r="179" spans="1:36">
      <c r="A179" t="s">
        <v>321</v>
      </c>
      <c r="B179" t="s">
        <v>391</v>
      </c>
      <c r="C179" t="s">
        <v>1502</v>
      </c>
      <c r="D179" t="s">
        <v>497</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117</v>
      </c>
    </row>
    <row r="180" spans="1:36">
      <c r="A180" t="s">
        <v>392</v>
      </c>
      <c r="B180" t="s">
        <v>393</v>
      </c>
      <c r="C180" t="s">
        <v>1503</v>
      </c>
      <c r="D180" t="s">
        <v>497</v>
      </c>
      <c r="F180">
        <v>53.065319000000002</v>
      </c>
      <c r="G180">
        <v>65.539473999999998</v>
      </c>
      <c r="H180">
        <v>74.774010000000004</v>
      </c>
      <c r="I180">
        <v>81.650841</v>
      </c>
      <c r="J180">
        <v>86.872803000000005</v>
      </c>
      <c r="K180">
        <v>90.754913000000002</v>
      </c>
      <c r="L180">
        <v>93.637444000000002</v>
      </c>
      <c r="M180">
        <v>95.815033</v>
      </c>
      <c r="N180">
        <v>97.436133999999996</v>
      </c>
      <c r="O180">
        <v>98.610291000000004</v>
      </c>
      <c r="P180">
        <v>99.419357000000005</v>
      </c>
      <c r="Q180">
        <v>99.995284999999996</v>
      </c>
      <c r="R180">
        <v>100.30935700000001</v>
      </c>
      <c r="S180">
        <v>100.40677599999999</v>
      </c>
      <c r="T180">
        <v>100.383087</v>
      </c>
      <c r="U180">
        <v>100.25748400000001</v>
      </c>
      <c r="V180">
        <v>100.05856300000001</v>
      </c>
      <c r="W180">
        <v>99.805701999999997</v>
      </c>
      <c r="X180">
        <v>99.515450000000001</v>
      </c>
      <c r="Y180">
        <v>99.200005000000004</v>
      </c>
      <c r="Z180">
        <v>98.869118</v>
      </c>
      <c r="AA180">
        <v>98.529976000000005</v>
      </c>
      <c r="AB180">
        <v>98.188254999999998</v>
      </c>
      <c r="AC180">
        <v>97.849648000000002</v>
      </c>
      <c r="AD180">
        <v>97.519051000000005</v>
      </c>
      <c r="AE180">
        <v>97.198905999999994</v>
      </c>
      <c r="AF180">
        <v>96.890816000000001</v>
      </c>
      <c r="AG180">
        <v>96.596496999999999</v>
      </c>
      <c r="AH180">
        <v>96.315291999999999</v>
      </c>
      <c r="AI180">
        <v>96.045379999999994</v>
      </c>
      <c r="AJ180" s="40">
        <v>3.3000000000000002E-2</v>
      </c>
    </row>
    <row r="181" spans="1:36">
      <c r="A181" t="s">
        <v>334</v>
      </c>
      <c r="B181" t="s">
        <v>394</v>
      </c>
      <c r="C181" t="s">
        <v>1504</v>
      </c>
      <c r="D181" t="s">
        <v>497</v>
      </c>
      <c r="F181">
        <v>5.8896179999999996</v>
      </c>
      <c r="G181">
        <v>7.2741020000000001</v>
      </c>
      <c r="H181">
        <v>8.2990250000000003</v>
      </c>
      <c r="I181">
        <v>9.0622710000000009</v>
      </c>
      <c r="J181">
        <v>9.6418479999999995</v>
      </c>
      <c r="K181">
        <v>10.072715000000001</v>
      </c>
      <c r="L181">
        <v>10.392642</v>
      </c>
      <c r="M181">
        <v>10.634327000000001</v>
      </c>
      <c r="N181">
        <v>10.814251000000001</v>
      </c>
      <c r="O181">
        <v>10.944569</v>
      </c>
      <c r="P181">
        <v>11.034364999999999</v>
      </c>
      <c r="Q181">
        <v>11.098286</v>
      </c>
      <c r="R181">
        <v>11.133143</v>
      </c>
      <c r="S181">
        <v>11.143955999999999</v>
      </c>
      <c r="T181">
        <v>11.141327</v>
      </c>
      <c r="U181">
        <v>11.127387000000001</v>
      </c>
      <c r="V181">
        <v>11.105309</v>
      </c>
      <c r="W181">
        <v>11.077244</v>
      </c>
      <c r="X181">
        <v>11.045029</v>
      </c>
      <c r="Y181">
        <v>11.010020000000001</v>
      </c>
      <c r="Z181">
        <v>10.973293999999999</v>
      </c>
      <c r="AA181">
        <v>10.935654</v>
      </c>
      <c r="AB181">
        <v>10.897727</v>
      </c>
      <c r="AC181">
        <v>10.860144999999999</v>
      </c>
      <c r="AD181">
        <v>10.823454</v>
      </c>
      <c r="AE181">
        <v>10.787921000000001</v>
      </c>
      <c r="AF181">
        <v>10.753726</v>
      </c>
      <c r="AG181">
        <v>10.72106</v>
      </c>
      <c r="AH181">
        <v>10.689852999999999</v>
      </c>
      <c r="AI181">
        <v>10.659893</v>
      </c>
      <c r="AJ181" s="40">
        <v>3.3000000000000002E-2</v>
      </c>
    </row>
    <row r="182" spans="1:36">
      <c r="A182" t="s">
        <v>311</v>
      </c>
      <c r="B182" t="s">
        <v>395</v>
      </c>
      <c r="C182" t="s">
        <v>1505</v>
      </c>
      <c r="D182" t="s">
        <v>497</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117</v>
      </c>
    </row>
    <row r="183" spans="1:36">
      <c r="A183" t="s">
        <v>313</v>
      </c>
      <c r="B183" t="s">
        <v>396</v>
      </c>
      <c r="C183" t="s">
        <v>1506</v>
      </c>
      <c r="D183" t="s">
        <v>497</v>
      </c>
      <c r="F183">
        <v>46.693012000000003</v>
      </c>
      <c r="G183">
        <v>57.664856</v>
      </c>
      <c r="H183">
        <v>65.781433000000007</v>
      </c>
      <c r="I183">
        <v>71.820144999999997</v>
      </c>
      <c r="J183">
        <v>76.401764</v>
      </c>
      <c r="K183">
        <v>79.802284</v>
      </c>
      <c r="L183">
        <v>82.321213</v>
      </c>
      <c r="M183">
        <v>84.219391000000002</v>
      </c>
      <c r="N183">
        <v>85.626839000000004</v>
      </c>
      <c r="O183">
        <v>86.642899</v>
      </c>
      <c r="P183">
        <v>87.337813999999995</v>
      </c>
      <c r="Q183">
        <v>87.827690000000004</v>
      </c>
      <c r="R183">
        <v>88.086738999999994</v>
      </c>
      <c r="S183">
        <v>88.154967999999997</v>
      </c>
      <c r="T183">
        <v>88.116951</v>
      </c>
      <c r="U183">
        <v>87.989806999999999</v>
      </c>
      <c r="V183">
        <v>87.797561999999999</v>
      </c>
      <c r="W183">
        <v>87.557152000000002</v>
      </c>
      <c r="X183">
        <v>87.284401000000003</v>
      </c>
      <c r="Y183">
        <v>86.988213000000002</v>
      </c>
      <c r="Z183">
        <v>86.678039999999996</v>
      </c>
      <c r="AA183">
        <v>86.360336000000004</v>
      </c>
      <c r="AB183">
        <v>86.039955000000006</v>
      </c>
      <c r="AC183">
        <v>85.721710000000002</v>
      </c>
      <c r="AD183">
        <v>85.409790000000001</v>
      </c>
      <c r="AE183">
        <v>85.106482999999997</v>
      </c>
      <c r="AF183">
        <v>84.813400000000001</v>
      </c>
      <c r="AG183">
        <v>84.531966999999995</v>
      </c>
      <c r="AH183">
        <v>84.261405999999994</v>
      </c>
      <c r="AI183">
        <v>84.000236999999998</v>
      </c>
      <c r="AJ183" s="40">
        <v>3.3000000000000002E-2</v>
      </c>
    </row>
    <row r="184" spans="1:36">
      <c r="A184" t="s">
        <v>315</v>
      </c>
      <c r="B184" t="s">
        <v>397</v>
      </c>
      <c r="C184" t="s">
        <v>1507</v>
      </c>
      <c r="D184" t="s">
        <v>497</v>
      </c>
      <c r="F184">
        <v>0.43723499999999998</v>
      </c>
      <c r="G184">
        <v>0.544377</v>
      </c>
      <c r="H184">
        <v>0.62949999999999995</v>
      </c>
      <c r="I184">
        <v>0.69848600000000005</v>
      </c>
      <c r="J184">
        <v>0.75478599999999996</v>
      </c>
      <c r="K184">
        <v>0.80217400000000005</v>
      </c>
      <c r="L184">
        <v>0.84338400000000002</v>
      </c>
      <c r="M184">
        <v>0.879251</v>
      </c>
      <c r="N184">
        <v>0.91159000000000001</v>
      </c>
      <c r="O184">
        <v>0.93835800000000003</v>
      </c>
      <c r="P184">
        <v>0.96201899999999996</v>
      </c>
      <c r="Q184">
        <v>0.98365499999999995</v>
      </c>
      <c r="R184">
        <v>1.0035540000000001</v>
      </c>
      <c r="S184">
        <v>1.0218400000000001</v>
      </c>
      <c r="T184">
        <v>1.038826</v>
      </c>
      <c r="U184">
        <v>1.0544119999999999</v>
      </c>
      <c r="V184">
        <v>1.0699920000000001</v>
      </c>
      <c r="W184">
        <v>1.085812</v>
      </c>
      <c r="X184">
        <v>1.1007849999999999</v>
      </c>
      <c r="Y184">
        <v>1.116808</v>
      </c>
      <c r="Z184">
        <v>1.1330979999999999</v>
      </c>
      <c r="AA184">
        <v>1.149589</v>
      </c>
      <c r="AB184">
        <v>1.166471</v>
      </c>
      <c r="AC184">
        <v>1.1839789999999999</v>
      </c>
      <c r="AD184">
        <v>1.202275</v>
      </c>
      <c r="AE184">
        <v>1.2212510000000001</v>
      </c>
      <c r="AF184">
        <v>1.240699</v>
      </c>
      <c r="AG184">
        <v>1.2607269999999999</v>
      </c>
      <c r="AH184">
        <v>1.2815430000000001</v>
      </c>
      <c r="AI184">
        <v>1.3029839999999999</v>
      </c>
      <c r="AJ184" s="40">
        <v>0.05</v>
      </c>
    </row>
    <row r="185" spans="1:36">
      <c r="A185" t="s">
        <v>317</v>
      </c>
      <c r="B185" t="s">
        <v>398</v>
      </c>
      <c r="C185" t="s">
        <v>1508</v>
      </c>
      <c r="D185" t="s">
        <v>497</v>
      </c>
      <c r="F185">
        <v>4.5453E-2</v>
      </c>
      <c r="G185">
        <v>5.6136999999999999E-2</v>
      </c>
      <c r="H185">
        <v>6.4047000000000007E-2</v>
      </c>
      <c r="I185">
        <v>6.9936999999999999E-2</v>
      </c>
      <c r="J185">
        <v>7.4410000000000004E-2</v>
      </c>
      <c r="K185">
        <v>7.7734999999999999E-2</v>
      </c>
      <c r="L185">
        <v>8.0204999999999999E-2</v>
      </c>
      <c r="M185">
        <v>8.2070000000000004E-2</v>
      </c>
      <c r="N185">
        <v>8.3458000000000004E-2</v>
      </c>
      <c r="O185">
        <v>8.4463999999999997E-2</v>
      </c>
      <c r="P185">
        <v>8.5156999999999997E-2</v>
      </c>
      <c r="Q185">
        <v>8.5650000000000004E-2</v>
      </c>
      <c r="R185">
        <v>8.5918999999999995E-2</v>
      </c>
      <c r="S185">
        <v>8.6002999999999996E-2</v>
      </c>
      <c r="T185">
        <v>8.5982000000000003E-2</v>
      </c>
      <c r="U185">
        <v>8.5875000000000007E-2</v>
      </c>
      <c r="V185">
        <v>8.5704000000000002E-2</v>
      </c>
      <c r="W185">
        <v>8.5487999999999995E-2</v>
      </c>
      <c r="X185">
        <v>8.5238999999999995E-2</v>
      </c>
      <c r="Y185">
        <v>8.4969000000000003E-2</v>
      </c>
      <c r="Z185">
        <v>8.4685999999999997E-2</v>
      </c>
      <c r="AA185">
        <v>8.4394999999999998E-2</v>
      </c>
      <c r="AB185">
        <v>8.4101999999999996E-2</v>
      </c>
      <c r="AC185">
        <v>8.3811999999999998E-2</v>
      </c>
      <c r="AD185">
        <v>8.3529000000000006E-2</v>
      </c>
      <c r="AE185">
        <v>8.3254999999999996E-2</v>
      </c>
      <c r="AF185">
        <v>8.2990999999999995E-2</v>
      </c>
      <c r="AG185">
        <v>8.2738999999999993E-2</v>
      </c>
      <c r="AH185">
        <v>8.2498000000000002E-2</v>
      </c>
      <c r="AI185">
        <v>8.2267000000000007E-2</v>
      </c>
      <c r="AJ185" s="40">
        <v>3.3000000000000002E-2</v>
      </c>
    </row>
    <row r="186" spans="1:36">
      <c r="A186" t="s">
        <v>319</v>
      </c>
      <c r="B186" t="s">
        <v>399</v>
      </c>
      <c r="C186" t="s">
        <v>1509</v>
      </c>
      <c r="D186" t="s">
        <v>497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117</v>
      </c>
    </row>
    <row r="187" spans="1:36">
      <c r="A187" t="s">
        <v>321</v>
      </c>
      <c r="B187" t="s">
        <v>400</v>
      </c>
      <c r="C187" t="s">
        <v>1510</v>
      </c>
      <c r="D187" t="s">
        <v>497</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t="s">
        <v>117</v>
      </c>
    </row>
    <row r="188" spans="1:36">
      <c r="A188" t="s">
        <v>283</v>
      </c>
      <c r="B188" t="s">
        <v>401</v>
      </c>
      <c r="C188" t="s">
        <v>1511</v>
      </c>
      <c r="D188" t="s">
        <v>497</v>
      </c>
      <c r="F188">
        <v>35.250796999999999</v>
      </c>
      <c r="G188">
        <v>39.933895</v>
      </c>
      <c r="H188">
        <v>43.478256000000002</v>
      </c>
      <c r="I188">
        <v>46.156216000000001</v>
      </c>
      <c r="J188">
        <v>48.165981000000002</v>
      </c>
      <c r="K188">
        <v>49.615046999999997</v>
      </c>
      <c r="L188">
        <v>50.695495999999999</v>
      </c>
      <c r="M188">
        <v>51.001201999999999</v>
      </c>
      <c r="N188">
        <v>51.250045999999998</v>
      </c>
      <c r="O188">
        <v>51.751541000000003</v>
      </c>
      <c r="P188">
        <v>52.018611999999997</v>
      </c>
      <c r="Q188">
        <v>52.573569999999997</v>
      </c>
      <c r="R188">
        <v>53.110683000000002</v>
      </c>
      <c r="S188">
        <v>53.764702</v>
      </c>
      <c r="T188">
        <v>54.329742000000003</v>
      </c>
      <c r="U188">
        <v>54.952255000000001</v>
      </c>
      <c r="V188">
        <v>55.549725000000002</v>
      </c>
      <c r="W188">
        <v>56.141463999999999</v>
      </c>
      <c r="X188">
        <v>56.752045000000003</v>
      </c>
      <c r="Y188">
        <v>57.541694999999997</v>
      </c>
      <c r="Z188">
        <v>58.267524999999999</v>
      </c>
      <c r="AA188">
        <v>58.979056999999997</v>
      </c>
      <c r="AB188">
        <v>59.712195999999999</v>
      </c>
      <c r="AC188">
        <v>60.418357999999998</v>
      </c>
      <c r="AD188">
        <v>61.202956999999998</v>
      </c>
      <c r="AE188">
        <v>61.917824000000003</v>
      </c>
      <c r="AF188">
        <v>62.563125999999997</v>
      </c>
      <c r="AG188">
        <v>63.253715999999997</v>
      </c>
      <c r="AH188">
        <v>64.011559000000005</v>
      </c>
      <c r="AI188">
        <v>64.756164999999996</v>
      </c>
      <c r="AJ188" s="40">
        <v>2.7E-2</v>
      </c>
    </row>
    <row r="189" spans="1:36">
      <c r="A189" t="s">
        <v>402</v>
      </c>
      <c r="B189" t="s">
        <v>403</v>
      </c>
      <c r="C189" t="s">
        <v>1512</v>
      </c>
      <c r="D189" t="s">
        <v>497</v>
      </c>
      <c r="F189">
        <v>7.0870160000000002</v>
      </c>
      <c r="G189">
        <v>8.3169389999999996</v>
      </c>
      <c r="H189">
        <v>9.2207779999999993</v>
      </c>
      <c r="I189">
        <v>9.8915889999999997</v>
      </c>
      <c r="J189">
        <v>10.394147999999999</v>
      </c>
      <c r="K189">
        <v>10.780244</v>
      </c>
      <c r="L189">
        <v>11.083335</v>
      </c>
      <c r="M189">
        <v>11.181946999999999</v>
      </c>
      <c r="N189">
        <v>11.279498999999999</v>
      </c>
      <c r="O189">
        <v>11.376509</v>
      </c>
      <c r="P189">
        <v>11.472944</v>
      </c>
      <c r="Q189">
        <v>11.567451999999999</v>
      </c>
      <c r="R189">
        <v>11.662525</v>
      </c>
      <c r="S189">
        <v>11.758153</v>
      </c>
      <c r="T189">
        <v>11.852736999999999</v>
      </c>
      <c r="U189">
        <v>11.946493</v>
      </c>
      <c r="V189">
        <v>12.039237</v>
      </c>
      <c r="W189">
        <v>12.130905</v>
      </c>
      <c r="X189">
        <v>12.22143</v>
      </c>
      <c r="Y189">
        <v>12.310779999999999</v>
      </c>
      <c r="Z189">
        <v>12.398965</v>
      </c>
      <c r="AA189">
        <v>12.486036</v>
      </c>
      <c r="AB189">
        <v>12.572056999999999</v>
      </c>
      <c r="AC189">
        <v>12.657107999999999</v>
      </c>
      <c r="AD189">
        <v>12.741284</v>
      </c>
      <c r="AE189">
        <v>12.824712999999999</v>
      </c>
      <c r="AF189">
        <v>12.907496999999999</v>
      </c>
      <c r="AG189">
        <v>12.98976</v>
      </c>
      <c r="AH189">
        <v>13.071688</v>
      </c>
      <c r="AI189">
        <v>13.153475</v>
      </c>
      <c r="AJ189" s="40">
        <v>0.03</v>
      </c>
    </row>
    <row r="190" spans="1:36">
      <c r="A190" t="s">
        <v>319</v>
      </c>
      <c r="B190" t="s">
        <v>404</v>
      </c>
      <c r="C190" t="s">
        <v>1513</v>
      </c>
      <c r="D190" t="s">
        <v>497</v>
      </c>
      <c r="F190">
        <v>1.1013250000000001</v>
      </c>
      <c r="G190">
        <v>1.292456</v>
      </c>
      <c r="H190">
        <v>1.4329130000000001</v>
      </c>
      <c r="I190">
        <v>1.5371570000000001</v>
      </c>
      <c r="J190">
        <v>1.615254</v>
      </c>
      <c r="K190">
        <v>1.675254</v>
      </c>
      <c r="L190">
        <v>1.7223550000000001</v>
      </c>
      <c r="M190">
        <v>1.737679</v>
      </c>
      <c r="N190">
        <v>1.752839</v>
      </c>
      <c r="O190">
        <v>1.767914</v>
      </c>
      <c r="P190">
        <v>1.7828999999999999</v>
      </c>
      <c r="Q190">
        <v>1.7975859999999999</v>
      </c>
      <c r="R190">
        <v>1.8123610000000001</v>
      </c>
      <c r="S190">
        <v>1.8272219999999999</v>
      </c>
      <c r="T190">
        <v>1.84192</v>
      </c>
      <c r="U190">
        <v>1.85649</v>
      </c>
      <c r="V190">
        <v>1.8709020000000001</v>
      </c>
      <c r="W190">
        <v>1.8851469999999999</v>
      </c>
      <c r="X190">
        <v>1.8992150000000001</v>
      </c>
      <c r="Y190">
        <v>1.9131</v>
      </c>
      <c r="Z190">
        <v>1.926804</v>
      </c>
      <c r="AA190">
        <v>1.9403349999999999</v>
      </c>
      <c r="AB190">
        <v>1.953703</v>
      </c>
      <c r="AC190">
        <v>1.96692</v>
      </c>
      <c r="AD190">
        <v>1.98</v>
      </c>
      <c r="AE190">
        <v>1.992966</v>
      </c>
      <c r="AF190">
        <v>2.00583</v>
      </c>
      <c r="AG190">
        <v>2.0186139999999999</v>
      </c>
      <c r="AH190">
        <v>2.031345</v>
      </c>
      <c r="AI190">
        <v>2.0440550000000002</v>
      </c>
      <c r="AJ190" s="40">
        <v>0.03</v>
      </c>
    </row>
    <row r="191" spans="1:36">
      <c r="A191" t="s">
        <v>405</v>
      </c>
      <c r="B191" t="s">
        <v>406</v>
      </c>
      <c r="C191" t="s">
        <v>1514</v>
      </c>
      <c r="D191" t="s">
        <v>497</v>
      </c>
      <c r="F191">
        <v>5.9856910000000001</v>
      </c>
      <c r="G191">
        <v>7.0244840000000002</v>
      </c>
      <c r="H191">
        <v>7.7878660000000002</v>
      </c>
      <c r="I191">
        <v>8.3544319999999992</v>
      </c>
      <c r="J191">
        <v>8.7788930000000001</v>
      </c>
      <c r="K191">
        <v>9.1049900000000008</v>
      </c>
      <c r="L191">
        <v>9.3609799999999996</v>
      </c>
      <c r="M191">
        <v>9.4442679999999992</v>
      </c>
      <c r="N191">
        <v>9.5266599999999997</v>
      </c>
      <c r="O191">
        <v>9.6085949999999993</v>
      </c>
      <c r="P191">
        <v>9.6900440000000003</v>
      </c>
      <c r="Q191">
        <v>9.7698660000000004</v>
      </c>
      <c r="R191">
        <v>9.8501639999999995</v>
      </c>
      <c r="S191">
        <v>9.9309309999999993</v>
      </c>
      <c r="T191">
        <v>10.010818</v>
      </c>
      <c r="U191">
        <v>10.090002999999999</v>
      </c>
      <c r="V191">
        <v>10.168335000000001</v>
      </c>
      <c r="W191">
        <v>10.245758</v>
      </c>
      <c r="X191">
        <v>10.322215</v>
      </c>
      <c r="Y191">
        <v>10.397679</v>
      </c>
      <c r="Z191">
        <v>10.472161</v>
      </c>
      <c r="AA191">
        <v>10.545700999999999</v>
      </c>
      <c r="AB191">
        <v>10.618354</v>
      </c>
      <c r="AC191">
        <v>10.690187999999999</v>
      </c>
      <c r="AD191">
        <v>10.761284</v>
      </c>
      <c r="AE191">
        <v>10.831747</v>
      </c>
      <c r="AF191">
        <v>10.901668000000001</v>
      </c>
      <c r="AG191">
        <v>10.971147</v>
      </c>
      <c r="AH191">
        <v>11.040342000000001</v>
      </c>
      <c r="AI191">
        <v>11.10942</v>
      </c>
      <c r="AJ191" s="40">
        <v>0.03</v>
      </c>
    </row>
    <row r="192" spans="1:36">
      <c r="A192" t="s">
        <v>347</v>
      </c>
      <c r="B192" t="s">
        <v>407</v>
      </c>
      <c r="C192" t="s">
        <v>1515</v>
      </c>
      <c r="D192" t="s">
        <v>497</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t="s">
        <v>117</v>
      </c>
    </row>
    <row r="193" spans="1:36">
      <c r="A193" t="s">
        <v>349</v>
      </c>
      <c r="B193" t="s">
        <v>408</v>
      </c>
      <c r="C193" t="s">
        <v>1516</v>
      </c>
      <c r="D193" t="s">
        <v>497</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t="s">
        <v>117</v>
      </c>
    </row>
    <row r="194" spans="1:36">
      <c r="A194" t="s">
        <v>409</v>
      </c>
      <c r="B194" t="s">
        <v>410</v>
      </c>
      <c r="C194" t="s">
        <v>1517</v>
      </c>
      <c r="D194" t="s">
        <v>497</v>
      </c>
      <c r="F194">
        <v>12.459963999999999</v>
      </c>
      <c r="G194">
        <v>14.173363</v>
      </c>
      <c r="H194">
        <v>15.449635000000001</v>
      </c>
      <c r="I194">
        <v>16.417963</v>
      </c>
      <c r="J194">
        <v>17.135732999999998</v>
      </c>
      <c r="K194">
        <v>17.650576000000001</v>
      </c>
      <c r="L194">
        <v>18.041847000000001</v>
      </c>
      <c r="M194">
        <v>18.133167</v>
      </c>
      <c r="N194">
        <v>18.20327</v>
      </c>
      <c r="O194">
        <v>18.402080999999999</v>
      </c>
      <c r="P194">
        <v>18.451336000000001</v>
      </c>
      <c r="Q194">
        <v>18.640221</v>
      </c>
      <c r="R194">
        <v>18.814420999999999</v>
      </c>
      <c r="S194">
        <v>19.044951999999999</v>
      </c>
      <c r="T194">
        <v>19.207932</v>
      </c>
      <c r="U194">
        <v>19.406109000000001</v>
      </c>
      <c r="V194">
        <v>19.596359</v>
      </c>
      <c r="W194">
        <v>19.780315000000002</v>
      </c>
      <c r="X194">
        <v>19.959136999999998</v>
      </c>
      <c r="Y194">
        <v>20.216698000000001</v>
      </c>
      <c r="Z194">
        <v>20.439465999999999</v>
      </c>
      <c r="AA194">
        <v>20.648699000000001</v>
      </c>
      <c r="AB194">
        <v>20.867985000000001</v>
      </c>
      <c r="AC194">
        <v>21.078064000000001</v>
      </c>
      <c r="AD194">
        <v>21.325676000000001</v>
      </c>
      <c r="AE194">
        <v>21.544163000000001</v>
      </c>
      <c r="AF194">
        <v>21.747824000000001</v>
      </c>
      <c r="AG194">
        <v>21.978919999999999</v>
      </c>
      <c r="AH194">
        <v>22.264633</v>
      </c>
      <c r="AI194">
        <v>22.563369999999999</v>
      </c>
      <c r="AJ194" s="40">
        <v>2.5999999999999999E-2</v>
      </c>
    </row>
    <row r="195" spans="1:36">
      <c r="A195" t="s">
        <v>319</v>
      </c>
      <c r="B195" t="s">
        <v>411</v>
      </c>
      <c r="C195" t="s">
        <v>1518</v>
      </c>
      <c r="D195" t="s">
        <v>497</v>
      </c>
      <c r="F195">
        <v>12.459963999999999</v>
      </c>
      <c r="G195">
        <v>14.173363</v>
      </c>
      <c r="H195">
        <v>15.449635000000001</v>
      </c>
      <c r="I195">
        <v>16.417963</v>
      </c>
      <c r="J195">
        <v>17.135732999999998</v>
      </c>
      <c r="K195">
        <v>17.650576000000001</v>
      </c>
      <c r="L195">
        <v>18.041847000000001</v>
      </c>
      <c r="M195">
        <v>18.133167</v>
      </c>
      <c r="N195">
        <v>18.20327</v>
      </c>
      <c r="O195">
        <v>18.402080999999999</v>
      </c>
      <c r="P195">
        <v>18.451336000000001</v>
      </c>
      <c r="Q195">
        <v>18.640221</v>
      </c>
      <c r="R195">
        <v>18.814420999999999</v>
      </c>
      <c r="S195">
        <v>19.044951999999999</v>
      </c>
      <c r="T195">
        <v>19.207932</v>
      </c>
      <c r="U195">
        <v>19.406109000000001</v>
      </c>
      <c r="V195">
        <v>19.596359</v>
      </c>
      <c r="W195">
        <v>19.780315000000002</v>
      </c>
      <c r="X195">
        <v>19.959136999999998</v>
      </c>
      <c r="Y195">
        <v>20.216698000000001</v>
      </c>
      <c r="Z195">
        <v>20.439465999999999</v>
      </c>
      <c r="AA195">
        <v>20.648699000000001</v>
      </c>
      <c r="AB195">
        <v>20.867985000000001</v>
      </c>
      <c r="AC195">
        <v>21.078064000000001</v>
      </c>
      <c r="AD195">
        <v>21.325676000000001</v>
      </c>
      <c r="AE195">
        <v>21.544163000000001</v>
      </c>
      <c r="AF195">
        <v>21.747824000000001</v>
      </c>
      <c r="AG195">
        <v>21.978919999999999</v>
      </c>
      <c r="AH195">
        <v>22.264633</v>
      </c>
      <c r="AI195">
        <v>22.563369999999999</v>
      </c>
      <c r="AJ195" s="40">
        <v>2.5999999999999999E-2</v>
      </c>
    </row>
    <row r="196" spans="1:36">
      <c r="A196" t="s">
        <v>412</v>
      </c>
      <c r="B196" t="s">
        <v>413</v>
      </c>
      <c r="C196" t="s">
        <v>1519</v>
      </c>
      <c r="D196" t="s">
        <v>497</v>
      </c>
      <c r="F196">
        <v>15.703818</v>
      </c>
      <c r="G196">
        <v>17.443591999999999</v>
      </c>
      <c r="H196">
        <v>18.807842000000001</v>
      </c>
      <c r="I196">
        <v>19.846664000000001</v>
      </c>
      <c r="J196">
        <v>20.636099000000002</v>
      </c>
      <c r="K196">
        <v>21.184227</v>
      </c>
      <c r="L196">
        <v>21.570311</v>
      </c>
      <c r="M196">
        <v>21.686088999999999</v>
      </c>
      <c r="N196">
        <v>21.767277</v>
      </c>
      <c r="O196">
        <v>21.972954000000001</v>
      </c>
      <c r="P196">
        <v>22.094334</v>
      </c>
      <c r="Q196">
        <v>22.365895999999999</v>
      </c>
      <c r="R196">
        <v>22.633738000000001</v>
      </c>
      <c r="S196">
        <v>22.961601000000002</v>
      </c>
      <c r="T196">
        <v>23.269072000000001</v>
      </c>
      <c r="U196">
        <v>23.599651000000001</v>
      </c>
      <c r="V196">
        <v>23.914127000000001</v>
      </c>
      <c r="W196">
        <v>24.230243999999999</v>
      </c>
      <c r="X196">
        <v>24.571480000000001</v>
      </c>
      <c r="Y196">
        <v>25.014216999999999</v>
      </c>
      <c r="Z196">
        <v>25.429092000000001</v>
      </c>
      <c r="AA196">
        <v>25.844321999999998</v>
      </c>
      <c r="AB196">
        <v>26.272155999999999</v>
      </c>
      <c r="AC196">
        <v>26.683188999999999</v>
      </c>
      <c r="AD196">
        <v>27.135999999999999</v>
      </c>
      <c r="AE196">
        <v>27.548947999999999</v>
      </c>
      <c r="AF196">
        <v>27.907810000000001</v>
      </c>
      <c r="AG196">
        <v>28.285034</v>
      </c>
      <c r="AH196">
        <v>28.675239999999999</v>
      </c>
      <c r="AI196">
        <v>29.039318000000002</v>
      </c>
      <c r="AJ196" s="40">
        <v>2.5000000000000001E-2</v>
      </c>
    </row>
    <row r="197" spans="1:36">
      <c r="A197" t="s">
        <v>319</v>
      </c>
      <c r="B197" t="s">
        <v>414</v>
      </c>
      <c r="C197" t="s">
        <v>1520</v>
      </c>
      <c r="D197" t="s">
        <v>497</v>
      </c>
      <c r="F197">
        <v>5.0087510000000002</v>
      </c>
      <c r="G197">
        <v>5.4731880000000004</v>
      </c>
      <c r="H197">
        <v>5.8482399999999997</v>
      </c>
      <c r="I197">
        <v>6.1352500000000001</v>
      </c>
      <c r="J197">
        <v>6.3612590000000004</v>
      </c>
      <c r="K197">
        <v>6.514176</v>
      </c>
      <c r="L197">
        <v>6.6166939999999999</v>
      </c>
      <c r="M197">
        <v>6.6668520000000004</v>
      </c>
      <c r="N197">
        <v>6.7033209999999999</v>
      </c>
      <c r="O197">
        <v>6.7717840000000002</v>
      </c>
      <c r="P197">
        <v>6.8271509999999997</v>
      </c>
      <c r="Q197">
        <v>6.9326319999999999</v>
      </c>
      <c r="R197">
        <v>7.0377340000000004</v>
      </c>
      <c r="S197">
        <v>7.1615000000000002</v>
      </c>
      <c r="T197">
        <v>7.286537</v>
      </c>
      <c r="U197">
        <v>7.4117769999999998</v>
      </c>
      <c r="V197">
        <v>7.5282939999999998</v>
      </c>
      <c r="W197">
        <v>7.6457220000000001</v>
      </c>
      <c r="X197">
        <v>7.7754130000000004</v>
      </c>
      <c r="Y197">
        <v>7.9399879999999996</v>
      </c>
      <c r="Z197">
        <v>8.0961060000000007</v>
      </c>
      <c r="AA197">
        <v>8.2510809999999992</v>
      </c>
      <c r="AB197">
        <v>8.4091509999999996</v>
      </c>
      <c r="AC197">
        <v>8.5588660000000001</v>
      </c>
      <c r="AD197">
        <v>8.7237279999999995</v>
      </c>
      <c r="AE197">
        <v>8.8758999999999997</v>
      </c>
      <c r="AF197">
        <v>9.0058760000000007</v>
      </c>
      <c r="AG197">
        <v>9.1467310000000008</v>
      </c>
      <c r="AH197">
        <v>9.288316</v>
      </c>
      <c r="AI197">
        <v>9.4210239999999992</v>
      </c>
      <c r="AJ197" s="40">
        <v>2.5000000000000001E-2</v>
      </c>
    </row>
    <row r="198" spans="1:36">
      <c r="A198" t="s">
        <v>405</v>
      </c>
      <c r="B198" t="s">
        <v>415</v>
      </c>
      <c r="C198" t="s">
        <v>1521</v>
      </c>
      <c r="D198" t="s">
        <v>497</v>
      </c>
      <c r="F198">
        <v>10.695067</v>
      </c>
      <c r="G198">
        <v>11.970402999999999</v>
      </c>
      <c r="H198">
        <v>12.959603</v>
      </c>
      <c r="I198">
        <v>13.711413</v>
      </c>
      <c r="J198">
        <v>14.274839999999999</v>
      </c>
      <c r="K198">
        <v>14.670052</v>
      </c>
      <c r="L198">
        <v>14.953616999999999</v>
      </c>
      <c r="M198">
        <v>15.019238</v>
      </c>
      <c r="N198">
        <v>15.063955</v>
      </c>
      <c r="O198">
        <v>15.201169</v>
      </c>
      <c r="P198">
        <v>15.267181000000001</v>
      </c>
      <c r="Q198">
        <v>15.433265</v>
      </c>
      <c r="R198">
        <v>15.596004000000001</v>
      </c>
      <c r="S198">
        <v>15.8001</v>
      </c>
      <c r="T198">
        <v>15.982533999999999</v>
      </c>
      <c r="U198">
        <v>16.187874000000001</v>
      </c>
      <c r="V198">
        <v>16.385833999999999</v>
      </c>
      <c r="W198">
        <v>16.584522</v>
      </c>
      <c r="X198">
        <v>16.796066</v>
      </c>
      <c r="Y198">
        <v>17.07423</v>
      </c>
      <c r="Z198">
        <v>17.332986999999999</v>
      </c>
      <c r="AA198">
        <v>17.593243000000001</v>
      </c>
      <c r="AB198">
        <v>17.863005000000001</v>
      </c>
      <c r="AC198">
        <v>18.124323</v>
      </c>
      <c r="AD198">
        <v>18.412271</v>
      </c>
      <c r="AE198">
        <v>18.673048000000001</v>
      </c>
      <c r="AF198">
        <v>18.901934000000001</v>
      </c>
      <c r="AG198">
        <v>19.138301999999999</v>
      </c>
      <c r="AH198">
        <v>19.386922999999999</v>
      </c>
      <c r="AI198">
        <v>19.618293999999999</v>
      </c>
      <c r="AJ198" s="40">
        <v>2.5999999999999999E-2</v>
      </c>
    </row>
    <row r="199" spans="1:36">
      <c r="A199" t="s">
        <v>347</v>
      </c>
      <c r="B199" t="s">
        <v>416</v>
      </c>
      <c r="C199" t="s">
        <v>1522</v>
      </c>
      <c r="D199" t="s">
        <v>497</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t="s">
        <v>117</v>
      </c>
    </row>
    <row r="200" spans="1:36">
      <c r="A200" t="s">
        <v>349</v>
      </c>
      <c r="B200" t="s">
        <v>417</v>
      </c>
      <c r="C200" t="s">
        <v>1523</v>
      </c>
      <c r="D200" t="s">
        <v>497</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t="s">
        <v>117</v>
      </c>
    </row>
    <row r="201" spans="1:36">
      <c r="A201" t="s">
        <v>284</v>
      </c>
      <c r="B201" t="s">
        <v>418</v>
      </c>
      <c r="C201" t="s">
        <v>1524</v>
      </c>
      <c r="D201" t="s">
        <v>497</v>
      </c>
      <c r="F201">
        <v>196.656937</v>
      </c>
      <c r="G201">
        <v>199.716309</v>
      </c>
      <c r="H201">
        <v>201.514343</v>
      </c>
      <c r="I201">
        <v>202.25747699999999</v>
      </c>
      <c r="J201">
        <v>202.57368500000001</v>
      </c>
      <c r="K201">
        <v>201.854446</v>
      </c>
      <c r="L201">
        <v>200.37803600000001</v>
      </c>
      <c r="M201">
        <v>198.674454</v>
      </c>
      <c r="N201">
        <v>196.830322</v>
      </c>
      <c r="O201">
        <v>195.068771</v>
      </c>
      <c r="P201">
        <v>193.55561800000001</v>
      </c>
      <c r="Q201">
        <v>192.48925800000001</v>
      </c>
      <c r="R201">
        <v>191.38320899999999</v>
      </c>
      <c r="S201">
        <v>190.48382599999999</v>
      </c>
      <c r="T201">
        <v>189.818207</v>
      </c>
      <c r="U201">
        <v>188.91023300000001</v>
      </c>
      <c r="V201">
        <v>187.75907900000001</v>
      </c>
      <c r="W201">
        <v>186.658478</v>
      </c>
      <c r="X201">
        <v>185.80149800000001</v>
      </c>
      <c r="Y201">
        <v>185.22306800000001</v>
      </c>
      <c r="Z201">
        <v>184.58831799999999</v>
      </c>
      <c r="AA201">
        <v>183.88180500000001</v>
      </c>
      <c r="AB201">
        <v>183.17465200000001</v>
      </c>
      <c r="AC201">
        <v>182.32882699999999</v>
      </c>
      <c r="AD201">
        <v>181.67962600000001</v>
      </c>
      <c r="AE201">
        <v>180.90550200000001</v>
      </c>
      <c r="AF201">
        <v>179.87953200000001</v>
      </c>
      <c r="AG201">
        <v>179.14038099999999</v>
      </c>
      <c r="AH201">
        <v>178.36556999999999</v>
      </c>
      <c r="AI201">
        <v>177.571686</v>
      </c>
      <c r="AJ201" s="40">
        <v>-3.0000000000000001E-3</v>
      </c>
    </row>
    <row r="202" spans="1:36">
      <c r="A202" t="s">
        <v>419</v>
      </c>
      <c r="B202" t="s">
        <v>420</v>
      </c>
      <c r="C202" t="s">
        <v>1525</v>
      </c>
      <c r="D202" t="s">
        <v>497</v>
      </c>
      <c r="F202">
        <v>158.87814299999999</v>
      </c>
      <c r="G202">
        <v>161.09187299999999</v>
      </c>
      <c r="H202">
        <v>162.28059400000001</v>
      </c>
      <c r="I202">
        <v>162.615173</v>
      </c>
      <c r="J202">
        <v>162.60377500000001</v>
      </c>
      <c r="K202">
        <v>161.760437</v>
      </c>
      <c r="L202">
        <v>160.31189000000001</v>
      </c>
      <c r="M202">
        <v>158.684494</v>
      </c>
      <c r="N202">
        <v>156.94825700000001</v>
      </c>
      <c r="O202">
        <v>155.28140300000001</v>
      </c>
      <c r="P202">
        <v>153.81539900000001</v>
      </c>
      <c r="Q202">
        <v>152.70666499999999</v>
      </c>
      <c r="R202">
        <v>151.56813</v>
      </c>
      <c r="S202">
        <v>150.594742</v>
      </c>
      <c r="T202">
        <v>149.80703700000001</v>
      </c>
      <c r="U202">
        <v>148.82899499999999</v>
      </c>
      <c r="V202">
        <v>147.660965</v>
      </c>
      <c r="W202">
        <v>146.53457599999999</v>
      </c>
      <c r="X202">
        <v>145.600967</v>
      </c>
      <c r="Y202">
        <v>144.886414</v>
      </c>
      <c r="Z202">
        <v>144.12829600000001</v>
      </c>
      <c r="AA202">
        <v>143.31483499999999</v>
      </c>
      <c r="AB202">
        <v>142.50166300000001</v>
      </c>
      <c r="AC202">
        <v>141.58163500000001</v>
      </c>
      <c r="AD202">
        <v>140.81523100000001</v>
      </c>
      <c r="AE202">
        <v>139.952866</v>
      </c>
      <c r="AF202">
        <v>138.89709500000001</v>
      </c>
      <c r="AG202">
        <v>138.06416300000001</v>
      </c>
      <c r="AH202">
        <v>137.204803</v>
      </c>
      <c r="AI202">
        <v>136.33192399999999</v>
      </c>
      <c r="AJ202" s="40">
        <v>-5.0000000000000001E-3</v>
      </c>
    </row>
    <row r="203" spans="1:36">
      <c r="A203" t="s">
        <v>313</v>
      </c>
      <c r="B203" t="s">
        <v>421</v>
      </c>
      <c r="C203" t="s">
        <v>1526</v>
      </c>
      <c r="D203" t="s">
        <v>497</v>
      </c>
      <c r="F203">
        <v>37.778793</v>
      </c>
      <c r="G203">
        <v>38.624439000000002</v>
      </c>
      <c r="H203">
        <v>39.233745999999996</v>
      </c>
      <c r="I203">
        <v>39.642310999999999</v>
      </c>
      <c r="J203">
        <v>39.969906000000002</v>
      </c>
      <c r="K203">
        <v>40.094009</v>
      </c>
      <c r="L203">
        <v>40.066147000000001</v>
      </c>
      <c r="M203">
        <v>39.989955999999999</v>
      </c>
      <c r="N203">
        <v>39.882061</v>
      </c>
      <c r="O203">
        <v>39.787365000000001</v>
      </c>
      <c r="P203">
        <v>39.740219000000003</v>
      </c>
      <c r="Q203">
        <v>39.782584999999997</v>
      </c>
      <c r="R203">
        <v>39.815078999999997</v>
      </c>
      <c r="S203">
        <v>39.889091000000001</v>
      </c>
      <c r="T203">
        <v>40.011161999999999</v>
      </c>
      <c r="U203">
        <v>40.081237999999999</v>
      </c>
      <c r="V203">
        <v>40.098114000000002</v>
      </c>
      <c r="W203">
        <v>40.123894</v>
      </c>
      <c r="X203">
        <v>40.200530999999998</v>
      </c>
      <c r="Y203">
        <v>40.336651000000003</v>
      </c>
      <c r="Z203">
        <v>40.460017999999998</v>
      </c>
      <c r="AA203">
        <v>40.566974999999999</v>
      </c>
      <c r="AB203">
        <v>40.672984999999997</v>
      </c>
      <c r="AC203">
        <v>40.747196000000002</v>
      </c>
      <c r="AD203">
        <v>40.864390999999998</v>
      </c>
      <c r="AE203">
        <v>40.952632999999999</v>
      </c>
      <c r="AF203">
        <v>40.982441000000001</v>
      </c>
      <c r="AG203">
        <v>41.076210000000003</v>
      </c>
      <c r="AH203">
        <v>41.160763000000003</v>
      </c>
      <c r="AI203">
        <v>41.239764999999998</v>
      </c>
      <c r="AJ203" s="40">
        <v>3.0000000000000001E-3</v>
      </c>
    </row>
    <row r="204" spans="1:36">
      <c r="A204" t="s">
        <v>285</v>
      </c>
      <c r="B204" t="s">
        <v>422</v>
      </c>
      <c r="C204" t="s">
        <v>1418</v>
      </c>
      <c r="D204" t="s">
        <v>497</v>
      </c>
      <c r="F204">
        <v>123.40012400000001</v>
      </c>
      <c r="G204">
        <v>124.820587</v>
      </c>
      <c r="H204">
        <v>125.914734</v>
      </c>
      <c r="I204">
        <v>126.656418</v>
      </c>
      <c r="J204">
        <v>127.04057299999999</v>
      </c>
      <c r="K204">
        <v>127.207184</v>
      </c>
      <c r="L204">
        <v>126.853516</v>
      </c>
      <c r="M204">
        <v>126.597031</v>
      </c>
      <c r="N204">
        <v>126.378426</v>
      </c>
      <c r="O204">
        <v>126.074043</v>
      </c>
      <c r="P204">
        <v>125.801605</v>
      </c>
      <c r="Q204">
        <v>125.58483099999999</v>
      </c>
      <c r="R204">
        <v>125.40055099999999</v>
      </c>
      <c r="S204">
        <v>125.28949</v>
      </c>
      <c r="T204">
        <v>125.20488</v>
      </c>
      <c r="U204">
        <v>125.084435</v>
      </c>
      <c r="V204">
        <v>124.934349</v>
      </c>
      <c r="W204">
        <v>124.830444</v>
      </c>
      <c r="X204">
        <v>124.75782</v>
      </c>
      <c r="Y204">
        <v>124.673424</v>
      </c>
      <c r="Z204">
        <v>124.588966</v>
      </c>
      <c r="AA204">
        <v>124.52179700000001</v>
      </c>
      <c r="AB204">
        <v>124.439995</v>
      </c>
      <c r="AC204">
        <v>124.422821</v>
      </c>
      <c r="AD204">
        <v>124.49839799999999</v>
      </c>
      <c r="AE204">
        <v>124.515923</v>
      </c>
      <c r="AF204">
        <v>124.47363300000001</v>
      </c>
      <c r="AG204">
        <v>124.496216</v>
      </c>
      <c r="AH204">
        <v>124.469994</v>
      </c>
      <c r="AI204">
        <v>124.38552900000001</v>
      </c>
      <c r="AJ204" s="40">
        <v>1E-3</v>
      </c>
    </row>
    <row r="205" spans="1:36">
      <c r="A205" t="s">
        <v>286</v>
      </c>
      <c r="B205" t="s">
        <v>423</v>
      </c>
      <c r="C205" t="s">
        <v>1419</v>
      </c>
      <c r="D205" t="s">
        <v>497</v>
      </c>
      <c r="F205">
        <v>765.14196800000002</v>
      </c>
      <c r="G205">
        <v>755.34997599999997</v>
      </c>
      <c r="H205">
        <v>731.63830600000006</v>
      </c>
      <c r="I205">
        <v>723.20684800000004</v>
      </c>
      <c r="J205">
        <v>724.60595699999999</v>
      </c>
      <c r="K205">
        <v>691.04956100000004</v>
      </c>
      <c r="L205">
        <v>701.14312700000005</v>
      </c>
      <c r="M205">
        <v>701.06634499999996</v>
      </c>
      <c r="N205">
        <v>701.03686500000003</v>
      </c>
      <c r="O205">
        <v>693.459656</v>
      </c>
      <c r="P205">
        <v>694.47479199999998</v>
      </c>
      <c r="Q205">
        <v>697.11834699999997</v>
      </c>
      <c r="R205">
        <v>697.96667500000001</v>
      </c>
      <c r="S205">
        <v>696.89434800000004</v>
      </c>
      <c r="T205">
        <v>700.55658000000005</v>
      </c>
      <c r="U205">
        <v>708.85253899999998</v>
      </c>
      <c r="V205">
        <v>718.20208700000001</v>
      </c>
      <c r="W205">
        <v>725.97796600000004</v>
      </c>
      <c r="X205">
        <v>730.66339100000005</v>
      </c>
      <c r="Y205">
        <v>734.56103499999995</v>
      </c>
      <c r="Z205">
        <v>737.10723900000005</v>
      </c>
      <c r="AA205">
        <v>741.27093500000001</v>
      </c>
      <c r="AB205">
        <v>748.35034199999996</v>
      </c>
      <c r="AC205">
        <v>759.384277</v>
      </c>
      <c r="AD205">
        <v>765.85900900000001</v>
      </c>
      <c r="AE205">
        <v>773.89398200000005</v>
      </c>
      <c r="AF205">
        <v>783.06420900000001</v>
      </c>
      <c r="AG205">
        <v>778.31658900000002</v>
      </c>
      <c r="AH205">
        <v>777.42077600000005</v>
      </c>
      <c r="AI205">
        <v>784.83752400000003</v>
      </c>
      <c r="AJ205" s="40">
        <v>4.0000000000000001E-3</v>
      </c>
    </row>
    <row r="206" spans="1:36">
      <c r="A206" t="s">
        <v>198</v>
      </c>
      <c r="B206" t="s">
        <v>424</v>
      </c>
      <c r="C206" t="s">
        <v>1438</v>
      </c>
      <c r="D206" t="s">
        <v>497</v>
      </c>
      <c r="F206">
        <v>26248.078125</v>
      </c>
      <c r="G206">
        <v>26805.330077999999</v>
      </c>
      <c r="H206">
        <v>27034.601562</v>
      </c>
      <c r="I206">
        <v>27133.554688</v>
      </c>
      <c r="J206">
        <v>27233.935547000001</v>
      </c>
      <c r="K206">
        <v>27190.394531000002</v>
      </c>
      <c r="L206">
        <v>27083.884765999999</v>
      </c>
      <c r="M206">
        <v>26994.960938</v>
      </c>
      <c r="N206">
        <v>26865.316406000002</v>
      </c>
      <c r="O206">
        <v>26747.642577999999</v>
      </c>
      <c r="P206">
        <v>26658.847656000002</v>
      </c>
      <c r="Q206">
        <v>26571.892577999999</v>
      </c>
      <c r="R206">
        <v>26518.625</v>
      </c>
      <c r="S206">
        <v>26496.607422000001</v>
      </c>
      <c r="T206">
        <v>26552.078125</v>
      </c>
      <c r="U206">
        <v>26585.183593999998</v>
      </c>
      <c r="V206">
        <v>26629.648438</v>
      </c>
      <c r="W206">
        <v>26694.693359000001</v>
      </c>
      <c r="X206">
        <v>26765.230468999998</v>
      </c>
      <c r="Y206">
        <v>26868.734375</v>
      </c>
      <c r="Z206">
        <v>26997.642577999999</v>
      </c>
      <c r="AA206">
        <v>27118.664062</v>
      </c>
      <c r="AB206">
        <v>27275.537109000001</v>
      </c>
      <c r="AC206">
        <v>27412.283202999999</v>
      </c>
      <c r="AD206">
        <v>27561.634765999999</v>
      </c>
      <c r="AE206">
        <v>27697.734375</v>
      </c>
      <c r="AF206">
        <v>27817.296875</v>
      </c>
      <c r="AG206">
        <v>27945.371093999998</v>
      </c>
      <c r="AH206">
        <v>28082.121093999998</v>
      </c>
      <c r="AI206">
        <v>28236.771484000001</v>
      </c>
      <c r="AJ206" s="40">
        <v>5.0000000000000001E-3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34</vt:i4>
      </vt:variant>
      <vt:variant>
        <vt:lpstr>Named Ranges</vt:lpstr>
      </vt:variant>
      <vt:variant>
        <vt:i4>2</vt:i4>
      </vt:variant>
    </vt:vector>
  </HeadingPairs>
  <TitlesOfParts>
    <vt:vector size="36" baseType="lpstr">
      <vt:lpstr>About</vt:lpstr>
      <vt:lpstr>EPA_Table 3-13</vt:lpstr>
      <vt:lpstr>estimated bus energy use</vt:lpstr>
      <vt:lpstr>AVLo-passengers</vt:lpstr>
      <vt:lpstr>AVLo-freight</vt:lpstr>
      <vt:lpstr>PEI-TFPEI-HDVs</vt:lpstr>
      <vt:lpstr>AEO 2021 7</vt:lpstr>
      <vt:lpstr>AEO 2021 35</vt:lpstr>
      <vt:lpstr>AEO 2021 36</vt:lpstr>
      <vt:lpstr>AEO 2021 37</vt:lpstr>
      <vt:lpstr>AEO 2021 38</vt:lpstr>
      <vt:lpstr>AEO 2021 39</vt:lpstr>
      <vt:lpstr>AEO 2021 40</vt:lpstr>
      <vt:lpstr>AEO 2021 41</vt:lpstr>
      <vt:lpstr>AEO 2021 43</vt:lpstr>
      <vt:lpstr>AEO 2021 46</vt:lpstr>
      <vt:lpstr>AEO 2021 47</vt:lpstr>
      <vt:lpstr>AEO 2021 48</vt:lpstr>
      <vt:lpstr>AEO 2021 49</vt:lpstr>
      <vt:lpstr>LDVs</vt:lpstr>
      <vt:lpstr>SYVbT-passenger</vt:lpstr>
      <vt:lpstr>SYVbT-freight</vt:lpstr>
      <vt:lpstr>BAADTbVT-passenger</vt:lpstr>
      <vt:lpstr>BAADTbVT-frgt</vt:lpstr>
      <vt:lpstr>NTS 1-40</vt:lpstr>
      <vt:lpstr>NRBS 40</vt:lpstr>
      <vt:lpstr>Calculations Etc</vt:lpstr>
      <vt:lpstr>Calibration Adjustments</vt:lpstr>
      <vt:lpstr>Annual Service Data_rail only</vt:lpstr>
      <vt:lpstr>Fuel and Energy_rail only</vt:lpstr>
      <vt:lpstr>freight LDV calcs</vt:lpstr>
      <vt:lpstr>psgr rail calcs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2024-06-24T23:14:38Z</dcterms:modified>
</cp:coreProperties>
</file>