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3782E307-812B-4C1C-ACC0-8B7A497A9000}"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N1" i="23" s="1"/>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AF1" i="23" s="1"/>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R1" i="23"/>
  <c r="H1" i="23"/>
  <c r="AH1" i="23"/>
  <c r="AA1" i="23"/>
  <c r="Q1" i="23"/>
  <c r="J1" i="23"/>
  <c r="K1" i="23"/>
  <c r="X1" i="23"/>
  <c r="G21" i="27" l="1"/>
  <c r="G32" i="27"/>
  <c r="M1" i="23"/>
  <c r="O1" i="23"/>
  <c r="W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M17" i="29"/>
  <c r="L17" i="29" s="1"/>
  <c r="J32" i="19" s="1"/>
  <c r="P304" i="30" s="1"/>
  <c r="J32" i="27"/>
  <c r="K32" i="27" s="1"/>
  <c r="O32" i="27"/>
  <c r="P32" i="27"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12" i="29" l="1"/>
  <c r="J38" i="19" s="1"/>
  <c r="L2" i="29"/>
  <c r="J18" i="19" s="1"/>
  <c r="P200" i="30" s="1"/>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0" i="30" l="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<sst xmlns="http://schemas.openxmlformats.org/spreadsheetml/2006/main" count="30711" uniqueCount="2641">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</sst>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2413</v>
      </c>
      <c r="C1" s="200">
        <v>45694</v>
      </c>
      <c r="G1" s="124" t="s">
        <v>2312</v>
      </c>
      <c r="H1" s="124" t="s">
        <v>2313</v>
      </c>
    </row>
    <row r="2" spans="1:8" x14ac:dyDescent="0.75">
      <c r="B2" t="str">
        <f>_xlfn.XLOOKUP(B1,H:H,G:G,0,0,1)</f>
        <v>NH</v>
      </c>
      <c r="C2" t="str">
        <f>_xlfn.XLOOKUP(B2,G:G, H:H, 0,0,1)</f>
        <v>New Hampshire</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New Hampshire.</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New Hampshire.</v>
      </c>
      <c r="L9" s="144" t="str">
        <f>J9&amp;K9</f>
        <v>**Description:** This policy prevents new capacity of the selected type(s) from being built or deployed.  // **Guidance for setting values:**No new coal is planned in New Hampshire.</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7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New Hampshire</v>
      </c>
      <c r="B3" s="184">
        <f>ROUND(SUMIFS(B$4:B$54, $A$4:$A$54, $A$3),0)</f>
        <v>9516</v>
      </c>
      <c r="C3" s="185">
        <f t="shared" ref="C3" si="0">ROUND(SUMIFS(C$4:C$54, $A$4:$A$54, $A$3),0)</f>
        <v>10</v>
      </c>
      <c r="D3" s="184">
        <f>SUMIFS(D$4:D$54, $A$4:$A$54, $A$3)</f>
        <v>938788</v>
      </c>
      <c r="E3" s="184">
        <f>SUMIFS(E$4:E$54, $A$4:$A$54, $A$3)</f>
        <v>0</v>
      </c>
      <c r="F3" s="135">
        <f>ROUND(SUMIFS(F$4:F$54,$A$4:$A$54,$A$3)*100,0)</f>
        <v>-100</v>
      </c>
      <c r="G3" s="58">
        <f>SUMIFS(G$4:G$54, $A$4:$A$54, $A$3)</f>
        <v>11944719</v>
      </c>
      <c r="H3" s="58">
        <f>SUMIFS(H$4:H$54, $A$4:$A$54, $A$3)</f>
        <v>5644666</v>
      </c>
      <c r="I3" s="135">
        <f>ROUND(SUMIFS(I$4:I$54,$A$4:$A$54,$A$3)*100,0)</f>
        <v>-53</v>
      </c>
      <c r="J3" s="135">
        <f>ROUND(SUMIFS(J$4:J$54, $A$4:$A$54, $A$3),0)</f>
        <v>778</v>
      </c>
      <c r="K3" s="58">
        <f t="shared" ref="K3:AI3" si="1">ROUND(SUMIFS(K$4:K$54, $A$4:$A$54, $A$3),0)</f>
        <v>283</v>
      </c>
      <c r="L3" s="135">
        <f t="shared" si="1"/>
        <v>372</v>
      </c>
      <c r="M3" s="58">
        <f t="shared" si="1"/>
        <v>0</v>
      </c>
      <c r="N3" s="58">
        <f t="shared" si="1"/>
        <v>0</v>
      </c>
      <c r="O3" s="58">
        <f t="shared" si="1"/>
        <v>0</v>
      </c>
      <c r="P3" s="58">
        <f t="shared" si="1"/>
        <v>0</v>
      </c>
      <c r="Q3" s="58">
        <f t="shared" si="1"/>
        <v>0</v>
      </c>
      <c r="R3" s="58">
        <f t="shared" si="1"/>
        <v>0</v>
      </c>
      <c r="S3" s="135">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5">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5">
        <f t="shared" si="3"/>
        <v>0</v>
      </c>
      <c r="AP3" s="135">
        <f t="shared" si="3"/>
        <v>305</v>
      </c>
      <c r="AQ3" s="135">
        <f t="shared" si="3"/>
        <v>1405105</v>
      </c>
      <c r="AR3" s="135">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2</v>
      </c>
      <c r="BR3" s="135">
        <f t="shared" si="6"/>
        <v>2</v>
      </c>
      <c r="BS3" s="135">
        <f>ROUND(SUMIFS(BS$4:BS$54,$A$4:$A$54,$A$3)*100,0)</f>
        <v>65</v>
      </c>
      <c r="BT3" s="135">
        <f>ROUND(SUMIFS(BT$4:BT$54,$A$4:$A$54,$A$3)*100,0)</f>
        <v>62</v>
      </c>
      <c r="BU3" s="135">
        <f t="shared" ref="BU3:CH3" si="7">ROUND(SUMIFS(BU$4:BU$54,$A$4:$A$54,$A$3)*100,0)</f>
        <v>67</v>
      </c>
      <c r="BV3" s="135">
        <f t="shared" si="7"/>
        <v>78</v>
      </c>
      <c r="BW3" s="135">
        <f t="shared" si="7"/>
        <v>6</v>
      </c>
      <c r="BX3" s="135">
        <f t="shared" si="7"/>
        <v>11</v>
      </c>
      <c r="BY3" s="135">
        <f t="shared" si="7"/>
        <v>57</v>
      </c>
      <c r="BZ3" s="135">
        <f>ROUND(SUMIFS(BZ$4:BZ$54,$A$4:$A$54,$A$3)*100,0)</f>
        <v>58</v>
      </c>
      <c r="CA3" s="135">
        <f>ROUND(SUMIFS(CA$4:CA$54,$A$4:$A$54,$A$3)*100,0)</f>
        <v>100</v>
      </c>
      <c r="CB3" s="135">
        <f>ROUND(SUMIFS(CB$4:CB$54,$A$4:$A$54,$A$3)*100,0)</f>
        <v>100</v>
      </c>
      <c r="CC3" s="135">
        <f t="shared" si="7"/>
        <v>6</v>
      </c>
      <c r="CD3" s="135">
        <f t="shared" si="7"/>
        <v>11</v>
      </c>
      <c r="CE3" s="135">
        <f t="shared" si="7"/>
        <v>57</v>
      </c>
      <c r="CF3" s="135">
        <f t="shared" si="7"/>
        <v>58</v>
      </c>
      <c r="CG3" s="135">
        <f t="shared" si="7"/>
        <v>100</v>
      </c>
      <c r="CH3" s="135">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x14ac:dyDescent="0.75">
      <c r="A3" s="1" t="s">
        <v>1748</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15</v>
      </c>
      <c r="H32" t="s">
        <v>2415</v>
      </c>
      <c r="I32" s="133">
        <v>2025</v>
      </c>
      <c r="J32" s="133">
        <f t="shared" si="0"/>
        <v>12</v>
      </c>
      <c r="K32" s="133">
        <f t="shared" si="1"/>
        <v>12</v>
      </c>
      <c r="L32" s="133" t="s">
        <v>2416</v>
      </c>
      <c r="M32" t="s">
        <v>2358</v>
      </c>
      <c r="N32" s="134">
        <v>2050</v>
      </c>
      <c r="O32">
        <f t="shared" si="2"/>
        <v>2.9999999999999991</v>
      </c>
      <c r="P32">
        <f t="shared" si="3"/>
        <v>2.9999999999999991</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NH</v>
      </c>
      <c r="C1" s="116">
        <f>SUM(C4:C87)</f>
        <v>14.9737893432011</v>
      </c>
      <c r="D1" s="116">
        <f t="shared" ref="D1:AG1" si="0">SUM(D4:D87)</f>
        <v>14.625443613641201</v>
      </c>
      <c r="E1" s="116">
        <f t="shared" si="0"/>
        <v>14.650881884452701</v>
      </c>
      <c r="F1" s="116">
        <f t="shared" si="0"/>
        <v>14.966802739655495</v>
      </c>
      <c r="G1" s="116">
        <f t="shared" si="0"/>
        <v>15.046498691799496</v>
      </c>
      <c r="H1" s="116">
        <f t="shared" si="0"/>
        <v>15.233187230421702</v>
      </c>
      <c r="I1" s="116">
        <f t="shared" si="0"/>
        <v>15.619831969406404</v>
      </c>
      <c r="J1" s="116">
        <f t="shared" si="0"/>
        <v>17.421971173065597</v>
      </c>
      <c r="K1" s="116">
        <f t="shared" si="0"/>
        <v>16.857551792520301</v>
      </c>
      <c r="L1" s="116">
        <f t="shared" si="0"/>
        <v>17.051498041591902</v>
      </c>
      <c r="M1" s="116">
        <f t="shared" si="0"/>
        <v>17.628308717027505</v>
      </c>
      <c r="N1" s="116">
        <f t="shared" si="0"/>
        <v>17.343938786184292</v>
      </c>
      <c r="O1" s="116">
        <f t="shared" si="0"/>
        <v>17.4149756511455</v>
      </c>
      <c r="P1" s="116">
        <f t="shared" si="0"/>
        <v>21.336343198326603</v>
      </c>
      <c r="Q1" s="116">
        <f t="shared" si="0"/>
        <v>22.419619070511899</v>
      </c>
      <c r="R1" s="116">
        <f t="shared" si="0"/>
        <v>21.811738442525499</v>
      </c>
      <c r="S1" s="116">
        <f t="shared" si="0"/>
        <v>20.219624142304202</v>
      </c>
      <c r="T1" s="116">
        <f t="shared" si="0"/>
        <v>19.8978900461587</v>
      </c>
      <c r="U1" s="116">
        <f t="shared" si="0"/>
        <v>19.095136499879406</v>
      </c>
      <c r="V1" s="116">
        <f t="shared" si="0"/>
        <v>17.6931644879303</v>
      </c>
      <c r="W1" s="116">
        <f t="shared" si="0"/>
        <v>17.524551712228</v>
      </c>
      <c r="X1" s="116">
        <f t="shared" si="0"/>
        <v>17.215131439577601</v>
      </c>
      <c r="Y1" s="116">
        <f t="shared" si="0"/>
        <v>15.4777341702668</v>
      </c>
      <c r="Z1" s="116">
        <f t="shared" si="0"/>
        <v>15.308225498840995</v>
      </c>
      <c r="AA1" s="116">
        <f t="shared" si="0"/>
        <v>16.142546356623399</v>
      </c>
      <c r="AB1" s="116">
        <f t="shared" si="0"/>
        <v>16.028747170741102</v>
      </c>
      <c r="AC1" s="116">
        <f t="shared" si="0"/>
        <v>14.399882674009902</v>
      </c>
      <c r="AD1" s="116">
        <f t="shared" si="0"/>
        <v>13.840022625947297</v>
      </c>
      <c r="AE1" s="116">
        <f t="shared" si="0"/>
        <v>14.779651265487699</v>
      </c>
      <c r="AF1" s="116">
        <f t="shared" si="0"/>
        <v>14.4407532882665</v>
      </c>
      <c r="AG1" s="116">
        <f t="shared" si="0"/>
        <v>12.983028767667605</v>
      </c>
      <c r="AH1" s="116">
        <f>SUM(AH4:AH87)</f>
        <v>13.629626801125202</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120" t="s">
        <v>479</v>
      </c>
      <c r="B5" s="121" t="s">
        <v>2006</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120" t="s">
        <v>479</v>
      </c>
      <c r="B6" s="121" t="s">
        <v>2007</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120" t="s">
        <v>479</v>
      </c>
      <c r="B7" s="121" t="s">
        <v>2008</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120" t="s">
        <v>479</v>
      </c>
      <c r="B8" s="121" t="s">
        <v>2009</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120" t="s">
        <v>479</v>
      </c>
      <c r="B9" s="121" t="s">
        <v>2010</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120" t="s">
        <v>479</v>
      </c>
      <c r="B10" s="121" t="s">
        <v>2011</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120" t="s">
        <v>479</v>
      </c>
      <c r="B17" s="121" t="s">
        <v>2018</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5.3112294E-6</v>
      </c>
      <c r="AH76" s="122">
        <f>SUMIFS('EPA Export Aggregation'!AK:AK,'EPA Export Aggregation'!$A:$A,$B76,'EPA Export Aggregation'!$D:$D,$A$1)*IF($A76="CH4",About!$D$58,IF($A76="N2O",About!$D$59,1))</f>
        <v>5.5590318999999997E-6</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4.6066113203899999E-5</v>
      </c>
      <c r="AH80" s="122">
        <f>SUMIFS('EPA Export Aggregation'!AK:AK,'EPA Export Aggregation'!$A:$A,$B80,'EPA Export Aggregation'!$D:$D,$A$1)*IF($A80="CH4",About!$D$58,IF($A80="N2O",About!$D$59,1))</f>
        <v>4.7299273603E-5</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2.4392999999999998E-5</v>
      </c>
      <c r="AH84" s="122">
        <f>SUMIFS('EPA Export Aggregation'!AK:AK,'EPA Export Aggregation'!$A:$A,$B84,'EPA Export Aggregation'!$D:$D,$A$1)*IF($A84="CH4",About!$D$58,IF($A84="N2O",About!$D$59,1))</f>
        <v>2.9685200000000002E-5</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2025-02-06T19:56:01Z</dcterms:modified>
</cp:coreProperties>
</file>