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0148EDE2-8C5A-4262-8C45-AC151AEE47F6}" xr6:coauthVersionLast="47" xr6:coauthVersionMax="47" xr10:uidLastSave="{00000000-0000-0000-0000-000000000000}"/>
  <bookViews>
    <workbookView xWindow="273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26" i="28"/>
  <c r="AG5"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6" i="28"/>
  <c r="AG7" i="28"/>
  <c r="K9" i="28"/>
  <c r="T10" i="28"/>
  <c r="K13" i="28"/>
  <c r="AB14" i="28"/>
  <c r="L17" i="28"/>
  <c r="AB20" i="28"/>
  <c r="K24" i="28"/>
  <c r="T29" i="28"/>
  <c r="Q33" i="28"/>
  <c r="H36"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5" i="28"/>
  <c r="T8" i="28"/>
  <c r="AG9" i="28"/>
  <c r="T12" i="28"/>
  <c r="AF15" i="28"/>
  <c r="AF18" i="28"/>
  <c r="X22" i="28"/>
  <c r="C28" i="28"/>
  <c r="S31"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7" i="28"/>
  <c r="D14"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11" i="28"/>
  <c r="B2" i="20"/>
  <c r="Q7" i="24"/>
  <c r="G20" i="26"/>
  <c r="O20" i="26" s="1"/>
  <c r="P20"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1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N1" i="28"/>
  <c r="F1" i="28"/>
  <c r="J40" i="26"/>
  <c r="K40" i="26" s="1"/>
  <c r="J23" i="26"/>
  <c r="K23" i="26" s="1"/>
  <c r="J35" i="26"/>
  <c r="K35" i="26" s="1"/>
  <c r="O7" i="26"/>
  <c r="P7" i="26" s="1"/>
  <c r="J20" i="26"/>
  <c r="K20"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J33" i="26"/>
  <c r="K33" i="26" s="1"/>
  <c r="O33" i="26"/>
  <c r="P33" i="26" s="1"/>
  <c r="J21" i="26"/>
  <c r="K21" i="26" s="1"/>
  <c r="O21" i="26"/>
  <c r="P21" i="26" s="1"/>
  <c r="O39" i="26"/>
  <c r="P39" i="26" s="1"/>
  <c r="J39" i="26"/>
  <c r="K39" i="26" s="1"/>
  <c r="O36" i="26"/>
  <c r="P36" i="26" s="1"/>
  <c r="J36" i="26"/>
  <c r="K36" i="26" s="1"/>
  <c r="L7" i="24"/>
  <c r="J42" i="19" s="1"/>
  <c r="O10" i="26"/>
  <c r="P10" i="26" s="1"/>
  <c r="J10" i="26"/>
  <c r="K10" i="26" s="1"/>
  <c r="J24" i="26"/>
  <c r="K24" i="26" s="1"/>
  <c r="O24" i="26"/>
  <c r="P24" i="26" s="1"/>
  <c r="K3" i="24"/>
  <c r="L3" i="24" s="1"/>
  <c r="J26" i="19" s="1"/>
  <c r="O41" i="26"/>
  <c r="P41" i="26" s="1"/>
  <c r="J41" i="26"/>
  <c r="K41" i="26" s="1"/>
  <c r="O8" i="26"/>
  <c r="P8" i="26" s="1"/>
  <c r="J8" i="26"/>
  <c r="K8" i="26" s="1"/>
  <c r="O2" i="24"/>
  <c r="AB1" i="28"/>
  <c r="AD1" i="28"/>
  <c r="V1" i="28"/>
  <c r="O29" i="26"/>
  <c r="P29" i="26" s="1"/>
  <c r="J29" i="26"/>
  <c r="K29" i="26" s="1"/>
  <c r="N12" i="24"/>
  <c r="M2" i="24"/>
  <c r="K12" i="24"/>
  <c r="J49" i="26"/>
  <c r="K49" i="26" s="1"/>
  <c r="O49" i="26"/>
  <c r="P49" i="26" s="1"/>
  <c r="T2" i="24"/>
  <c r="K13" i="24"/>
  <c r="S13" i="24"/>
  <c r="R2" i="24"/>
  <c r="P12" i="24"/>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G6" i="26"/>
  <c r="G32" i="26"/>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2" i="26" l="1"/>
  <c r="P32" i="26" s="1"/>
  <c r="J32" i="26"/>
  <c r="K32" i="26" s="1"/>
  <c r="P6" i="26"/>
  <c r="E3" i="20" s="1"/>
  <c r="K6" i="26"/>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0" l="1"/>
  <c r="D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<sst xmlns="http://schemas.openxmlformats.org/spreadsheetml/2006/main" count="35255" uniqueCount="4358">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</sst>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3823</v>
      </c>
      <c r="C1" s="353">
        <v>45495</v>
      </c>
      <c r="G1" s="354" t="s">
        <v>3763</v>
      </c>
      <c r="H1" s="354" t="s">
        <v>3764</v>
      </c>
    </row>
    <row r="2" spans="1:8" x14ac:dyDescent="0.25">
      <c r="B2" t="str">
        <f>_xlfn.XLOOKUP(B1,H:H,G:G,0,0,1)</f>
        <v>NH</v>
      </c>
      <c r="C2" t="str">
        <f>_xlfn.XLOOKUP(B2,G:G, H:H, 0,0,1)</f>
        <v>New Hampshire</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Hampshire.</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Hampshire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Hampshire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Hampshire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Hampshire.</v>
      </c>
      <c r="L9" s="2" t="str">
        <f>J9&amp;K9</f>
        <v>**Description:** This policy prevents new capacity of the selected type(s) from being built or deployed.  // **Guidance for setting values:**No new coal is planned in New Hampshire.</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6"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New Hampshire</v>
      </c>
      <c r="B3" s="404">
        <f>ROUND(SUMIFS(B$4:B$54, $A$4:$A$54, $A$3),0)</f>
        <v>9516</v>
      </c>
      <c r="C3" s="405">
        <f t="shared" ref="C3" si="0">ROUND(SUMIFS(C$4:C$54, $A$4:$A$54, $A$3),0)</f>
        <v>10</v>
      </c>
      <c r="D3" s="404">
        <f>SUMIFS(D$4:D$54, $A$4:$A$54, $A$3)</f>
        <v>938788</v>
      </c>
      <c r="E3" s="404">
        <f>SUMIFS(E$4:E$54, $A$4:$A$54, $A$3)</f>
        <v>0</v>
      </c>
      <c r="F3" s="406">
        <f>ROUND(SUMIFS(F$4:F$54,$A$4:$A$54,$A$3)*100,0)</f>
        <v>-100</v>
      </c>
      <c r="G3" s="178">
        <f>SUMIFS(G$4:G$54, $A$4:$A$54, $A$3)</f>
        <v>11944719</v>
      </c>
      <c r="H3" s="178">
        <f>SUMIFS(H$4:H$54, $A$4:$A$54, $A$3)</f>
        <v>5644666</v>
      </c>
      <c r="I3" s="406">
        <f>ROUND(SUMIFS(I$4:I$54,$A$4:$A$54,$A$3)*100,0)</f>
        <v>-53</v>
      </c>
      <c r="J3" s="406">
        <f>ROUND(SUMIFS(J$4:J$54, $A$4:$A$54, $A$3),0)</f>
        <v>778</v>
      </c>
      <c r="K3" s="178">
        <f t="shared" ref="K3:AI3" si="1">ROUND(SUMIFS(K$4:K$54, $A$4:$A$54, $A$3),0)</f>
        <v>283</v>
      </c>
      <c r="L3" s="406">
        <f t="shared" si="1"/>
        <v>372</v>
      </c>
      <c r="M3" s="178">
        <f t="shared" si="1"/>
        <v>0</v>
      </c>
      <c r="N3" s="178">
        <f t="shared" si="1"/>
        <v>0</v>
      </c>
      <c r="O3" s="178">
        <f t="shared" si="1"/>
        <v>0</v>
      </c>
      <c r="P3" s="178">
        <f t="shared" si="1"/>
        <v>0</v>
      </c>
      <c r="Q3" s="178">
        <f t="shared" si="1"/>
        <v>0</v>
      </c>
      <c r="R3" s="178">
        <f t="shared" si="1"/>
        <v>0</v>
      </c>
      <c r="S3" s="406">
        <f t="shared" si="1"/>
        <v>0</v>
      </c>
      <c r="T3" s="178">
        <f t="shared" si="1"/>
        <v>534</v>
      </c>
      <c r="U3" s="178">
        <f t="shared" si="1"/>
        <v>1258</v>
      </c>
      <c r="V3" s="178">
        <f t="shared" si="1"/>
        <v>1250</v>
      </c>
      <c r="W3" s="178">
        <f t="shared" si="1"/>
        <v>502</v>
      </c>
      <c r="X3" s="178">
        <f t="shared" si="1"/>
        <v>212</v>
      </c>
      <c r="Y3" s="178">
        <f t="shared" si="1"/>
        <v>0</v>
      </c>
      <c r="Z3" s="178">
        <f t="shared" si="1"/>
        <v>0</v>
      </c>
      <c r="AA3" s="178">
        <f t="shared" si="1"/>
        <v>221</v>
      </c>
      <c r="AB3" s="178">
        <f t="shared" si="1"/>
        <v>0</v>
      </c>
      <c r="AC3" s="178">
        <f t="shared" si="1"/>
        <v>82</v>
      </c>
      <c r="AD3" s="178">
        <f t="shared" si="1"/>
        <v>400</v>
      </c>
      <c r="AE3" s="178">
        <f t="shared" si="1"/>
        <v>0</v>
      </c>
      <c r="AF3" s="178">
        <f t="shared" si="1"/>
        <v>0</v>
      </c>
      <c r="AG3" s="178">
        <f t="shared" si="1"/>
        <v>0</v>
      </c>
      <c r="AH3" s="178">
        <f t="shared" si="1"/>
        <v>0</v>
      </c>
      <c r="AI3" s="406">
        <f t="shared" si="1"/>
        <v>12</v>
      </c>
      <c r="AJ3" s="178">
        <f>ROUND(SUMIFS(AJ$4:AJ$54,$A$4:$A$54,$A$3)*100,0)</f>
        <v>20</v>
      </c>
      <c r="AK3" s="178">
        <f t="shared" ref="AK3:AL3" si="2">ROUND(SUMIFS(AK$4:AK$54,$A$4:$A$54,$A$3)*100,0)</f>
        <v>24</v>
      </c>
      <c r="AL3" s="178">
        <f t="shared" si="2"/>
        <v>24</v>
      </c>
      <c r="AM3" s="178">
        <f>SUMIFS(AM$4:AM$54, $A$4:$A$54, $A$3)</f>
        <v>0</v>
      </c>
      <c r="AN3" s="178">
        <f t="shared" ref="AN3:AQ3" si="3">SUMIFS(AN$4:AN$54, $A$4:$A$54, $A$3)</f>
        <v>0</v>
      </c>
      <c r="AO3" s="406">
        <f t="shared" si="3"/>
        <v>0</v>
      </c>
      <c r="AP3" s="406">
        <f t="shared" si="3"/>
        <v>305</v>
      </c>
      <c r="AQ3" s="406">
        <f t="shared" si="3"/>
        <v>1405105</v>
      </c>
      <c r="AR3" s="406">
        <f>ROUND(SUMIFS(AR$4:AR$54,$A$4:$A$54,$A$3),2)</f>
        <v>21.71</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65</v>
      </c>
      <c r="BT3" s="406">
        <f>ROUND(SUMIFS(BT$4:BT$54,$A$4:$A$54,$A$3)*100,0)</f>
        <v>62</v>
      </c>
      <c r="BU3" s="406">
        <f t="shared" ref="BU3:CH3" si="7">ROUND(SUMIFS(BU$4:BU$54,$A$4:$A$54,$A$3)*100,0)</f>
        <v>67</v>
      </c>
      <c r="BV3" s="406">
        <f t="shared" si="7"/>
        <v>78</v>
      </c>
      <c r="BW3" s="406">
        <f t="shared" si="7"/>
        <v>6</v>
      </c>
      <c r="BX3" s="406">
        <f t="shared" si="7"/>
        <v>11</v>
      </c>
      <c r="BY3" s="406">
        <f t="shared" si="7"/>
        <v>57</v>
      </c>
      <c r="BZ3" s="406">
        <f>ROUND(SUMIFS(BZ$4:BZ$54,$A$4:$A$54,$A$3)*100,0)</f>
        <v>58</v>
      </c>
      <c r="CA3" s="406">
        <f>ROUND(SUMIFS(CA$4:CA$54,$A$4:$A$54,$A$3)*100,0)</f>
        <v>100</v>
      </c>
      <c r="CB3" s="406">
        <f>ROUND(SUMIFS(CB$4:CB$54,$A$4:$A$54,$A$3)*100,0)</f>
        <v>100</v>
      </c>
      <c r="CC3" s="406">
        <f t="shared" si="7"/>
        <v>6</v>
      </c>
      <c r="CD3" s="406">
        <f t="shared" si="7"/>
        <v>11</v>
      </c>
      <c r="CE3" s="406">
        <f t="shared" si="7"/>
        <v>57</v>
      </c>
      <c r="CF3" s="406">
        <f t="shared" si="7"/>
        <v>58</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15</v>
      </c>
      <c r="H32" t="s">
        <v>4052</v>
      </c>
      <c r="I32" s="424">
        <v>2025</v>
      </c>
      <c r="J32" s="424">
        <f t="shared" si="0"/>
        <v>12</v>
      </c>
      <c r="K32" s="424">
        <f t="shared" si="1"/>
        <v>12</v>
      </c>
      <c r="L32" s="424" t="s">
        <v>4053</v>
      </c>
      <c r="M32" t="s">
        <v>4016</v>
      </c>
      <c r="N32" s="425">
        <v>2050</v>
      </c>
      <c r="O32">
        <f t="shared" si="2"/>
        <v>2.9999999999999991</v>
      </c>
      <c r="P32">
        <f t="shared" si="3"/>
        <v>2.9999999999999991</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NH</v>
      </c>
      <c r="C1" s="431">
        <f>SUM(C4:C87)</f>
        <v>14.9737893432011</v>
      </c>
      <c r="D1" s="431">
        <f t="shared" ref="D1:AG1" si="0">SUM(D4:D87)</f>
        <v>14.625443613641201</v>
      </c>
      <c r="E1" s="431">
        <f t="shared" si="0"/>
        <v>14.650881884452701</v>
      </c>
      <c r="F1" s="431">
        <f t="shared" si="0"/>
        <v>14.966802739655495</v>
      </c>
      <c r="G1" s="431">
        <f t="shared" si="0"/>
        <v>15.046498691799496</v>
      </c>
      <c r="H1" s="431">
        <f t="shared" si="0"/>
        <v>15.233187230421702</v>
      </c>
      <c r="I1" s="431">
        <f t="shared" si="0"/>
        <v>15.619831969406404</v>
      </c>
      <c r="J1" s="431">
        <f t="shared" si="0"/>
        <v>17.421971173065597</v>
      </c>
      <c r="K1" s="431">
        <f t="shared" si="0"/>
        <v>16.857551792520301</v>
      </c>
      <c r="L1" s="431">
        <f t="shared" si="0"/>
        <v>17.051498041591902</v>
      </c>
      <c r="M1" s="431">
        <f t="shared" si="0"/>
        <v>17.628308717027505</v>
      </c>
      <c r="N1" s="431">
        <f t="shared" si="0"/>
        <v>17.343938786184292</v>
      </c>
      <c r="O1" s="431">
        <f t="shared" si="0"/>
        <v>17.4149756511455</v>
      </c>
      <c r="P1" s="431">
        <f t="shared" si="0"/>
        <v>21.336343198326603</v>
      </c>
      <c r="Q1" s="431">
        <f t="shared" si="0"/>
        <v>22.419619070511899</v>
      </c>
      <c r="R1" s="431">
        <f t="shared" si="0"/>
        <v>21.811738442525499</v>
      </c>
      <c r="S1" s="431">
        <f t="shared" si="0"/>
        <v>20.219624142304202</v>
      </c>
      <c r="T1" s="431">
        <f t="shared" si="0"/>
        <v>19.8978900461587</v>
      </c>
      <c r="U1" s="431">
        <f t="shared" si="0"/>
        <v>19.095136499879406</v>
      </c>
      <c r="V1" s="431">
        <f t="shared" si="0"/>
        <v>17.6931644879303</v>
      </c>
      <c r="W1" s="431">
        <f t="shared" si="0"/>
        <v>17.524551712228</v>
      </c>
      <c r="X1" s="431">
        <f t="shared" si="0"/>
        <v>17.215131439577601</v>
      </c>
      <c r="Y1" s="431">
        <f t="shared" si="0"/>
        <v>15.4777341702668</v>
      </c>
      <c r="Z1" s="431">
        <f t="shared" si="0"/>
        <v>15.308225498840995</v>
      </c>
      <c r="AA1" s="431">
        <f t="shared" si="0"/>
        <v>16.142546356623399</v>
      </c>
      <c r="AB1" s="431">
        <f t="shared" si="0"/>
        <v>16.028747170741102</v>
      </c>
      <c r="AC1" s="431">
        <f t="shared" si="0"/>
        <v>14.399882674009902</v>
      </c>
      <c r="AD1" s="431">
        <f t="shared" si="0"/>
        <v>13.840022625947297</v>
      </c>
      <c r="AE1" s="431">
        <f t="shared" si="0"/>
        <v>14.779651265487699</v>
      </c>
      <c r="AF1" s="431">
        <f t="shared" si="0"/>
        <v>14.4407532882665</v>
      </c>
      <c r="AG1" s="431">
        <f t="shared" si="0"/>
        <v>12.983028767667605</v>
      </c>
      <c r="AH1" s="431">
        <f>SUM(AH4:AH87)</f>
        <v>13.629626801125202</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435" t="s">
        <v>2220</v>
      </c>
      <c r="B5" s="408" t="s">
        <v>4125</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435" t="s">
        <v>2220</v>
      </c>
      <c r="B6" s="408" t="s">
        <v>4129</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435" t="s">
        <v>2220</v>
      </c>
      <c r="B7" s="408" t="s">
        <v>4131</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435" t="s">
        <v>2220</v>
      </c>
      <c r="B8" s="408" t="s">
        <v>4133</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435" t="s">
        <v>2220</v>
      </c>
      <c r="B9" s="408" t="s">
        <v>4143</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435" t="s">
        <v>2220</v>
      </c>
      <c r="B10" s="408" t="s">
        <v>4152</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435" t="s">
        <v>2220</v>
      </c>
      <c r="B17" s="408" t="s">
        <v>4160</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5.3112294E-6</v>
      </c>
      <c r="AH76" s="436">
        <f>SUMIFS('EPA Export Aggregation'!AK:AK,'EPA Export Aggregation'!$A:$A,$B76,'EPA Export Aggregation'!$D:$D,$A$1)*IF($A76="CH4",About!$D$58,IF($A76="N2O",About!$D$59,1))</f>
        <v>5.5590318999999997E-6</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4.6066113203899999E-5</v>
      </c>
      <c r="AH80" s="436">
        <f>SUMIFS('EPA Export Aggregation'!AK:AK,'EPA Export Aggregation'!$A:$A,$B80,'EPA Export Aggregation'!$D:$D,$A$1)*IF($A80="CH4",About!$D$58,IF($A80="N2O",About!$D$59,1))</f>
        <v>4.7299273603E-5</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2.4392999999999998E-5</v>
      </c>
      <c r="AH84" s="436">
        <f>SUMIFS('EPA Export Aggregation'!AK:AK,'EPA Export Aggregation'!$A:$A,$B84,'EPA Export Aggregation'!$D:$D,$A$1)*IF($A84="CH4",About!$D$58,IF($A84="N2O",About!$D$59,1))</f>
        <v>2.9685200000000002E-5</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2024-07-22T23:37:03Z</dcterms:modified>
</cp:coreProperties>
</file>