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74C218B4-243A-4571-8F40-42738C1BB31E}"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G32" i="27" s="1"/>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K1" i="23" s="1"/>
  <c r="N79" i="23"/>
  <c r="AF54" i="23"/>
  <c r="AF1" i="23" s="1"/>
  <c r="Y45" i="23"/>
  <c r="AG36" i="23"/>
  <c r="T31" i="23"/>
  <c r="D27" i="23"/>
  <c r="R23" i="23"/>
  <c r="AC21" i="23"/>
  <c r="AC1" i="23" s="1"/>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I1" i="23" s="1"/>
  <c r="U18" i="23"/>
  <c r="M17" i="23"/>
  <c r="I16" i="23"/>
  <c r="I15" i="23"/>
  <c r="O14" i="23"/>
  <c r="U13" i="23"/>
  <c r="U12" i="23"/>
  <c r="Y11" i="23"/>
  <c r="AE10" i="23"/>
  <c r="AE9" i="23"/>
  <c r="E9" i="23"/>
  <c r="I8" i="23"/>
  <c r="I7" i="23"/>
  <c r="O6" i="23"/>
  <c r="U5" i="23"/>
  <c r="Y4" i="23"/>
  <c r="Y1" i="23" s="1"/>
  <c r="H4" i="23"/>
  <c r="E68" i="23"/>
  <c r="AG52" i="23"/>
  <c r="K42" i="23"/>
  <c r="AA35" i="23"/>
  <c r="AA1" i="23" s="1"/>
  <c r="Y30" i="23"/>
  <c r="L25" i="23"/>
  <c r="L1" i="23" s="1"/>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R1" i="23"/>
  <c r="AB1" i="23"/>
  <c r="T1" i="23"/>
  <c r="AH1" i="23"/>
  <c r="J1" i="23"/>
  <c r="S1" i="23"/>
  <c r="E1" i="23"/>
  <c r="X1" i="23"/>
  <c r="O32" i="27" l="1"/>
  <c r="P32" i="27" s="1"/>
  <c r="J32" i="27"/>
  <c r="K32" i="27" s="1"/>
  <c r="W1" i="23"/>
  <c r="AG1" i="23"/>
  <c r="L7" i="29"/>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AP3" i="28"/>
  <c r="X3" i="28"/>
  <c r="CD3" i="28"/>
  <c r="BG3" i="28"/>
  <c r="D3" i="28"/>
  <c r="BP3" i="28"/>
  <c r="U3" i="28"/>
  <c r="AT3" i="28"/>
  <c r="B3" i="28"/>
  <c r="AE3" i="28"/>
  <c r="I3" i="28"/>
  <c r="K4" i="29" s="1"/>
  <c r="L4" i="29" s="1"/>
  <c r="J33" i="19" s="1"/>
  <c r="P305" i="31" s="1"/>
  <c r="AC3" i="28"/>
  <c r="AV3" i="28"/>
  <c r="J46" i="19"/>
  <c r="AE1" i="23"/>
  <c r="O21" i="27"/>
  <c r="J21" i="27"/>
  <c r="F105" i="8"/>
  <c r="S2" i="29" l="1"/>
  <c r="K6" i="29"/>
  <c r="L6" i="29" s="1"/>
  <c r="J37" i="19" s="1"/>
  <c r="P35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13" i="31"/>
  <c r="P209" i="31"/>
  <c r="P212" i="31"/>
  <c r="P214"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03" i="31" l="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<sst xmlns="http://schemas.openxmlformats.org/spreadsheetml/2006/main" count="30722" uniqueCount="2647">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</sst>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2410</v>
      </c>
      <c r="C1" s="199">
        <v>45728</v>
      </c>
      <c r="G1" s="123" t="s">
        <v>2309</v>
      </c>
      <c r="H1" s="123" t="s">
        <v>2310</v>
      </c>
    </row>
    <row r="2" spans="1:8" x14ac:dyDescent="0.25">
      <c r="B2" t="str">
        <f>_xlfn.XLOOKUP(B1,H:H,G:G,0,0,1)</f>
        <v>NH</v>
      </c>
      <c r="C2" t="str">
        <f>_xlfn.XLOOKUP(B2,G:G, H:H, 0,0,1)</f>
        <v>New Hampshire</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New Hampshire.</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-53%.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Hampshire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PV:**New Hampshire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Wind:**New Hampshire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New Hampshire.</v>
      </c>
      <c r="L9" s="143" t="str">
        <f>J9&amp;K9</f>
        <v>**Description:** This policy prevents new capacity of the selected type(s) from being built or deployed.  // **Guidance for setting values:**No new coal is planned in New Hampshire.</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78"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61.18 $/MWh.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New Hampshire</v>
      </c>
      <c r="B3" s="183">
        <f>ROUND(SUMIFS(B$4:B$54, $A$4:$A$54, $A$3),0)</f>
        <v>9516</v>
      </c>
      <c r="C3" s="184">
        <f t="shared" ref="C3" si="0">ROUND(SUMIFS(C$4:C$54, $A$4:$A$54, $A$3),0)</f>
        <v>10</v>
      </c>
      <c r="D3" s="183">
        <f>SUMIFS(D$4:D$54, $A$4:$A$54, $A$3)</f>
        <v>938788</v>
      </c>
      <c r="E3" s="183">
        <f>SUMIFS(E$4:E$54, $A$4:$A$54, $A$3)</f>
        <v>0</v>
      </c>
      <c r="F3" s="134">
        <f>ROUND(SUMIFS(F$4:F$54,$A$4:$A$54,$A$3)*100,0)</f>
        <v>-100</v>
      </c>
      <c r="G3" s="58">
        <f>SUMIFS(G$4:G$54, $A$4:$A$54, $A$3)</f>
        <v>11944719</v>
      </c>
      <c r="H3" s="58">
        <f>SUMIFS(H$4:H$54, $A$4:$A$54, $A$3)</f>
        <v>5644666</v>
      </c>
      <c r="I3" s="134">
        <f>ROUND(SUMIFS(I$4:I$54,$A$4:$A$54,$A$3)*100,0)</f>
        <v>-53</v>
      </c>
      <c r="J3" s="134">
        <f>ROUND(SUMIFS(J$4:J$54, $A$4:$A$54, $A$3),0)</f>
        <v>778</v>
      </c>
      <c r="K3" s="58">
        <f t="shared" ref="K3:AI3" si="1">ROUND(SUMIFS(K$4:K$54, $A$4:$A$54, $A$3),0)</f>
        <v>283</v>
      </c>
      <c r="L3" s="134">
        <f t="shared" si="1"/>
        <v>372</v>
      </c>
      <c r="M3" s="58">
        <f t="shared" si="1"/>
        <v>0</v>
      </c>
      <c r="N3" s="58">
        <f t="shared" si="1"/>
        <v>0</v>
      </c>
      <c r="O3" s="58">
        <f t="shared" si="1"/>
        <v>0</v>
      </c>
      <c r="P3" s="58">
        <f t="shared" si="1"/>
        <v>0</v>
      </c>
      <c r="Q3" s="58">
        <f t="shared" si="1"/>
        <v>0</v>
      </c>
      <c r="R3" s="58">
        <f t="shared" si="1"/>
        <v>0</v>
      </c>
      <c r="S3" s="134">
        <f t="shared" si="1"/>
        <v>0</v>
      </c>
      <c r="T3" s="58">
        <f t="shared" si="1"/>
        <v>534</v>
      </c>
      <c r="U3" s="58">
        <f t="shared" si="1"/>
        <v>1258</v>
      </c>
      <c r="V3" s="58">
        <f t="shared" si="1"/>
        <v>1250</v>
      </c>
      <c r="W3" s="58">
        <f t="shared" si="1"/>
        <v>502</v>
      </c>
      <c r="X3" s="58">
        <f t="shared" si="1"/>
        <v>212</v>
      </c>
      <c r="Y3" s="58">
        <f t="shared" si="1"/>
        <v>0</v>
      </c>
      <c r="Z3" s="58">
        <f t="shared" si="1"/>
        <v>0</v>
      </c>
      <c r="AA3" s="58">
        <f t="shared" si="1"/>
        <v>221</v>
      </c>
      <c r="AB3" s="58">
        <f t="shared" si="1"/>
        <v>0</v>
      </c>
      <c r="AC3" s="58">
        <f t="shared" si="1"/>
        <v>82</v>
      </c>
      <c r="AD3" s="58">
        <f t="shared" si="1"/>
        <v>400</v>
      </c>
      <c r="AE3" s="58">
        <f t="shared" si="1"/>
        <v>0</v>
      </c>
      <c r="AF3" s="58">
        <f t="shared" si="1"/>
        <v>0</v>
      </c>
      <c r="AG3" s="58">
        <f t="shared" si="1"/>
        <v>0</v>
      </c>
      <c r="AH3" s="58">
        <f t="shared" si="1"/>
        <v>0</v>
      </c>
      <c r="AI3" s="134">
        <f t="shared" si="1"/>
        <v>12</v>
      </c>
      <c r="AJ3" s="58">
        <f>ROUND(SUMIFS(AJ$4:AJ$54,$A$4:$A$54,$A$3)*100,0)</f>
        <v>83</v>
      </c>
      <c r="AK3" s="58">
        <f t="shared" ref="AK3:AL3" si="2">ROUND(SUMIFS(AK$4:AK$54,$A$4:$A$54,$A$3)*100,0)</f>
        <v>87</v>
      </c>
      <c r="AL3" s="58">
        <f t="shared" si="2"/>
        <v>87</v>
      </c>
      <c r="AM3" s="58">
        <f>SUMIFS(AM$4:AM$54, $A$4:$A$54, $A$3)</f>
        <v>0</v>
      </c>
      <c r="AN3" s="58">
        <f t="shared" ref="AN3:AQ3" si="3">SUMIFS(AN$4:AN$54, $A$4:$A$54, $A$3)</f>
        <v>0</v>
      </c>
      <c r="AO3" s="134">
        <f t="shared" si="3"/>
        <v>0</v>
      </c>
      <c r="AP3" s="134">
        <f t="shared" si="3"/>
        <v>305</v>
      </c>
      <c r="AQ3" s="134">
        <f t="shared" si="3"/>
        <v>1405105</v>
      </c>
      <c r="AR3" s="134">
        <f>ROUND(SUMIFS(AR$4:AR$54,$A$4:$A$54,$A$3),2)</f>
        <v>21.71</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65</v>
      </c>
      <c r="BT3" s="134">
        <f>ROUND(SUMIFS(BT$4:BT$54,$A$4:$A$54,$A$3)*100,0)</f>
        <v>62</v>
      </c>
      <c r="BU3" s="134">
        <f t="shared" ref="BU3:CH3" si="7">ROUND(SUMIFS(BU$4:BU$54,$A$4:$A$54,$A$3)*100,0)</f>
        <v>67</v>
      </c>
      <c r="BV3" s="134">
        <f t="shared" si="7"/>
        <v>78</v>
      </c>
      <c r="BW3" s="134">
        <f t="shared" si="7"/>
        <v>6</v>
      </c>
      <c r="BX3" s="134">
        <f t="shared" si="7"/>
        <v>11</v>
      </c>
      <c r="BY3" s="134">
        <f t="shared" si="7"/>
        <v>57</v>
      </c>
      <c r="BZ3" s="134">
        <f>ROUND(SUMIFS(BZ$4:BZ$54,$A$4:$A$54,$A$3)*100,0)</f>
        <v>58</v>
      </c>
      <c r="CA3" s="134">
        <f>ROUND(SUMIFS(CA$4:CA$54,$A$4:$A$54,$A$3)*100,0)</f>
        <v>100</v>
      </c>
      <c r="CB3" s="134">
        <f>ROUND(SUMIFS(CB$4:CB$54,$A$4:$A$54,$A$3)*100,0)</f>
        <v>100</v>
      </c>
      <c r="CC3" s="134">
        <f t="shared" si="7"/>
        <v>6</v>
      </c>
      <c r="CD3" s="134">
        <f t="shared" si="7"/>
        <v>11</v>
      </c>
      <c r="CE3" s="134">
        <f t="shared" si="7"/>
        <v>57</v>
      </c>
      <c r="CF3" s="134">
        <f t="shared" si="7"/>
        <v>58</v>
      </c>
      <c r="CG3" s="134">
        <f t="shared" si="7"/>
        <v>100</v>
      </c>
      <c r="CH3" s="134">
        <f t="shared" si="7"/>
        <v>100</v>
      </c>
      <c r="CI3" s="58">
        <f>SUMIFS(CI$4:CI$54, $A$4:$A$54, $A$3)</f>
        <v>1</v>
      </c>
      <c r="CJ3" s="58">
        <f t="shared" ref="CJ3:CK3" si="8">SUMIFS(CJ$4:CJ$54, $A$4:$A$54, $A$3)</f>
        <v>1</v>
      </c>
      <c r="CK3" s="58">
        <f t="shared" si="8"/>
        <v>0</v>
      </c>
      <c r="CL3" s="58" t="str">
        <f>_xlfn.XLOOKUP($A$3,A4:A54,CL4:CL54,0,0,1)</f>
        <v>TRUE</v>
      </c>
      <c r="CM3" s="58">
        <f>SUMIFS(CM$4:CM$54, $A$4:$A$54, $A$3)</f>
        <v>61.18</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New Hampshire.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New Hampshire.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New Hampshire.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New Hampshire.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New Hampshire.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New Hampshire.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New Hampshire.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New Hampshire.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New Hampshire.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New Hampshire.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New Hampshire.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New Hampshire.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New Hampshire.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New Hampshire.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New Hampshire.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New Hampshire.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New Hampshire.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New Hampshire.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5" x14ac:dyDescent="0.25">
      <c r="A3" s="1" t="s">
        <v>1748</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15</v>
      </c>
      <c r="H32" t="s">
        <v>2412</v>
      </c>
      <c r="I32" s="132">
        <v>2025</v>
      </c>
      <c r="J32" s="132">
        <f t="shared" si="0"/>
        <v>12</v>
      </c>
      <c r="K32" s="132">
        <f t="shared" si="1"/>
        <v>12</v>
      </c>
      <c r="L32" s="132" t="s">
        <v>2413</v>
      </c>
      <c r="M32" t="s">
        <v>2355</v>
      </c>
      <c r="N32" s="133">
        <v>2050</v>
      </c>
      <c r="O32">
        <f t="shared" si="2"/>
        <v>2.9999999999999991</v>
      </c>
      <c r="P32">
        <f t="shared" si="3"/>
        <v>2.9999999999999991</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NH</v>
      </c>
      <c r="C1" s="115">
        <f>SUM(C4:C87)</f>
        <v>14.9737893432011</v>
      </c>
      <c r="D1" s="115">
        <f t="shared" ref="D1:AG1" si="0">SUM(D4:D87)</f>
        <v>14.625443613641201</v>
      </c>
      <c r="E1" s="115">
        <f t="shared" si="0"/>
        <v>14.650881884452701</v>
      </c>
      <c r="F1" s="115">
        <f t="shared" si="0"/>
        <v>14.966802739655495</v>
      </c>
      <c r="G1" s="115">
        <f t="shared" si="0"/>
        <v>15.046498691799496</v>
      </c>
      <c r="H1" s="115">
        <f t="shared" si="0"/>
        <v>15.233187230421702</v>
      </c>
      <c r="I1" s="115">
        <f t="shared" si="0"/>
        <v>15.619831969406404</v>
      </c>
      <c r="J1" s="115">
        <f t="shared" si="0"/>
        <v>17.421971173065597</v>
      </c>
      <c r="K1" s="115">
        <f t="shared" si="0"/>
        <v>16.857551792520301</v>
      </c>
      <c r="L1" s="115">
        <f t="shared" si="0"/>
        <v>17.051498041591902</v>
      </c>
      <c r="M1" s="115">
        <f t="shared" si="0"/>
        <v>17.628308717027505</v>
      </c>
      <c r="N1" s="115">
        <f t="shared" si="0"/>
        <v>17.343938786184292</v>
      </c>
      <c r="O1" s="115">
        <f t="shared" si="0"/>
        <v>17.4149756511455</v>
      </c>
      <c r="P1" s="115">
        <f t="shared" si="0"/>
        <v>21.336343198326603</v>
      </c>
      <c r="Q1" s="115">
        <f t="shared" si="0"/>
        <v>22.419619070511899</v>
      </c>
      <c r="R1" s="115">
        <f t="shared" si="0"/>
        <v>21.811738442525499</v>
      </c>
      <c r="S1" s="115">
        <f t="shared" si="0"/>
        <v>20.219624142304202</v>
      </c>
      <c r="T1" s="115">
        <f t="shared" si="0"/>
        <v>19.8978900461587</v>
      </c>
      <c r="U1" s="115">
        <f t="shared" si="0"/>
        <v>19.095136499879406</v>
      </c>
      <c r="V1" s="115">
        <f t="shared" si="0"/>
        <v>17.6931644879303</v>
      </c>
      <c r="W1" s="115">
        <f t="shared" si="0"/>
        <v>17.524551712228</v>
      </c>
      <c r="X1" s="115">
        <f t="shared" si="0"/>
        <v>17.215131439577601</v>
      </c>
      <c r="Y1" s="115">
        <f t="shared" si="0"/>
        <v>15.4777341702668</v>
      </c>
      <c r="Z1" s="115">
        <f t="shared" si="0"/>
        <v>15.308225498840995</v>
      </c>
      <c r="AA1" s="115">
        <f t="shared" si="0"/>
        <v>16.142546356623399</v>
      </c>
      <c r="AB1" s="115">
        <f t="shared" si="0"/>
        <v>16.028747170741102</v>
      </c>
      <c r="AC1" s="115">
        <f t="shared" si="0"/>
        <v>14.399882674009902</v>
      </c>
      <c r="AD1" s="115">
        <f t="shared" si="0"/>
        <v>13.840022625947297</v>
      </c>
      <c r="AE1" s="115">
        <f t="shared" si="0"/>
        <v>14.779651265487699</v>
      </c>
      <c r="AF1" s="115">
        <f t="shared" si="0"/>
        <v>14.4407532882665</v>
      </c>
      <c r="AG1" s="115">
        <f t="shared" si="0"/>
        <v>12.983028767667605</v>
      </c>
      <c r="AH1" s="115">
        <f>SUM(AH4:AH87)</f>
        <v>13.629626801125202</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119" t="s">
        <v>479</v>
      </c>
      <c r="B5" s="120" t="s">
        <v>2003</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119" t="s">
        <v>479</v>
      </c>
      <c r="B6" s="120" t="s">
        <v>2004</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119" t="s">
        <v>479</v>
      </c>
      <c r="B7" s="120" t="s">
        <v>2005</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119" t="s">
        <v>479</v>
      </c>
      <c r="B8" s="120" t="s">
        <v>2006</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119" t="s">
        <v>479</v>
      </c>
      <c r="B9" s="120" t="s">
        <v>2007</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119" t="s">
        <v>479</v>
      </c>
      <c r="B10" s="120" t="s">
        <v>2008</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119" t="s">
        <v>479</v>
      </c>
      <c r="B11" s="120" t="s">
        <v>2009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119" t="s">
        <v>479</v>
      </c>
      <c r="B17" s="120" t="s">
        <v>2015</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5.3112294E-6</v>
      </c>
      <c r="AH76" s="121">
        <f>SUMIFS('EPA Export Aggregation'!AK:AK,'EPA Export Aggregation'!$A:$A,$B76,'EPA Export Aggregation'!$D:$D,$A$1)*IF($A76="CH4",About!$D$58,IF($A76="N2O",About!$D$59,1))</f>
        <v>5.5590318999999997E-6</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4.6066113203899999E-5</v>
      </c>
      <c r="AH80" s="121">
        <f>SUMIFS('EPA Export Aggregation'!AK:AK,'EPA Export Aggregation'!$A:$A,$B80,'EPA Export Aggregation'!$D:$D,$A$1)*IF($A80="CH4",About!$D$58,IF($A80="N2O",About!$D$59,1))</f>
        <v>4.7299273603E-5</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2.4392999999999998E-5</v>
      </c>
      <c r="AH84" s="121">
        <f>SUMIFS('EPA Export Aggregation'!AK:AK,'EPA Export Aggregation'!$A:$A,$B84,'EPA Export Aggregation'!$D:$D,$A$1)*IF($A84="CH4",About!$D$58,IF($A84="N2O",About!$D$59,1))</f>
        <v>2.9685200000000002E-5</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2025-03-12T19:35:18Z</dcterms:modified>
</cp:coreProperties>
</file>