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New Jersey\NJ-eps\"/>
    </mc:Choice>
  </mc:AlternateContent>
  <xr:revisionPtr revIDLastSave="0" documentId="13_ncr:1_{C56FB10B-3D12-478C-ADC5-EB75A9947F38}"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<sst xmlns="http://schemas.openxmlformats.org/spreadsheetml/2006/main" count="32060" uniqueCount="2370">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</sst>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83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New Jersey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29.181109486102972</v>
      </c>
      <c r="C3" s="74">
        <f>E28</f>
        <v>3.6472799999999999</v>
      </c>
      <c r="D3" s="75">
        <v>0.55000000000000004</v>
      </c>
      <c r="E3" s="75">
        <v>0.4</v>
      </c>
      <c r="F3" s="117">
        <f t="shared" ref="F3:G9" si="0">$C3*(1-D3)</f>
        <v>1.6412759999999997</v>
      </c>
      <c r="G3" s="117">
        <f t="shared" si="0"/>
        <v>2.1883679999999996</v>
      </c>
      <c r="H3" s="69"/>
      <c r="I3" s="76">
        <f t="shared" ref="I3:I11" si="1">1-F3/$B3</f>
        <v>0.94375553126992551</v>
      </c>
      <c r="J3" s="76">
        <f>1-G3/$B3</f>
        <v>0.92500737502656727</v>
      </c>
      <c r="K3" s="69" t="str">
        <f t="shared" ref="K3:K11" si="2">"In a scenario limiting global warming to 1.5 °C, " &amp; B$1 &amp; " would need to cut its " &amp; A3 &amp; " emissions by " &amp; ROUND(J3*100, 0) &amp; " to " &amp; ROUND(I3*100, 0) &amp; " percent of 2005 levels."</f>
        <v>In a scenario limiting global warming to 1.5 °C, New Jersey would need to cut its buildings emissions by 93 to 94 percent of 2005 levels.</v>
      </c>
      <c r="L3" s="69"/>
      <c r="M3" s="69"/>
      <c r="N3" s="69"/>
      <c r="O3" s="69"/>
      <c r="P3" s="69"/>
      <c r="Q3" s="69"/>
      <c r="R3" s="69"/>
      <c r="S3" s="69"/>
      <c r="T3" s="69"/>
      <c r="U3" s="69"/>
      <c r="V3" s="69"/>
      <c r="W3" s="69"/>
      <c r="X3" s="69"/>
      <c r="Y3" s="69"/>
      <c r="Z3" s="69"/>
    </row>
    <row r="4" spans="1:26" ht="14.5" x14ac:dyDescent="0.35">
      <c r="A4" s="73" t="s">
        <v>1027</v>
      </c>
      <c r="B4" s="116">
        <f>'State 2005 Data'!J6</f>
        <v>19.970283897508946</v>
      </c>
      <c r="C4" s="74">
        <f>G28</f>
        <v>12.6975</v>
      </c>
      <c r="D4" s="75">
        <v>0.89</v>
      </c>
      <c r="E4" s="75">
        <v>0.66</v>
      </c>
      <c r="F4" s="117">
        <f t="shared" si="0"/>
        <v>1.3967249999999998</v>
      </c>
      <c r="G4" s="117">
        <f t="shared" si="0"/>
        <v>4.3171499999999998</v>
      </c>
      <c r="H4" s="69"/>
      <c r="I4" s="76">
        <f t="shared" si="1"/>
        <v>0.93005983254077707</v>
      </c>
      <c r="J4" s="76">
        <f t="shared" ref="J4:J11" si="3">1-G4/$B4</f>
        <v>0.78382130058058352</v>
      </c>
      <c r="K4" s="69" t="str">
        <f t="shared" si="2"/>
        <v>In a scenario limiting global warming to 1.5 °C, New Jersey would need to cut its electricity emissions by 78 to 93 percent of 2005 levels.</v>
      </c>
      <c r="L4" s="69"/>
      <c r="M4" s="69"/>
      <c r="N4" s="69"/>
      <c r="O4" s="69"/>
      <c r="P4" s="69"/>
      <c r="Q4" s="69"/>
      <c r="R4" s="69"/>
      <c r="S4" s="69"/>
      <c r="T4" s="69"/>
      <c r="U4" s="69"/>
      <c r="V4" s="69"/>
      <c r="W4" s="69"/>
      <c r="X4" s="69"/>
      <c r="Y4" s="69"/>
      <c r="Z4" s="69"/>
    </row>
    <row r="5" spans="1:26" ht="14.5" x14ac:dyDescent="0.35">
      <c r="A5" s="73" t="s">
        <v>1858</v>
      </c>
      <c r="B5" s="116">
        <f>'State 2005 Data'!J7</f>
        <v>22.289531273863151</v>
      </c>
      <c r="C5" s="118">
        <f>H28</f>
        <v>26.9559</v>
      </c>
      <c r="D5" s="75">
        <v>0.41</v>
      </c>
      <c r="E5" s="75">
        <v>0.33</v>
      </c>
      <c r="F5" s="117">
        <f t="shared" si="0"/>
        <v>15.903981000000002</v>
      </c>
      <c r="G5" s="117">
        <f t="shared" si="0"/>
        <v>18.060452999999999</v>
      </c>
      <c r="H5" s="69"/>
      <c r="I5" s="76">
        <f>1-F5/$B5</f>
        <v>0.28648203479051559</v>
      </c>
      <c r="J5" s="76">
        <f t="shared" si="3"/>
        <v>0.18973383611804329</v>
      </c>
      <c r="K5" s="69" t="str">
        <f t="shared" si="2"/>
        <v>In a scenario limiting global warming to 1.5 °C, New Jersey would need to cut its industry emissions by 19 to 29 percent of 2005 levels.</v>
      </c>
      <c r="L5" s="69"/>
      <c r="M5" s="69"/>
      <c r="N5" s="69"/>
      <c r="O5" s="69"/>
      <c r="P5" s="69"/>
      <c r="Q5" s="69"/>
      <c r="R5" s="69"/>
      <c r="S5" s="69"/>
      <c r="T5" s="69"/>
      <c r="U5" s="69"/>
      <c r="V5" s="69"/>
      <c r="W5" s="69"/>
      <c r="X5" s="69"/>
      <c r="Y5" s="69"/>
      <c r="Z5" s="69"/>
    </row>
    <row r="6" spans="1:26" ht="14.5" x14ac:dyDescent="0.35">
      <c r="A6" s="73" t="s">
        <v>1859</v>
      </c>
      <c r="B6" s="116">
        <f>'State 2005 Data'!J8</f>
        <v>70.288413618910539</v>
      </c>
      <c r="C6" s="118">
        <f>F28</f>
        <v>14.0167</v>
      </c>
      <c r="D6" s="75">
        <v>0.48</v>
      </c>
      <c r="E6" s="75">
        <v>0.27</v>
      </c>
      <c r="F6" s="117">
        <f>$C6*(1-D6)</f>
        <v>7.2886839999999999</v>
      </c>
      <c r="G6" s="117">
        <f t="shared" si="0"/>
        <v>10.232191</v>
      </c>
      <c r="H6" s="69"/>
      <c r="I6" s="76">
        <f t="shared" si="1"/>
        <v>0.896303193873207</v>
      </c>
      <c r="J6" s="76">
        <f t="shared" si="3"/>
        <v>0.85442563755277146</v>
      </c>
      <c r="K6" s="69" t="str">
        <f t="shared" si="2"/>
        <v>In a scenario limiting global warming to 1.5 °C, New Jersey would need to cut its transportation emissions by 85 to 90 percent of 2005 levels.</v>
      </c>
      <c r="L6" s="69"/>
      <c r="M6" s="69"/>
      <c r="N6" s="69"/>
      <c r="O6" s="69"/>
      <c r="P6" s="69"/>
      <c r="Q6" s="69"/>
      <c r="R6" s="69"/>
      <c r="S6" s="69"/>
      <c r="T6" s="69"/>
      <c r="U6" s="69"/>
      <c r="V6" s="69"/>
      <c r="W6" s="69"/>
      <c r="X6" s="69"/>
      <c r="Y6" s="69"/>
      <c r="Z6" s="69"/>
    </row>
    <row r="7" spans="1:26" ht="14.5" x14ac:dyDescent="0.35">
      <c r="A7" s="73" t="s">
        <v>774</v>
      </c>
      <c r="B7" s="116">
        <f>'State 2005 Data'!J9</f>
        <v>0.39596992400695857</v>
      </c>
      <c r="C7" s="118">
        <f>D28</f>
        <v>7.6132600000000004</v>
      </c>
      <c r="D7" s="75">
        <v>0.06</v>
      </c>
      <c r="E7" s="75">
        <v>0.02</v>
      </c>
      <c r="F7" s="117">
        <f t="shared" si="0"/>
        <v>7.1564643999999999</v>
      </c>
      <c r="G7" s="117">
        <f t="shared" si="0"/>
        <v>7.4609947999999999</v>
      </c>
      <c r="H7" s="69"/>
      <c r="I7" s="76">
        <f t="shared" si="1"/>
        <v>-17.073252452058039</v>
      </c>
      <c r="J7" s="76">
        <f t="shared" si="3"/>
        <v>-17.842327024486043</v>
      </c>
      <c r="K7" s="69" t="str">
        <f t="shared" si="2"/>
        <v>In a scenario limiting global warming to 1.5 °C, New Jersey would need to cut its agriculture emissions by -1784 to -1707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Jersey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4.607864068231283</v>
      </c>
      <c r="C9" s="118">
        <f>C28</f>
        <v>1.59965</v>
      </c>
      <c r="D9" s="75">
        <v>0.06</v>
      </c>
      <c r="E9" s="75">
        <v>0.02</v>
      </c>
      <c r="F9" s="117">
        <f t="shared" si="0"/>
        <v>1.503671</v>
      </c>
      <c r="G9" s="117">
        <f t="shared" si="0"/>
        <v>1.5676570000000001</v>
      </c>
      <c r="H9" s="69"/>
      <c r="I9" s="76">
        <f t="shared" si="1"/>
        <v>0.67367288233023326</v>
      </c>
      <c r="J9" s="76">
        <f t="shared" si="3"/>
        <v>0.65978662200386018</v>
      </c>
      <c r="K9" s="69" t="str">
        <f t="shared" si="2"/>
        <v>In a scenario limiting global warming to 1.5 °C, New Jersey would need to cut its waste emissions by 66 to 67 percent of 2005 levels.</v>
      </c>
      <c r="L9" s="69"/>
      <c r="M9" s="69"/>
      <c r="N9" s="69"/>
      <c r="O9" s="69"/>
      <c r="P9" s="69"/>
      <c r="Q9" s="69"/>
      <c r="R9" s="69"/>
      <c r="S9" s="69"/>
      <c r="T9" s="69"/>
      <c r="U9" s="69"/>
      <c r="V9" s="69"/>
      <c r="W9" s="69"/>
      <c r="X9" s="69"/>
      <c r="Y9" s="69"/>
      <c r="Z9" s="69"/>
    </row>
    <row r="10" spans="1:26" ht="14.5" x14ac:dyDescent="0.35">
      <c r="A10" s="73" t="s">
        <v>1864</v>
      </c>
      <c r="B10" s="119">
        <f>SUM(B3:B9)</f>
        <v>140.29481226862384</v>
      </c>
      <c r="C10" s="119">
        <f>SUM(C3:C9)</f>
        <v>60.091929999999991</v>
      </c>
      <c r="D10" s="76">
        <f>1-F10/$C10</f>
        <v>0.52651809652311032</v>
      </c>
      <c r="E10" s="76">
        <f>1-G10/$C10</f>
        <v>0.37781239843686165</v>
      </c>
      <c r="F10" s="117">
        <f>SUM(F3:F9)</f>
        <v>28.452441400000005</v>
      </c>
      <c r="G10" s="117">
        <f>SUM(G3:G9)</f>
        <v>37.388453799999994</v>
      </c>
      <c r="H10" s="171">
        <f>IFERROR(B10*(1-'Unique State Inputs'!A$8),"")</f>
        <v>77.162146747743122</v>
      </c>
      <c r="I10" s="76">
        <f t="shared" si="1"/>
        <v>0.79719534215191201</v>
      </c>
      <c r="J10" s="76">
        <f t="shared" si="3"/>
        <v>0.73350081021946867</v>
      </c>
      <c r="K10" s="69" t="str">
        <f t="shared" si="2"/>
        <v>In a scenario limiting global warming to 1.5 °C, New Jersey would need to cut its total (including land use) emissions by 73 to 80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146.73317226862383</v>
      </c>
      <c r="C11" s="119">
        <f>SUM(C3:C9)-C8</f>
        <v>66.530289999999994</v>
      </c>
      <c r="D11" s="76">
        <f>1-F11/$C11</f>
        <v>0.47556516888773503</v>
      </c>
      <c r="E11" s="76">
        <f>1-G11/$C11</f>
        <v>0.34125022151564344</v>
      </c>
      <c r="F11" s="117">
        <f>F10-F8</f>
        <v>34.890801400000008</v>
      </c>
      <c r="G11" s="117">
        <f>G10-G8</f>
        <v>43.826813799999996</v>
      </c>
      <c r="H11" s="171">
        <f>IFERROR(B11*(1-'Unique State Inputs'!A$8),"")</f>
        <v>80.703244747743113</v>
      </c>
      <c r="I11" s="76">
        <f t="shared" si="1"/>
        <v>0.76221599478456337</v>
      </c>
      <c r="J11" s="76">
        <f t="shared" si="3"/>
        <v>0.70131625233477246</v>
      </c>
      <c r="K11" s="69" t="str">
        <f t="shared" si="2"/>
        <v>In a scenario limiting global warming to 1.5 °C, New Jersey would need to cut its total (excluding land use) emissions by 70 to 76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New Jersey, the share of electricity among fuels used for heating in urban, residential buildings will rise from 5.8% to 11.3%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New Jersey, the share of electricity among fuels used for heating in urban, residential buildings will rise from 5.8% to 11.3%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New Jersey, the share of electricity among fuels used by appliances in urban, residential buildings will fall from 71.3% to 70.1%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New Jersey, the share of electricity among fuels used by appliances in urban, residential buildings will fall from 71.3% to 70.1%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New Jersey, the share of electricity among fuels used for heating in rural, residential buildings will rise from 5.8% to 11.3%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New Jersey, the share of electricity among fuels used for heating in rural, residential buildings will rise from 5.8% to 11.3%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71.3% to 70.1%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71.3% to 70.1%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New Jersey, the share of electricity among fuels used for heating in commercial buildings will fall from 0.3% to 0.2%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New Jersey, the share of electricity among fuels used for heating in commercial buildings will fall from 0.3% to 0.2%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New Jersey, the share of electricity among fuels used by appliances in commercial buildings will fall from 44% to 24.1%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New Jersey, the share of electricity among fuels used by appliances in commercial buildings will fall from 44% to 24.1%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New Jersey, the share of electricity among fuels used by other components in commercial buildings will rise from 93.7% to 97.8%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New Jersey, the share of electricity among fuels used by other components in commercial buildings will rise from 93.7% to 97.8%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Jersey.//**Natural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Jersey.</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New Jersey.</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Jersey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New Jersey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Jersey declined by -72%.</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New Jersey declined by -72%.</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New Jersey declined by -72%.</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New Jersey declined by -72%.</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Jersey declined by -72%.</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New Jersey declined by -72%.</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New Jersey declined by -72%.</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New Jersey declined by -72%.</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New Jersey declined by -72%.</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New Jersey declined by -72%.</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New Jersey declined by -72%.</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New Jersey declined by -72%.</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New Jersey declined by -72%.</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New Jersey declined by -72%.</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New Jersey declined by -72%.</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New Jersey declined by -72%.</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Jersey, a 100% setting provides for an additional 3613 MW of demand response capacity in 2050 (on top of a BAU quantity of 1169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New Jersey, a 100% setting provides for an additional 3613 MW of demand response capacity in 2050 (on top of a BAU quantity of 1169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3613 MW of demand response capacity in 2050 (on top of a BAU quantity of 1169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Jersey will retire 390 MW of coal by 2050. New Jersey currently has 463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New Jersey will retire 390 MW of coal by 2050. New Jersey currently has 463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Jersey will retire 0 MW of gas non-peaking plants by 2050. New Jersey currently has 8570MW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New Jersey will retire 0 MW of gas non-peaking plants by 2050. New Jersey currently has 8570MW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Jersey will retire 0 MW of nuclear capacity by 2050. New Jersey currently has 3467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New Jersey will retire 0 MW of nuclear capacity by 2050. New Jersey currently has 3467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Jersey will retire 22 MW of biomass capacity by 2050. New Jersey currently has 63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Jersey will retire 146 MW of petroleum capacity by 2050. New Jersey currently has 226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Jersey will retire 0 MW of natural gas peaker capacity by 2050. New Jersey currently has 2770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New Jersey will retire 0 MW of natural gas peaker capacity by 2050. New Jersey currently has 2770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Jersey will retire 0 MW of natural gas peaker capacity by 2050. New Jersey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New Jersey will retire 0 MW of natural gas peaker capacity by 2050. New Jersey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c r="U255" s="305" t="str">
        <f>N255&amp;O255&amp;P255&amp;T255</f>
        <v>**Description:** This policy causes grid-scale electricity storage from chemical batteries to increase above the amount predicted in the BAU Scenario. // **Guidance for setting values: **In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New Jersey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**New Jersey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New Jersey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**New Jersey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New Jersey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**New Jersey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7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7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Jersey.//**Natural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Jersey.//**Natural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Jersey.//**Natural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Jersey.//**Natural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Jersey.//**Natural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Jersey.//**Natural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Jersey.//**Natural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Jersey.//**Natural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Jersey.//**Natural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Jersey.//**Natural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Jersey.//**Natural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Jersey.//**Natural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Jersey.//**Natural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Jersey.//**Natural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Jersey.//**Natural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Jersey.//**Natural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3613 MW of demand response capacity in 2050 (on top of a BAU quantity of 1169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5.8% to 11.3% through 2050.//**Urban Residential Appliances: **In the BAU case, in New Jersey, the share of electricity among fuels used by appliances in urban, residential buildings will fall from 71.3% to 70.1% through 2050.//**Urban Residential Other Components: ** In the BAU case, the share of electricity among fuels used by other components in urban, residential buildings is 100%.//**Rural Residential Heating: **In the BAU case, in New Jersey, the share of electricity among fuels used for heating in rural, residential buildings will rise from 5.8% to 11.3% through 2050.//**Rural Residential Appliances: **In the BAU case, in , the share of electricity among fuels used by appliances in rural, residential buildings will fall from 71.3% to 70.1% through 2050.//**Rural Residential Other Components: **In the United States, the share of electricity among fuels used by other components in urban, residential buildings is 100%.//**Commercial Heating: **In the BAU case, in New Jersey, the share of electricity among fuels used for heating in commercial buildings will fall from 0.3% to 0.2% through 2050.//**Commercial Appliances: **In the BAU case, in New Jersey, the share of electricity among fuels used by appliances in commercial buildings will fall from 44% to 24.1% through 2050.//**Commercial Other Components: **In the BAU case, in the New Jersey, the share of electricity among fuels used by other components in commercial buildings will rise from 93.7% to 97.8%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Jersey.//**Natural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includingNew Jersey.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Jersey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Jersey declined by -72%.//**Natural Gas Nonpeaker : **From 2010-2018, electricity exports in New Jersey declined by -72%.//**Nuclear : **From 2010-2018, electricity exports in New Jersey declined by -72%.//**Hydro : **From 2010-2018, electricity exports in New Jersey declined by -72%.//**Onshore Wind : **From 2010-2018, electricity exports in New Jersey declined by -72%.//**Solar PV : **From 2010-2018, electricity exports in New Jersey declined by -72%.//**Biomass : **From 2010-2018, electricity exports in New Jersey declined by -72%.//**Petroleum : **From 2010-2018, electricity exports in New Jersey declined by -72%.</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3613 MW of demand response capacity in 2050 (on top of a BAU quantity of 1169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Jersey will retire 390 MW of coal by 2050. New Jersey currently has 463 MW of coal capacity.//**Natural Gas Nonpeaker : **The EIA projects that New Jersey will retire 0 MW of gas non-peaking plants by 2050. New Jersey currently has 8570MW of natural gas non-peaking capacity.//**Nuclear : **The EIA projects that New Jersey will retire 0 MW of nuclear capacity by 2050. New Jersey currently has 3467 MW of nuclear capacity.//**Natural Gas Peaker : **The EIA projects that New Jersey will retire 0 MW of natural gas peaker capacity by 2050. New Jersey currently has 2770 MW of natural gas peaker capacity.//**Lignite : **The EIA projects that New Jersey will retire 0 MW of natural gas peaker capacity by 2050. New Jersey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**New Jersey does not have a capacity construction subsidy for onshore wind. However, the Investment Tax Credit, a similar program for solar power, covers 30% of system costs through 2019, with declining amounts thereafter.//**Solar PV : **New Jersey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**New Jersey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Jersey had 1383 EV charging outlets, approximately 15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Jersey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Jersey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Jersey,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$5000.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New Jersey, the share of electricity among fuels used for heating in urban, residential buildings will rise from 5.8% to 11.3%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New Jersey, the share of electricity among fuels used by appliances in urban, residential buildings will fall from 71.3% to 70.1%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New Jersey, the share of electricity among fuels used for heating in rural, residential buildings will rise from 5.8% to 11.3%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71.3% to 70.1%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New Jersey, the share of electricity among fuels used for heating in commercial buildings will fall from 0.3% to 0.2%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New Jersey, the share of electricity among fuels used by appliances in commercial buildings will fall from 44% to 24.1%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New Jersey, the share of electricity among fuels used by other components in commercial buildings will rise from 93.7% to 97.8%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Jersey.</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50% in 2050 as a generation-weighted state average. Many states have different requirements for municipalities, co-ops, and investor owned utilities. In 2020, the value is 16%. To set a carbon-free electricity standard that starts ramping up in 2021, the Customize Implementation Schedule feature below allows users to customize the start year setting. Simply take the 16% value, divide by your chosen policy setting, and enter the resulting value in the 'Implementation %' box for 2020.  // **Guidance for setting values:** Multiple states have set 100% clean energy or renewable energy laws or goals, not includingNew Jersey.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Jersey declined by -72%.</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Jersey, a 100% setting provides for an additional 3613 MW of demand response capacity in 2050 (on top of a BAU quantity of 1169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Jersey will retire 390 MW of coal by 2050. New Jersey currently has 463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Jersey will retire 0 MW of gas non-peaking plants by 2050. New Jersey currently has 8570MW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Jersey will retire 0 MW of nuclear capacity by 2050. New Jersey currently has 3467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Jersey will retire 22 MW of biomass capacity by 2050. New Jersey currently has 63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Jersey will retire 22 MW of biomass capacity by 2050. New Jersey currently has 63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Jersey will retire 146 MW of petroleum capacity by 2050. New Jersey currently has 226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Jersey will retire 0 MW of natural gas peaker capacity by 2050. New Jersey currently has 2770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Jersey will retire 0 MW of natural gas peaker capacity by 2050. New Jersey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Jersey had about 4 of grid battery storage.  The BAU scenario is based on EIA AEO data and sees grid battery capacity reach 452 by 2050.  The additional potential is based on NREL's Renewable Electricity Futures Study (80% RE-ITI (2014) scenario) and suggests New Jersey could reach 5754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Jersey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New Jersey</v>
      </c>
      <c r="B6" s="145">
        <f>SUMIFS(B7:B57,$A7:$A57,$A$6)</f>
        <v>1383</v>
      </c>
      <c r="C6" s="145">
        <f>SUMIFS(C7:C57,$A7:$A57,$A$6)</f>
        <v>9088074</v>
      </c>
      <c r="D6" s="145">
        <f>ROUND(SUMIFS(D7:D57,$A7:$A57,$A$6),2)</f>
        <v>15.22</v>
      </c>
      <c r="E6" s="145">
        <f t="shared" ref="E6:L6" si="0">SUMIFS(E7:E57,$A7:$A57,$A$6)</f>
        <v>1</v>
      </c>
      <c r="F6" s="145">
        <f t="shared" si="0"/>
        <v>0.16028999999999999</v>
      </c>
      <c r="G6" s="145">
        <f t="shared" si="0"/>
        <v>0.5</v>
      </c>
      <c r="H6" s="145">
        <f t="shared" si="0"/>
        <v>0.5</v>
      </c>
      <c r="I6" s="145">
        <f t="shared" si="0"/>
        <v>24337437</v>
      </c>
      <c r="J6" s="145">
        <f t="shared" si="0"/>
        <v>0</v>
      </c>
      <c r="K6" s="145">
        <f t="shared" si="0"/>
        <v>6826117</v>
      </c>
      <c r="L6" s="145">
        <f t="shared" si="0"/>
        <v>555</v>
      </c>
      <c r="M6" s="145">
        <f>ROUND(SUMIFS(M7:M57,$A7:$A57,$A$6)*100,0)</f>
        <v>-72</v>
      </c>
      <c r="N6" s="145">
        <f>ROUND(SUMIFS(N7:N57,$A7:$A57,$A$6)*100,0)</f>
        <v>0</v>
      </c>
      <c r="O6" s="145">
        <f t="shared" ref="O6:AM6" si="1">ROUND(SUMIFS(O7:O57,$A7:$A57,$A$6),0)</f>
        <v>2444</v>
      </c>
      <c r="P6" s="145">
        <f t="shared" si="1"/>
        <v>1169</v>
      </c>
      <c r="Q6" s="145">
        <f t="shared" si="1"/>
        <v>390</v>
      </c>
      <c r="R6" s="145">
        <f t="shared" si="1"/>
        <v>0</v>
      </c>
      <c r="S6" s="145">
        <f t="shared" si="1"/>
        <v>0</v>
      </c>
      <c r="T6" s="145">
        <f t="shared" si="1"/>
        <v>22</v>
      </c>
      <c r="U6" s="145">
        <f t="shared" si="1"/>
        <v>146</v>
      </c>
      <c r="V6" s="145">
        <f t="shared" si="1"/>
        <v>0</v>
      </c>
      <c r="W6" s="145">
        <f t="shared" si="1"/>
        <v>0</v>
      </c>
      <c r="X6" s="145">
        <f t="shared" si="1"/>
        <v>463</v>
      </c>
      <c r="Y6" s="145">
        <f t="shared" si="1"/>
        <v>8570</v>
      </c>
      <c r="Z6" s="145">
        <f t="shared" si="1"/>
        <v>3467</v>
      </c>
      <c r="AA6" s="145">
        <f t="shared" si="1"/>
        <v>12</v>
      </c>
      <c r="AB6" s="145">
        <f t="shared" si="1"/>
        <v>8</v>
      </c>
      <c r="AC6" s="145">
        <f t="shared" si="1"/>
        <v>746</v>
      </c>
      <c r="AD6" s="145">
        <f t="shared" si="1"/>
        <v>0</v>
      </c>
      <c r="AE6" s="145">
        <f t="shared" si="1"/>
        <v>63</v>
      </c>
      <c r="AF6" s="145">
        <f t="shared" si="1"/>
        <v>0</v>
      </c>
      <c r="AG6" s="145">
        <f t="shared" si="1"/>
        <v>226</v>
      </c>
      <c r="AH6" s="145">
        <f t="shared" si="1"/>
        <v>2770</v>
      </c>
      <c r="AI6" s="145">
        <f t="shared" si="1"/>
        <v>0</v>
      </c>
      <c r="AJ6" s="145">
        <f t="shared" si="1"/>
        <v>0</v>
      </c>
      <c r="AK6" s="145">
        <f t="shared" si="1"/>
        <v>0</v>
      </c>
      <c r="AL6" s="145">
        <f t="shared" si="1"/>
        <v>0</v>
      </c>
      <c r="AM6" s="145">
        <f t="shared" si="1"/>
        <v>105</v>
      </c>
      <c r="AN6" s="380">
        <f>ROUND(SUMIFS(AN7:AN57,$A7:$A57,$A$6),)</f>
        <v>452</v>
      </c>
      <c r="AO6" s="145">
        <f t="shared" ref="AO6:AP6" si="2">ROUND(SUMIFS(AO7:AO57,$A7:$A57,$A$6),)</f>
        <v>5754</v>
      </c>
      <c r="AP6" s="145">
        <f t="shared" si="2"/>
        <v>4</v>
      </c>
      <c r="AQ6" s="145">
        <f>ROUND(SUMIFS(AQ7:AQ57,$A7:$A57,$A$6),0)</f>
        <v>7</v>
      </c>
      <c r="AR6" s="146">
        <f>SUMIFS(AR7:AR57,$A7:$A57,$A$6)</f>
        <v>0.41725090291055872</v>
      </c>
      <c r="AS6" s="145">
        <f>ROUND(SUMIFS(AS7:AS57,$A7:$A57,$A$6),0)</f>
        <v>870</v>
      </c>
      <c r="AT6" s="145">
        <f>ROUND(SUMIFS(AT7:AT57,$A7:$A57,$A$6),0)</f>
        <v>1169</v>
      </c>
      <c r="AU6" s="145">
        <f>ROUND(SUMIFS(AU7:AU57,$A7:$A57,$A$6),0)</f>
        <v>3613</v>
      </c>
      <c r="AV6" s="145">
        <f>ROUND(SUMIFS(AV7:AV57,$A7:$A57,$A$6)*100,0)</f>
        <v>16</v>
      </c>
      <c r="AW6" s="145">
        <f>ROUND(SUMIFS(AW7:AW57,$A7:$A57,$A$6)*100,0)</f>
        <v>50</v>
      </c>
      <c r="AX6" s="145">
        <f>ROUND(SUMIFS(AX7:AX57,$A7:$A57,$A$6)*100,0)</f>
        <v>50</v>
      </c>
      <c r="AY6" s="145">
        <f>SUMIFS(AY7:AY57,$A7:$A57,$A$6)</f>
        <v>0</v>
      </c>
      <c r="AZ6" s="145">
        <f>SUMIFS(AZ7:AZ57,$A7:$A57,$A$6)</f>
        <v>5000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NJ</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NJ</v>
      </c>
      <c r="D77" s="93">
        <v>2019</v>
      </c>
      <c r="E77" s="93">
        <v>2050</v>
      </c>
    </row>
    <row r="78" spans="1:40" ht="16" customHeight="1" x14ac:dyDescent="0.35">
      <c r="B78" s="93" t="s">
        <v>2056</v>
      </c>
      <c r="C78" s="93" t="s">
        <v>496</v>
      </c>
      <c r="D78" s="93" cm="1">
        <f t="array" ref="D78">ROUND(INDEX($B$95:$H$845,MATCH(1,($C78=$E$95:$E$845)*($B78=$F$95:$F$845)*($C$77=$B$95:$B$845),0),MATCH(D$77,$B$95:$H$95,0))*100,1)</f>
        <v>5.8</v>
      </c>
      <c r="E78" s="165" cm="1">
        <f t="array" ref="E78">ROUND(INDEX($B$95:$H$845,MATCH(1,($C78=$E$95:$E$845)*($B78=$F$95:$F$845)*($C$77=$B$95:$B$845),0),MATCH(E$77,$B$95:$H$95,0))*100,1)</f>
        <v>11.3</v>
      </c>
    </row>
    <row r="79" spans="1:40" ht="16" customHeight="1" x14ac:dyDescent="0.35">
      <c r="B79" s="165" t="s">
        <v>2056</v>
      </c>
      <c r="C79" s="93" t="s">
        <v>2055</v>
      </c>
      <c r="D79" s="165" cm="1">
        <f t="array" ref="D79">ROUND(INDEX($B$95:$H$845,MATCH(1,($C79=$E$95:$E$845)*($B79=$F$95:$F$845)*($C$77=$B$95:$B$845),0),MATCH(D$77,$B$95:$H$95,0))*100,1)</f>
        <v>71.3</v>
      </c>
      <c r="E79" s="165" cm="1">
        <f t="array" ref="E79">ROUND(INDEX($B$95:$H$845,MATCH(1,($C79=$E$95:$E$845)*($B79=$F$95:$F$845)*($C$77=$B$95:$B$845),0),MATCH(E$77,$B$95:$H$95,0))*100,1)</f>
        <v>70.099999999999994</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5.8</v>
      </c>
      <c r="E81" s="165" cm="1">
        <f t="array" ref="E81">ROUND(INDEX($B$95:$H$845,MATCH(1,($C81=$E$95:$E$845)*($B81=$F$95:$F$845)*($C$77=$B$95:$B$845),0),MATCH(E$77,$B$95:$H$95,0))*100,1)</f>
        <v>11.3</v>
      </c>
    </row>
    <row r="82" spans="2:26" ht="16" customHeight="1" x14ac:dyDescent="0.35">
      <c r="B82" s="165" t="s">
        <v>2053</v>
      </c>
      <c r="C82" s="165" t="s">
        <v>2055</v>
      </c>
      <c r="D82" s="165" cm="1">
        <f t="array" ref="D82">ROUND(INDEX($B$95:$H$845,MATCH(1,($C82=$E$95:$E$845)*($B82=$F$95:$F$845)*($C$77=$B$95:$B$845),0),MATCH(D$77,$B$95:$H$95,0))*100,1)</f>
        <v>71.3</v>
      </c>
      <c r="E82" s="165" cm="1">
        <f t="array" ref="E82">ROUND(INDEX($B$95:$H$845,MATCH(1,($C82=$E$95:$E$845)*($B82=$F$95:$F$845)*($C$77=$B$95:$B$845),0),MATCH(E$77,$B$95:$H$95,0))*100,1)</f>
        <v>70.099999999999994</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NJ</v>
      </c>
    </row>
    <row r="84" spans="2:26" ht="16" customHeight="1" x14ac:dyDescent="0.35">
      <c r="B84" s="93" t="s">
        <v>2057</v>
      </c>
      <c r="C84" s="165" t="s">
        <v>496</v>
      </c>
      <c r="D84" s="165" cm="1">
        <f t="array" ref="D84">ROUND(INDEX($B$95:$H$845,MATCH(1,($C84=$E$95:$E$845)*($B84=$F$95:$F$845)*($C$77=$B$95:$B$845),0),MATCH(D$77,$B$95:$H$95,0))*100,1)</f>
        <v>0.3</v>
      </c>
      <c r="E84" s="165" cm="1">
        <f t="array" ref="E84">ROUND(INDEX($B$95:$H$845,MATCH(1,($C84=$E$95:$E$845)*($B84=$F$95:$F$845)*($C$77=$B$95:$B$845),0),MATCH(E$77,$B$95:$H$95,0))*100,1)</f>
        <v>0.2</v>
      </c>
    </row>
    <row r="85" spans="2:26" ht="16" customHeight="1" x14ac:dyDescent="0.35">
      <c r="B85" s="165" t="s">
        <v>2057</v>
      </c>
      <c r="C85" s="165" t="s">
        <v>2055</v>
      </c>
      <c r="D85" s="165" cm="1">
        <f t="array" ref="D85">ROUND(INDEX($B$95:$H$845,MATCH(1,($C85=$E$95:$E$845)*($B85=$F$95:$F$845)*($C$77=$B$95:$B$845),0),MATCH(D$77,$B$95:$H$95,0))*100,1)</f>
        <v>44</v>
      </c>
      <c r="E85" s="165" cm="1">
        <f t="array" ref="E85">ROUND(INDEX($B$95:$H$845,MATCH(1,($C85=$E$95:$E$845)*($B85=$F$95:$F$845)*($C$77=$B$95:$B$845),0),MATCH(E$77,$B$95:$H$95,0))*100,1)</f>
        <v>24.1</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93.7</v>
      </c>
      <c r="E86" s="165" cm="1">
        <f t="array" ref="E86">ROUND(INDEX($B$95:$H$845,MATCH(1,($C86=$E$95:$E$845)*($B86=$F$95:$F$845)*($C$77=$B$95:$B$845),0),MATCH(E$77,$B$95:$H$95,0))*100,1)</f>
        <v>97.8</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158029654745930</v>
      </c>
      <c r="P86" s="165" cm="1">
        <f t="array" ref="P86">INDEX($K$95:$Z$195,MATCH(1,($J86=$L$95:$L$195)*($J$83=$K$95:$K$195),0),MATCH(P$85,$K$95:$Z$95,0))</f>
        <v>0</v>
      </c>
      <c r="Q86" s="165" cm="1">
        <f t="array" ref="Q86">INDEX($K$95:$Z$195,MATCH(1,($J86=$L$95:$L$195)*($J$83=$K$95:$K$195),0),MATCH(Q$85,$K$95:$Z$95,0))</f>
        <v>103971851748861</v>
      </c>
      <c r="R86" s="165" cm="1">
        <f t="array" ref="R86">INDEX($K$95:$Z$195,MATCH(1,($J86=$L$95:$L$195)*($J$83=$K$95:$K$195),0),MATCH(R$85,$K$95:$Z$95,0))</f>
        <v>2327246212787600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35494820634610.398</v>
      </c>
      <c r="N87" s="165" cm="1">
        <f t="array" ref="N87">INDEX($K$95:$Z$195,MATCH(1,($J87=$L$95:$L$195)*($J$83=$K$95:$K$195),0),MATCH(N$85,$K$95:$Z$95,0))</f>
        <v>93742590930271</v>
      </c>
      <c r="O87" s="165" cm="1">
        <f t="array" ref="O87">INDEX($K$95:$Z$195,MATCH(1,($J87=$L$95:$L$195)*($J$83=$K$95:$K$195),0),MATCH(O$85,$K$95:$Z$95,0))</f>
        <v>165549654745930</v>
      </c>
      <c r="P87" s="165" cm="1">
        <f t="array" ref="P87">INDEX($K$95:$Z$195,MATCH(1,($J87=$L$95:$L$195)*($J$83=$K$95:$K$195),0),MATCH(P$85,$K$95:$Z$95,0))</f>
        <v>0</v>
      </c>
      <c r="Q87" s="165" cm="1">
        <f t="array" ref="Q87">INDEX($K$95:$Z$195,MATCH(1,($J87=$L$95:$L$195)*($J$83=$K$95:$K$195),0),MATCH(Q$85,$K$95:$Z$95,0))</f>
        <v>274126851748861</v>
      </c>
      <c r="R87" s="165" cm="1">
        <f t="array" ref="R87">INDEX($K$95:$Z$195,MATCH(1,($J87=$L$95:$L$195)*($J$83=$K$95:$K$195),0),MATCH(R$85,$K$95:$Z$95,0))</f>
        <v>2795874212787600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95</v>
      </c>
      <c r="P88" s="165">
        <f t="shared" si="19"/>
        <v>0</v>
      </c>
      <c r="Q88" s="165">
        <f t="shared" si="19"/>
        <v>37.928371878036202</v>
      </c>
      <c r="R88" s="165">
        <f t="shared" si="19"/>
        <v>83.238587850032104</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New Jersey</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Jersey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New Jersey</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29.181109486102972</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19.970283897508946</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22.289531273863151</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70.288413618910539</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0.39596992400695857</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-5.804732152172404</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4.607864068231283</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140.92844011645144</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146.73317226862383</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2021-09-30T18:36:24Z</dcterms:modified>
</cp:coreProperties>
</file>