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J\webappdata\"/>
    </mc:Choice>
  </mc:AlternateContent>
  <xr:revisionPtr revIDLastSave="0" documentId="8_{98E434E1-C512-4DDE-A157-2132456CE27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6" i="23"/>
  <c r="AD6" i="23"/>
  <c r="F7" i="23"/>
  <c r="AD7" i="23"/>
  <c r="N8" i="23"/>
  <c r="V8" i="23"/>
  <c r="F9" i="23"/>
  <c r="N9" i="23"/>
  <c r="AD9" i="23"/>
  <c r="N10" i="23"/>
  <c r="V10" i="23"/>
  <c r="F11" i="23"/>
  <c r="N11" i="23"/>
  <c r="AD11" i="23"/>
  <c r="N12" i="23"/>
  <c r="V12" i="23"/>
  <c r="F13" i="23"/>
  <c r="N13" i="23"/>
  <c r="AD13" i="23"/>
  <c r="N14" i="23"/>
  <c r="V14" i="23"/>
  <c r="F15" i="23"/>
  <c r="N15" i="23"/>
  <c r="AD15" i="23"/>
  <c r="N16" i="23"/>
  <c r="V16" i="23"/>
  <c r="F17" i="23"/>
  <c r="N17" i="23"/>
  <c r="AD17" i="23"/>
  <c r="N18" i="23"/>
  <c r="V18" i="23"/>
  <c r="F19" i="23"/>
  <c r="O19" i="23"/>
  <c r="AG19" i="23"/>
  <c r="T20" i="23"/>
  <c r="AC20" i="23"/>
  <c r="Q21" i="23"/>
  <c r="AB21" i="23"/>
  <c r="Q22" i="23"/>
  <c r="G23" i="23"/>
  <c r="Q23" i="23"/>
  <c r="G24" i="23"/>
  <c r="Q24" i="23"/>
  <c r="I26" i="23"/>
  <c r="AG27" i="23"/>
  <c r="AB28" i="23"/>
  <c r="T30" i="23"/>
  <c r="S31" i="23"/>
  <c r="T33" i="23"/>
  <c r="Y35" i="23"/>
  <c r="AB36" i="23"/>
  <c r="S39" i="23"/>
  <c r="AB40" i="23"/>
  <c r="Y43" i="23"/>
  <c r="D47" i="23"/>
  <c r="C49" i="23"/>
  <c r="Q52" i="23"/>
  <c r="X54" i="23"/>
  <c r="I60" i="23"/>
  <c r="W66" i="23"/>
  <c r="M77" i="23"/>
  <c r="AF4" i="23"/>
  <c r="H5" i="23"/>
  <c r="X5" i="23"/>
  <c r="H6" i="23"/>
  <c r="P6" i="23"/>
  <c r="AF6" i="23"/>
  <c r="H7" i="23"/>
  <c r="X7" i="23"/>
  <c r="H8" i="23"/>
  <c r="P8" i="23"/>
  <c r="AF8" i="23"/>
  <c r="H9" i="23"/>
  <c r="X9" i="23"/>
  <c r="H10" i="23"/>
  <c r="P10" i="23"/>
  <c r="AF10" i="23"/>
  <c r="H11" i="23"/>
  <c r="X11" i="23"/>
  <c r="AF11" i="23"/>
  <c r="H12" i="23"/>
  <c r="P12" i="23"/>
  <c r="AF12" i="23"/>
  <c r="H13" i="23"/>
  <c r="X13" i="23"/>
  <c r="AF13" i="23"/>
  <c r="H14" i="23"/>
  <c r="P14" i="23"/>
  <c r="AF14" i="23"/>
  <c r="H15" i="23"/>
  <c r="X15" i="23"/>
  <c r="AF15" i="23"/>
  <c r="H16" i="23"/>
  <c r="P16" i="23"/>
  <c r="AF16" i="23"/>
  <c r="H17" i="23"/>
  <c r="X17" i="23"/>
  <c r="AF17" i="23"/>
  <c r="H18" i="23"/>
  <c r="P18" i="23"/>
  <c r="AF18" i="23"/>
  <c r="H19" i="23"/>
  <c r="Z19" i="23"/>
  <c r="D20" i="23"/>
  <c r="M20" i="23"/>
  <c r="V20" i="23"/>
  <c r="I21" i="23"/>
  <c r="T21" i="23"/>
  <c r="I22" i="23"/>
  <c r="T22" i="23"/>
  <c r="AE22" i="23"/>
  <c r="I23" i="23"/>
  <c r="AE23" i="23"/>
  <c r="I24" i="23"/>
  <c r="S25" i="23"/>
  <c r="L26" i="23"/>
  <c r="K27" i="23"/>
  <c r="I28" i="23"/>
  <c r="AG29" i="23"/>
  <c r="AB30" i="23"/>
  <c r="AB32" i="23"/>
  <c r="AA33" i="23"/>
  <c r="AG34" i="23"/>
  <c r="AG35" i="23"/>
  <c r="L38" i="23"/>
  <c r="Y39" i="23"/>
  <c r="L42" i="23"/>
  <c r="K44" i="23"/>
  <c r="AA45" i="23"/>
  <c r="Y47" i="23"/>
  <c r="D51" i="23"/>
  <c r="C53"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Y55" i="23" l="1"/>
  <c r="C41" i="23"/>
  <c r="Y31" i="23"/>
  <c r="T24" i="23"/>
  <c r="AE21" i="23"/>
  <c r="Q19" i="23"/>
  <c r="P17" i="23"/>
  <c r="P15" i="23"/>
  <c r="P13" i="23"/>
  <c r="P11" i="23"/>
  <c r="P9" i="23"/>
  <c r="P7" i="23"/>
  <c r="P5" i="23"/>
  <c r="AC57" i="23"/>
  <c r="I42" i="23"/>
  <c r="Q32" i="23"/>
  <c r="K25" i="23"/>
  <c r="G22" i="23"/>
  <c r="X19" i="23"/>
  <c r="V17" i="23"/>
  <c r="V15" i="23"/>
  <c r="V13" i="23"/>
  <c r="V11" i="23"/>
  <c r="V9" i="23"/>
  <c r="N7" i="23"/>
  <c r="T49" i="23"/>
  <c r="C37" i="23"/>
  <c r="C29" i="23"/>
  <c r="T23" i="23"/>
  <c r="AE20" i="23"/>
  <c r="X18" i="23"/>
  <c r="X16" i="23"/>
  <c r="X14" i="23"/>
  <c r="X12" i="23"/>
  <c r="X10" i="23"/>
  <c r="X8" i="23"/>
  <c r="X6" i="23"/>
  <c r="X4" i="23"/>
  <c r="AG50" i="23"/>
  <c r="I38" i="23"/>
  <c r="Y29" i="23"/>
  <c r="AB23" i="23"/>
  <c r="G21" i="23"/>
  <c r="AD18" i="23"/>
  <c r="AD16" i="23"/>
  <c r="AD14" i="23"/>
  <c r="AD12" i="23"/>
  <c r="AD10" i="23"/>
  <c r="AD8" i="23"/>
  <c r="V6" i="23"/>
  <c r="F6" i="23"/>
  <c r="AF9" i="23"/>
  <c r="AF7" i="23"/>
  <c r="AF5" i="23"/>
  <c r="M63" i="23"/>
  <c r="T45" i="23"/>
  <c r="T34" i="23"/>
  <c r="C27" i="23"/>
  <c r="AB22" i="23"/>
  <c r="J20" i="23"/>
  <c r="F18" i="23"/>
  <c r="F16" i="23"/>
  <c r="F14" i="23"/>
  <c r="F12" i="23"/>
  <c r="F10" i="23"/>
  <c r="F8" i="23"/>
  <c r="N5" i="23"/>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J33" i="27"/>
  <c r="K33" i="27" s="1"/>
  <c r="V7" i="23"/>
  <c r="V5" i="23"/>
  <c r="V1" i="23" s="1"/>
  <c r="J32" i="27"/>
  <c r="K32" i="27" s="1"/>
  <c r="O32" i="27"/>
  <c r="P32" i="27" s="1"/>
  <c r="Z1" i="23"/>
  <c r="S1" i="23"/>
  <c r="G33" i="27" s="1"/>
  <c r="O33" i="27" s="1"/>
  <c r="P33" i="27" s="1"/>
  <c r="AF1" i="23"/>
  <c r="X1" i="23"/>
  <c r="AA1" i="23" l="1"/>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<sst xmlns="http://schemas.openxmlformats.org/spreadsheetml/2006/main" count="30815" uniqueCount="2737">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</sst>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2368</v>
      </c>
      <c r="C1" s="193">
        <v>45967</v>
      </c>
      <c r="G1" s="123" t="s">
        <v>2262</v>
      </c>
      <c r="H1" s="123" t="s">
        <v>2263</v>
      </c>
    </row>
    <row r="2" spans="1:8" x14ac:dyDescent="0.25">
      <c r="B2" t="str">
        <f>_xlfn.XLOOKUP(B1,H:H,G:G,0,0,1)</f>
        <v>NJ</v>
      </c>
      <c r="C2" t="str">
        <f>_xlfn.XLOOKUP(B2,G:G, H:H, 0,0,1)</f>
        <v>New Jersey</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New Jersey.</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Jersey, the share of electricity among fuels used for heating in urban, residential buildings will rise from 7%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Jersey, the share of electricity among fuels used for appliances in urban, residential buildings will fall from 31% to 30%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Jersey, the share of electricity among fuels used for heating in rural, residential buildings will rise from 7%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Jersey, the share of electricity among fuels used for appliances in rural, residential buildings will fall from 30% to 30%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Jersey,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Jersey, the share of electricity among fuels used for appliances in commercial buildings will fall from 30% to 28%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Jersey, the share of electricity among fuels used for other components in commercial buildings will rise from 66% to 76%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-32%.</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New Jersey, a 100% setting provides for an additional  4751 MW of demand response capacity in 2050 (on top of a BAU quantity of 2272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Jersey does not have a capacity construction subsidy. However, the Investment Tax Credit, a similar program for solar power, covers 30% of system costs through 2019, with declining amounts thereafter.//**Solar PV: **New Jersey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Jersey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Jersey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**New Jersey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**New Jersey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New Jersey.</v>
      </c>
      <c r="L9" s="143" t="str">
        <f>J9&amp;K9</f>
        <v>**Description:** This policy prevents new capacity of the selected type(s) from being built or deployed.  // **Guidance for setting values:** No new coal is planned in New Jersey.</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$5000.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New Jersey will retire 0 MW of coal by 2050. New Jersey currently has 463 MW of coal capacity.</v>
      </c>
      <c r="L12" s="78" t="str">
        <f>J12&amp;K12&amp;M12&amp;N12&amp;O12&amp;P12</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NJ will retire 0 MW of natural gas by 2050. NJ currently has 8570 MW of natural gas non-peaker capacity.</v>
      </c>
      <c r="N12" t="str">
        <f>_xlfn.CONCAT("//**Nuclear:** The EIA projects that ", About!B2, " will retire ", 'Supporting Data'!$O$3, " MW of nuclear by 2050. ", About!B2, " currently has ",'Supporting Data'!$V$3, " MW of nuclear capacity." )</f>
        <v>//**Nuclear:** The EIA projects that NJ will retire 0 MW of nuclear by 2050. NJ currently has 3467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NJ will retire 0 MW of natural gas by 2050. NJ currently has 2770 MW of natural gas peaker capacity.</v>
      </c>
      <c r="P12" t="str">
        <f>_xlfn.CONCAT("//**Lignite:** The EIA projects that ", About!B2, " will retire ", 'Supporting Data'!$S$3, " MW of lignite by 2050. ", About!B2, " currently has ",'Supporting Data'!$AE$3, " MW of lignite capacity." )</f>
        <v>//**Lignite:** The EIA projects that NJ will retire 0 MW of lignite by 2050. NJ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259.46%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103.49%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101.15%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107.9%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New Jersey</v>
      </c>
      <c r="B3" s="182">
        <f>ROUND(SUMIFS(B$4:B$54, $A$4:$A$54, $A$3),0)</f>
        <v>6819</v>
      </c>
      <c r="C3" s="183">
        <f t="shared" ref="C3" si="0">ROUND(SUMIFS(C$4:C$54, $A$4:$A$54, $A$3),0)</f>
        <v>7</v>
      </c>
      <c r="D3" s="182">
        <f>SUMIFS(D$4:D$54, $A$4:$A$54, $A$3)</f>
        <v>24337437</v>
      </c>
      <c r="E3" s="182">
        <f>SUMIFS(E$4:E$54, $A$4:$A$54, $A$3)</f>
        <v>16636177.999999981</v>
      </c>
      <c r="F3" s="134">
        <f>ROUND(SUMIFS(F$4:F$54,$A$4:$A$54,$A$3)*100,0)</f>
        <v>-32</v>
      </c>
      <c r="G3" s="58">
        <f>SUMIFS(G$4:G$54, $A$4:$A$54, $A$3)</f>
        <v>0</v>
      </c>
      <c r="H3" s="58">
        <f>SUMIFS(H$4:H$54, $A$4:$A$54, $A$3)</f>
        <v>0</v>
      </c>
      <c r="I3" s="134">
        <f>ROUND(SUMIFS(I$4:I$54,$A$4:$A$54,$A$3)*100,0)</f>
        <v>0</v>
      </c>
      <c r="J3" s="134">
        <f>ROUND(SUMIFS(J$4:J$54, $A$4:$A$54, $A$3),0)</f>
        <v>4751</v>
      </c>
      <c r="K3" s="58">
        <f t="shared" ref="K3:AI3" si="1">ROUND(SUMIFS(K$4:K$54, $A$4:$A$54, $A$3),0)</f>
        <v>1729</v>
      </c>
      <c r="L3" s="134">
        <f t="shared" si="1"/>
        <v>2272</v>
      </c>
      <c r="M3" s="58">
        <f t="shared" si="1"/>
        <v>0</v>
      </c>
      <c r="N3" s="58">
        <f t="shared" si="1"/>
        <v>0</v>
      </c>
      <c r="O3" s="58">
        <f t="shared" si="1"/>
        <v>0</v>
      </c>
      <c r="P3" s="58">
        <f t="shared" si="1"/>
        <v>0</v>
      </c>
      <c r="Q3" s="58">
        <f t="shared" si="1"/>
        <v>0</v>
      </c>
      <c r="R3" s="58">
        <f t="shared" si="1"/>
        <v>0</v>
      </c>
      <c r="S3" s="134">
        <f t="shared" si="1"/>
        <v>0</v>
      </c>
      <c r="T3" s="58">
        <f t="shared" si="1"/>
        <v>463</v>
      </c>
      <c r="U3" s="58">
        <f t="shared" si="1"/>
        <v>8570</v>
      </c>
      <c r="V3" s="58">
        <f t="shared" si="1"/>
        <v>3467</v>
      </c>
      <c r="W3" s="58">
        <f t="shared" si="1"/>
        <v>12</v>
      </c>
      <c r="X3" s="58">
        <f t="shared" si="1"/>
        <v>8</v>
      </c>
      <c r="Y3" s="58">
        <f t="shared" si="1"/>
        <v>746</v>
      </c>
      <c r="Z3" s="58">
        <f t="shared" si="1"/>
        <v>0</v>
      </c>
      <c r="AA3" s="58">
        <f t="shared" si="1"/>
        <v>63</v>
      </c>
      <c r="AB3" s="58">
        <f t="shared" si="1"/>
        <v>0</v>
      </c>
      <c r="AC3" s="58">
        <f t="shared" si="1"/>
        <v>226</v>
      </c>
      <c r="AD3" s="58">
        <f t="shared" si="1"/>
        <v>2770</v>
      </c>
      <c r="AE3" s="58">
        <f t="shared" si="1"/>
        <v>0</v>
      </c>
      <c r="AF3" s="58">
        <f t="shared" si="1"/>
        <v>0</v>
      </c>
      <c r="AG3" s="58">
        <f t="shared" si="1"/>
        <v>0</v>
      </c>
      <c r="AH3" s="58">
        <f t="shared" si="1"/>
        <v>0</v>
      </c>
      <c r="AI3" s="134">
        <f t="shared" si="1"/>
        <v>105</v>
      </c>
      <c r="AJ3" s="58">
        <f>ROUND(SUMIFS(AJ$4:AJ$54,$A$4:$A$54,$A$3)*100,0)</f>
        <v>67</v>
      </c>
      <c r="AK3" s="58">
        <f t="shared" ref="AK3:AL3" si="2">ROUND(SUMIFS(AK$4:AK$54,$A$4:$A$54,$A$3)*100,0)</f>
        <v>96</v>
      </c>
      <c r="AL3" s="58">
        <f t="shared" si="2"/>
        <v>96</v>
      </c>
      <c r="AM3" s="58">
        <f>SUMIFS(AM$4:AM$54, $A$4:$A$54, $A$3)</f>
        <v>0</v>
      </c>
      <c r="AN3" s="58">
        <f t="shared" ref="AN3:AQ3" si="3">SUMIFS(AN$4:AN$54, $A$4:$A$54, $A$3)</f>
        <v>5000</v>
      </c>
      <c r="AO3" s="134">
        <f t="shared" si="3"/>
        <v>0</v>
      </c>
      <c r="AP3" s="134">
        <f t="shared" si="3"/>
        <v>1610</v>
      </c>
      <c r="AQ3" s="134">
        <f t="shared" si="3"/>
        <v>9320865</v>
      </c>
      <c r="AR3" s="134">
        <f>ROUND(SUMIFS(AR$4:AR$54,$A$4:$A$54,$A$3),2)</f>
        <v>17.27</v>
      </c>
      <c r="AS3" s="58">
        <f>SUMIFS(AS$4:AS$54, $A$4:$A$54, $A$3)</f>
        <v>0</v>
      </c>
      <c r="AT3" s="58">
        <f t="shared" ref="AT3:BH3" si="4">SUMIFS(AT$4:AT$54, $A$4:$A$54, $A$3)</f>
        <v>0</v>
      </c>
      <c r="AU3" s="58">
        <f t="shared" si="4"/>
        <v>71683442584927.594</v>
      </c>
      <c r="AV3" s="58">
        <f t="shared" si="4"/>
        <v>77101004672759.594</v>
      </c>
      <c r="AW3" s="58">
        <f t="shared" si="4"/>
        <v>430149287744727</v>
      </c>
      <c r="AX3" s="58">
        <f t="shared" si="4"/>
        <v>0</v>
      </c>
      <c r="AY3" s="58">
        <f t="shared" si="4"/>
        <v>229699958223607</v>
      </c>
      <c r="AZ3" s="58">
        <f t="shared" si="4"/>
        <v>1937954321311460</v>
      </c>
      <c r="BA3" s="58">
        <f t="shared" si="4"/>
        <v>0</v>
      </c>
      <c r="BB3" s="58">
        <f t="shared" si="4"/>
        <v>0</v>
      </c>
      <c r="BC3" s="58">
        <f t="shared" si="4"/>
        <v>27628038928373.898</v>
      </c>
      <c r="BD3" s="58">
        <f t="shared" si="4"/>
        <v>74499173851123.094</v>
      </c>
      <c r="BE3" s="58">
        <f t="shared" si="4"/>
        <v>425273475796333</v>
      </c>
      <c r="BF3" s="58">
        <f t="shared" si="4"/>
        <v>0</v>
      </c>
      <c r="BG3" s="58">
        <f t="shared" si="4"/>
        <v>212886254984829</v>
      </c>
      <c r="BH3" s="58">
        <f t="shared" si="4"/>
        <v>2173789772252540</v>
      </c>
      <c r="BI3" s="58">
        <f>ROUND(SUMIFS(BI$4:BI$54,$A$4:$A$54,$A$3),2)</f>
        <v>0</v>
      </c>
      <c r="BJ3" s="58">
        <f t="shared" ref="BJ3:BP3" si="5">ROUND(SUMIFS(BJ$4:BJ$54,$A$4:$A$54,$A$3),2)</f>
        <v>0</v>
      </c>
      <c r="BK3" s="58">
        <f t="shared" si="5"/>
        <v>259.45999999999998</v>
      </c>
      <c r="BL3" s="58">
        <f t="shared" si="5"/>
        <v>103.49</v>
      </c>
      <c r="BM3" s="58">
        <f t="shared" si="5"/>
        <v>101.15</v>
      </c>
      <c r="BN3" s="58">
        <f t="shared" si="5"/>
        <v>0</v>
      </c>
      <c r="BO3" s="58">
        <f t="shared" si="5"/>
        <v>107.9</v>
      </c>
      <c r="BP3" s="134">
        <f t="shared" si="5"/>
        <v>89.15</v>
      </c>
      <c r="BQ3" s="134">
        <f t="shared" ref="BQ3:BR3" si="6">ROUND(SUMIFS(BQ$4:BQ$54,$A$4:$A$54,$A$3)*100,0)</f>
        <v>3</v>
      </c>
      <c r="BR3" s="134">
        <f t="shared" si="6"/>
        <v>3</v>
      </c>
      <c r="BS3" s="134">
        <f>ROUND(SUMIFS(BS$4:BS$54,$A$4:$A$54,$A$3)*100,0)</f>
        <v>30</v>
      </c>
      <c r="BT3" s="134">
        <f>ROUND(SUMIFS(BT$4:BT$54,$A$4:$A$54,$A$3)*100,0)</f>
        <v>28</v>
      </c>
      <c r="BU3" s="134">
        <f t="shared" ref="BU3:CH3" si="7">ROUND(SUMIFS(BU$4:BU$54,$A$4:$A$54,$A$3)*100,0)</f>
        <v>66</v>
      </c>
      <c r="BV3" s="134">
        <f t="shared" si="7"/>
        <v>76</v>
      </c>
      <c r="BW3" s="134">
        <f t="shared" si="7"/>
        <v>7</v>
      </c>
      <c r="BX3" s="134">
        <f t="shared" si="7"/>
        <v>11</v>
      </c>
      <c r="BY3" s="134">
        <f t="shared" si="7"/>
        <v>31</v>
      </c>
      <c r="BZ3" s="134">
        <f>ROUND(SUMIFS(BZ$4:BZ$54,$A$4:$A$54,$A$3)*100,0)</f>
        <v>30</v>
      </c>
      <c r="CA3" s="134">
        <f>ROUND(SUMIFS(CA$4:CA$54,$A$4:$A$54,$A$3)*100,0)</f>
        <v>100</v>
      </c>
      <c r="CB3" s="134">
        <f>ROUND(SUMIFS(CB$4:CB$54,$A$4:$A$54,$A$3)*100,0)</f>
        <v>100</v>
      </c>
      <c r="CC3" s="134">
        <f t="shared" si="7"/>
        <v>7</v>
      </c>
      <c r="CD3" s="134">
        <f t="shared" si="7"/>
        <v>11</v>
      </c>
      <c r="CE3" s="134">
        <f t="shared" si="7"/>
        <v>30</v>
      </c>
      <c r="CF3" s="134">
        <f t="shared" si="7"/>
        <v>30</v>
      </c>
      <c r="CG3" s="134">
        <f t="shared" si="7"/>
        <v>100</v>
      </c>
      <c r="CH3" s="134">
        <f t="shared" si="7"/>
        <v>100</v>
      </c>
      <c r="CI3" s="58">
        <f>SUMIFS(CI$4:CI$54, $A$4:$A$54, $A$3)</f>
        <v>1</v>
      </c>
      <c r="CJ3" s="58">
        <f t="shared" ref="CJ3:CK3" si="8">SUMIFS(CJ$4:CJ$54, $A$4:$A$54, $A$3)</f>
        <v>0.82</v>
      </c>
      <c r="CK3" s="58">
        <f t="shared" si="8"/>
        <v>1</v>
      </c>
      <c r="CL3" s="58" t="str">
        <f>_xlfn.XLOOKUP($A$3,A4:A54,CL4:CL54,0,0,1)</f>
        <v>TRUE</v>
      </c>
      <c r="CM3" s="58">
        <f>SUMIFS(CM$4:CM$54, $A$4:$A$54, $A$3)</f>
        <v>50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Jersey.</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Jersey.</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Jersey.</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Jersey.</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Jersey.</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Jersey.</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Jersey.</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Jersey.</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Jersey.</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Jersey.</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Jersey.</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Jersey.</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Jersey.</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Jersey.</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Jersey.</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Jersey.</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Jersey.</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Jersey.</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Jersey.</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Jersey.</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Jersey.</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Jersey.</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Jersey.</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Jersey.</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Targets'!L:L,MATCH(About!$C$2,'State Targets'!$B:$B,0))=0,"",INDEX('State Targets'!L:L,MATCH(About!$C$2,'State Targets'!$B:$B,0)))</f>
        <v>New Jersey enacted statutory targets in 2021 to reduce GHG emissions 50% below 2006 levels by 2030.</v>
      </c>
    </row>
    <row r="3" spans="1:6" x14ac:dyDescent="0.25">
      <c r="A3" s="1" t="s">
        <v>1739</v>
      </c>
      <c r="B3" s="1" t="str">
        <f>IF(INDEX('State Targets'!M:M,MATCH(About!$C$2,'State Targets'!$B:$B,0))=0,"",INDEX('State Targets'!M:M,MATCH(About!$C$2,'State Targets'!$B:$B,0)))</f>
        <v>80% below 2006 levels by 2050</v>
      </c>
      <c r="C3" s="1">
        <f>IF(INDEX('State Targets'!N:N,MATCH(About!$C$2,'State Targets'!$B:$B,0))=0,"",INDEX('State Targets'!N:N,MATCH(About!$C$2,'State Targets'!$B:$B,0)))</f>
        <v>2050</v>
      </c>
      <c r="D3" s="1">
        <f>INDEX('State Targets'!O:O,MATCH(About!$C$2,'State Targets'!$B:$B,0))</f>
        <v>23.999999999999993</v>
      </c>
      <c r="E3" s="1">
        <f>INDEX('State Targets'!P:P,MATCH(About!$C$2,'State Targets'!$B:$B,0))</f>
        <v>23.999999999999993</v>
      </c>
      <c r="F3" s="1" t="str">
        <f>IF(INDEX('State Targets'!Q:Q,MATCH(About!$C$2,'State Targets'!$B:$B,0))=0,"",INDEX('State Targets'!Q:Q,MATCH(About!$C$2,'State Targets'!$B:$B,0)))</f>
        <v xml:space="preserve">New Jersey enacted statutory targets in 2007 to reduce GHG emissions by 80% below 2006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120</v>
      </c>
      <c r="H33" t="s">
        <v>2370</v>
      </c>
      <c r="I33" s="132">
        <v>2030</v>
      </c>
      <c r="J33" s="132">
        <f t="shared" si="0"/>
        <v>60</v>
      </c>
      <c r="K33" s="132">
        <f t="shared" si="1"/>
        <v>60</v>
      </c>
      <c r="L33" s="132" t="s">
        <v>2371</v>
      </c>
      <c r="M33" t="s">
        <v>2372</v>
      </c>
      <c r="N33" s="133">
        <v>2050</v>
      </c>
      <c r="O33">
        <f t="shared" si="2"/>
        <v>23.999999999999993</v>
      </c>
      <c r="P33">
        <f t="shared" si="3"/>
        <v>23.999999999999993</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NJ</v>
      </c>
      <c r="C1" s="115">
        <f>SUM(C4:C87)</f>
        <v>105.21041156887547</v>
      </c>
      <c r="D1" s="115">
        <f t="shared" ref="D1:AG1" si="0">SUM(D4:D87)</f>
        <v>103.4162944954217</v>
      </c>
      <c r="E1" s="115">
        <f t="shared" si="0"/>
        <v>110.17645185382798</v>
      </c>
      <c r="F1" s="115">
        <f t="shared" si="0"/>
        <v>108.38951151512751</v>
      </c>
      <c r="G1" s="115">
        <f t="shared" si="0"/>
        <v>118.81976534892043</v>
      </c>
      <c r="H1" s="115">
        <f t="shared" si="0"/>
        <v>117.98311367157976</v>
      </c>
      <c r="I1" s="115">
        <f t="shared" si="0"/>
        <v>121.26803213347117</v>
      </c>
      <c r="J1" s="115">
        <f t="shared" si="0"/>
        <v>122.01225098674472</v>
      </c>
      <c r="K1" s="115">
        <f t="shared" si="0"/>
        <v>117.2840620301497</v>
      </c>
      <c r="L1" s="115">
        <f t="shared" si="0"/>
        <v>122.04191819944954</v>
      </c>
      <c r="M1" s="115">
        <f t="shared" si="0"/>
        <v>121.08242819923507</v>
      </c>
      <c r="N1" s="115">
        <f t="shared" si="0"/>
        <v>117.90282952351954</v>
      </c>
      <c r="O1" s="115">
        <f t="shared" si="0"/>
        <v>116.98050962864934</v>
      </c>
      <c r="P1" s="115">
        <f t="shared" si="0"/>
        <v>119.58891699470811</v>
      </c>
      <c r="Q1" s="115">
        <f t="shared" si="0"/>
        <v>122.61242177764845</v>
      </c>
      <c r="R1" s="115">
        <f t="shared" si="0"/>
        <v>125.13851295940589</v>
      </c>
      <c r="S1" s="115">
        <f t="shared" si="0"/>
        <v>120.11585852032083</v>
      </c>
      <c r="T1" s="115">
        <f t="shared" si="0"/>
        <v>126.58463937402841</v>
      </c>
      <c r="U1" s="115">
        <f t="shared" si="0"/>
        <v>120.18019007377796</v>
      </c>
      <c r="V1" s="115">
        <f t="shared" si="0"/>
        <v>110.49632254797696</v>
      </c>
      <c r="W1" s="115">
        <f t="shared" si="0"/>
        <v>105.95292575741931</v>
      </c>
      <c r="X1" s="115">
        <f t="shared" si="0"/>
        <v>104.47714025537914</v>
      </c>
      <c r="Y1" s="115">
        <f t="shared" si="0"/>
        <v>99.519642523264068</v>
      </c>
      <c r="Z1" s="115">
        <f t="shared" si="0"/>
        <v>101.06127584690384</v>
      </c>
      <c r="AA1" s="115">
        <f t="shared" si="0"/>
        <v>107.47216671478193</v>
      </c>
      <c r="AB1" s="115">
        <f t="shared" si="0"/>
        <v>105.32166007833395</v>
      </c>
      <c r="AC1" s="115">
        <f t="shared" si="0"/>
        <v>107.44477821129843</v>
      </c>
      <c r="AD1" s="115">
        <f t="shared" si="0"/>
        <v>100.47802614308611</v>
      </c>
      <c r="AE1" s="115">
        <f t="shared" si="0"/>
        <v>104.87921570849706</v>
      </c>
      <c r="AF1" s="115">
        <f t="shared" si="0"/>
        <v>102.68127801967971</v>
      </c>
      <c r="AG1" s="115">
        <f t="shared" si="0"/>
        <v>85.687142855108888</v>
      </c>
      <c r="AH1" s="115">
        <f>SUM(AH4:AH87)</f>
        <v>90.913903370205233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119" t="s">
        <v>479</v>
      </c>
      <c r="B5" s="120" t="s">
        <v>1957</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119" t="s">
        <v>479</v>
      </c>
      <c r="B6" s="120" t="s">
        <v>1958</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119" t="s">
        <v>479</v>
      </c>
      <c r="B7" s="120" t="s">
        <v>1959</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119" t="s">
        <v>479</v>
      </c>
      <c r="B8" s="120" t="s">
        <v>1960</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119" t="s">
        <v>479</v>
      </c>
      <c r="B9" s="120" t="s">
        <v>1961</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119" t="s">
        <v>479</v>
      </c>
      <c r="B10" s="120" t="s">
        <v>1962</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119" t="s">
        <v>479</v>
      </c>
      <c r="B14" s="120" t="s">
        <v>1966</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119" t="s">
        <v>479</v>
      </c>
      <c r="B17" s="120" t="s">
        <v>1969</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7.6609615099999998E-5</v>
      </c>
      <c r="D76" s="121">
        <f>SUMIFS('EPA Export Aggregation'!G:G,'EPA Export Aggregation'!$A:$A,$B76,'EPA Export Aggregation'!$D:$D,$A$1)*IF($A76="CH4",About!$D$58,IF($A76="N2O",About!$D$59,1))</f>
        <v>7.6609615099999998E-5</v>
      </c>
      <c r="E76" s="121">
        <f>SUMIFS('EPA Export Aggregation'!H:H,'EPA Export Aggregation'!$A:$A,$B76,'EPA Export Aggregation'!$D:$D,$A$1)*IF($A76="CH4",About!$D$58,IF($A76="N2O",About!$D$59,1))</f>
        <v>7.6609615099999998E-5</v>
      </c>
      <c r="F76" s="121">
        <f>SUMIFS('EPA Export Aggregation'!I:I,'EPA Export Aggregation'!$A:$A,$B76,'EPA Export Aggregation'!$D:$D,$A$1)*IF($A76="CH4",About!$D$58,IF($A76="N2O",About!$D$59,1))</f>
        <v>9.5761687499999997E-5</v>
      </c>
      <c r="G76" s="121">
        <f>SUMIFS('EPA Export Aggregation'!J:J,'EPA Export Aggregation'!$A:$A,$B76,'EPA Export Aggregation'!$D:$D,$A$1)*IF($A76="CH4",About!$D$58,IF($A76="N2O",About!$D$59,1))</f>
        <v>1.053382818E-4</v>
      </c>
      <c r="H76" s="121">
        <f>SUMIFS('EPA Export Aggregation'!K:K,'EPA Export Aggregation'!$A:$A,$B76,'EPA Export Aggregation'!$D:$D,$A$1)*IF($A76="CH4",About!$D$58,IF($A76="N2O",About!$D$59,1))</f>
        <v>1.3237367619999999E-4</v>
      </c>
      <c r="I76" s="121">
        <f>SUMIFS('EPA Export Aggregation'!L:L,'EPA Export Aggregation'!$A:$A,$B76,'EPA Export Aggregation'!$D:$D,$A$1)*IF($A76="CH4",About!$D$58,IF($A76="N2O",About!$D$59,1))</f>
        <v>1.4699692890000001E-4</v>
      </c>
      <c r="J76" s="121">
        <f>SUMIFS('EPA Export Aggregation'!M:M,'EPA Export Aggregation'!$A:$A,$B76,'EPA Export Aggregation'!$D:$D,$A$1)*IF($A76="CH4",About!$D$58,IF($A76="N2O",About!$D$59,1))</f>
        <v>1.553455001E-4</v>
      </c>
      <c r="K76" s="121">
        <f>SUMIFS('EPA Export Aggregation'!N:N,'EPA Export Aggregation'!$A:$A,$B76,'EPA Export Aggregation'!$D:$D,$A$1)*IF($A76="CH4",About!$D$58,IF($A76="N2O",About!$D$59,1))</f>
        <v>1.904818644E-4</v>
      </c>
      <c r="L76" s="121">
        <f>SUMIFS('EPA Export Aggregation'!O:O,'EPA Export Aggregation'!$A:$A,$B76,'EPA Export Aggregation'!$D:$D,$A$1)*IF($A76="CH4",About!$D$58,IF($A76="N2O",About!$D$59,1))</f>
        <v>1.932925832E-4</v>
      </c>
      <c r="M76" s="121">
        <f>SUMIFS('EPA Export Aggregation'!P:P,'EPA Export Aggregation'!$A:$A,$B76,'EPA Export Aggregation'!$D:$D,$A$1)*IF($A76="CH4",About!$D$58,IF($A76="N2O",About!$D$59,1))</f>
        <v>1.177124383E-4</v>
      </c>
      <c r="N76" s="121">
        <f>SUMIFS('EPA Export Aggregation'!Q:Q,'EPA Export Aggregation'!$A:$A,$B76,'EPA Export Aggregation'!$D:$D,$A$1)*IF($A76="CH4",About!$D$58,IF($A76="N2O",About!$D$59,1))</f>
        <v>7.8221647799999998E-5</v>
      </c>
      <c r="O76" s="121">
        <f>SUMIFS('EPA Export Aggregation'!R:R,'EPA Export Aggregation'!$A:$A,$B76,'EPA Export Aggregation'!$D:$D,$A$1)*IF($A76="CH4",About!$D$58,IF($A76="N2O",About!$D$59,1))</f>
        <v>7.4780763499999997E-5</v>
      </c>
      <c r="P76" s="121">
        <f>SUMIFS('EPA Export Aggregation'!S:S,'EPA Export Aggregation'!$A:$A,$B76,'EPA Export Aggregation'!$D:$D,$A$1)*IF($A76="CH4",About!$D$58,IF($A76="N2O",About!$D$59,1))</f>
        <v>7.81956085E-5</v>
      </c>
      <c r="Q76" s="121">
        <f>SUMIFS('EPA Export Aggregation'!T:T,'EPA Export Aggregation'!$A:$A,$B76,'EPA Export Aggregation'!$D:$D,$A$1)*IF($A76="CH4",About!$D$58,IF($A76="N2O",About!$D$59,1))</f>
        <v>7.7855635000000003E-5</v>
      </c>
      <c r="R76" s="121">
        <f>SUMIFS('EPA Export Aggregation'!U:U,'EPA Export Aggregation'!$A:$A,$B76,'EPA Export Aggregation'!$D:$D,$A$1)*IF($A76="CH4",About!$D$58,IF($A76="N2O",About!$D$59,1))</f>
        <v>7.4738438699999994E-5</v>
      </c>
      <c r="S76" s="121">
        <f>SUMIFS('EPA Export Aggregation'!V:V,'EPA Export Aggregation'!$A:$A,$B76,'EPA Export Aggregation'!$D:$D,$A$1)*IF($A76="CH4",About!$D$58,IF($A76="N2O",About!$D$59,1))</f>
        <v>8.8982394299999995E-5</v>
      </c>
      <c r="T76" s="121">
        <f>SUMIFS('EPA Export Aggregation'!W:W,'EPA Export Aggregation'!$A:$A,$B76,'EPA Export Aggregation'!$D:$D,$A$1)*IF($A76="CH4",About!$D$58,IF($A76="N2O",About!$D$59,1))</f>
        <v>8.6590130899999996E-5</v>
      </c>
      <c r="U76" s="121">
        <f>SUMIFS('EPA Export Aggregation'!X:X,'EPA Export Aggregation'!$A:$A,$B76,'EPA Export Aggregation'!$D:$D,$A$1)*IF($A76="CH4",About!$D$58,IF($A76="N2O",About!$D$59,1))</f>
        <v>8.18415378E-5</v>
      </c>
      <c r="V76" s="121">
        <f>SUMIFS('EPA Export Aggregation'!Y:Y,'EPA Export Aggregation'!$A:$A,$B76,'EPA Export Aggregation'!$D:$D,$A$1)*IF($A76="CH4",About!$D$58,IF($A76="N2O",About!$D$59,1))</f>
        <v>6.2810563399999996E-5</v>
      </c>
      <c r="W76" s="121">
        <f>SUMIFS('EPA Export Aggregation'!Z:Z,'EPA Export Aggregation'!$A:$A,$B76,'EPA Export Aggregation'!$D:$D,$A$1)*IF($A76="CH4",About!$D$58,IF($A76="N2O",About!$D$59,1))</f>
        <v>8.3912345499999994E-5</v>
      </c>
      <c r="X76" s="121">
        <f>SUMIFS('EPA Export Aggregation'!AA:AA,'EPA Export Aggregation'!$A:$A,$B76,'EPA Export Aggregation'!$D:$D,$A$1)*IF($A76="CH4",About!$D$58,IF($A76="N2O",About!$D$59,1))</f>
        <v>2.9363769020999998E-3</v>
      </c>
      <c r="Y76" s="121">
        <f>SUMIFS('EPA Export Aggregation'!AB:AB,'EPA Export Aggregation'!$A:$A,$B76,'EPA Export Aggregation'!$D:$D,$A$1)*IF($A76="CH4",About!$D$58,IF($A76="N2O",About!$D$59,1))</f>
        <v>3.1954179543999999E-3</v>
      </c>
      <c r="Z76" s="121">
        <f>SUMIFS('EPA Export Aggregation'!AC:AC,'EPA Export Aggregation'!$A:$A,$B76,'EPA Export Aggregation'!$D:$D,$A$1)*IF($A76="CH4",About!$D$58,IF($A76="N2O",About!$D$59,1))</f>
        <v>1.18187718E-4</v>
      </c>
      <c r="AA76" s="121">
        <f>SUMIFS('EPA Export Aggregation'!AD:AD,'EPA Export Aggregation'!$A:$A,$B76,'EPA Export Aggregation'!$D:$D,$A$1)*IF($A76="CH4",About!$D$58,IF($A76="N2O",About!$D$59,1))</f>
        <v>2.1690363939999999E-4</v>
      </c>
      <c r="AB76" s="121">
        <f>SUMIFS('EPA Export Aggregation'!AE:AE,'EPA Export Aggregation'!$A:$A,$B76,'EPA Export Aggregation'!$D:$D,$A$1)*IF($A76="CH4",About!$D$58,IF($A76="N2O",About!$D$59,1))</f>
        <v>3.0553604400000001E-4</v>
      </c>
      <c r="AC76" s="121">
        <f>SUMIFS('EPA Export Aggregation'!AF:AF,'EPA Export Aggregation'!$A:$A,$B76,'EPA Export Aggregation'!$D:$D,$A$1)*IF($A76="CH4",About!$D$58,IF($A76="N2O",About!$D$59,1))</f>
        <v>3.1020675339999998E-4</v>
      </c>
      <c r="AD76" s="121">
        <f>SUMIFS('EPA Export Aggregation'!AG:AG,'EPA Export Aggregation'!$A:$A,$B76,'EPA Export Aggregation'!$D:$D,$A$1)*IF($A76="CH4",About!$D$58,IF($A76="N2O",About!$D$59,1))</f>
        <v>3.0666325370000001E-4</v>
      </c>
      <c r="AE76" s="121">
        <f>SUMIFS('EPA Export Aggregation'!AH:AH,'EPA Export Aggregation'!$A:$A,$B76,'EPA Export Aggregation'!$D:$D,$A$1)*IF($A76="CH4",About!$D$58,IF($A76="N2O",About!$D$59,1))</f>
        <v>2.7447840549999999E-4</v>
      </c>
      <c r="AF76" s="121">
        <f>SUMIFS('EPA Export Aggregation'!AI:AI,'EPA Export Aggregation'!$A:$A,$B76,'EPA Export Aggregation'!$D:$D,$A$1)*IF($A76="CH4",About!$D$58,IF($A76="N2O",About!$D$59,1))</f>
        <v>2.3079045E-4</v>
      </c>
      <c r="AG76" s="121">
        <f>SUMIFS('EPA Export Aggregation'!AJ:AJ,'EPA Export Aggregation'!$A:$A,$B76,'EPA Export Aggregation'!$D:$D,$A$1)*IF($A76="CH4",About!$D$58,IF($A76="N2O",About!$D$59,1))</f>
        <v>2.536517675E-4</v>
      </c>
      <c r="AH76" s="121">
        <f>SUMIFS('EPA Export Aggregation'!AK:AK,'EPA Export Aggregation'!$A:$A,$B76,'EPA Export Aggregation'!$D:$D,$A$1)*IF($A76="CH4",About!$D$58,IF($A76="N2O",About!$D$59,1))</f>
        <v>2.4677537170000001E-4</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1.0739214620820001E-3</v>
      </c>
      <c r="D80" s="121">
        <f>SUMIFS('EPA Export Aggregation'!G:G,'EPA Export Aggregation'!$A:$A,$B80,'EPA Export Aggregation'!$D:$D,$A$1)*IF($A80="CH4",About!$D$58,IF($A80="N2O",About!$D$59,1))</f>
        <v>1.0739214620820001E-3</v>
      </c>
      <c r="E80" s="121">
        <f>SUMIFS('EPA Export Aggregation'!H:H,'EPA Export Aggregation'!$A:$A,$B80,'EPA Export Aggregation'!$D:$D,$A$1)*IF($A80="CH4",About!$D$58,IF($A80="N2O",About!$D$59,1))</f>
        <v>1.0739214620820001E-3</v>
      </c>
      <c r="F80" s="121">
        <f>SUMIFS('EPA Export Aggregation'!I:I,'EPA Export Aggregation'!$A:$A,$B80,'EPA Export Aggregation'!$D:$D,$A$1)*IF($A80="CH4",About!$D$58,IF($A80="N2O",About!$D$59,1))</f>
        <v>1.3424019383024999E-3</v>
      </c>
      <c r="G80" s="121">
        <f>SUMIFS('EPA Export Aggregation'!J:J,'EPA Export Aggregation'!$A:$A,$B80,'EPA Export Aggregation'!$D:$D,$A$1)*IF($A80="CH4",About!$D$58,IF($A80="N2O",About!$D$59,1))</f>
        <v>1.4766418448126E-3</v>
      </c>
      <c r="H80" s="121">
        <f>SUMIFS('EPA Export Aggregation'!K:K,'EPA Export Aggregation'!$A:$A,$B80,'EPA Export Aggregation'!$D:$D,$A$1)*IF($A80="CH4",About!$D$58,IF($A80="N2O",About!$D$59,1))</f>
        <v>1.8556385329236999E-3</v>
      </c>
      <c r="I80" s="121">
        <f>SUMIFS('EPA Export Aggregation'!L:L,'EPA Export Aggregation'!$A:$A,$B80,'EPA Export Aggregation'!$D:$D,$A$1)*IF($A80="CH4",About!$D$58,IF($A80="N2O",About!$D$59,1))</f>
        <v>2.060618092092E-3</v>
      </c>
      <c r="J80" s="121">
        <f>SUMIFS('EPA Export Aggregation'!M:M,'EPA Export Aggregation'!$A:$A,$B80,'EPA Export Aggregation'!$D:$D,$A$1)*IF($A80="CH4",About!$D$58,IF($A80="N2O",About!$D$59,1))</f>
        <v>2.1776600463883E-3</v>
      </c>
      <c r="K80" s="121">
        <f>SUMIFS('EPA Export Aggregation'!N:N,'EPA Export Aggregation'!$A:$A,$B80,'EPA Export Aggregation'!$D:$D,$A$1)*IF($A80="CH4",About!$D$58,IF($A80="N2O",About!$D$59,1))</f>
        <v>2.6701947219926999E-3</v>
      </c>
      <c r="L80" s="121">
        <f>SUMIFS('EPA Export Aggregation'!O:O,'EPA Export Aggregation'!$A:$A,$B80,'EPA Export Aggregation'!$D:$D,$A$1)*IF($A80="CH4",About!$D$58,IF($A80="N2O",About!$D$59,1))</f>
        <v>2.7096065858251001E-3</v>
      </c>
      <c r="M80" s="121">
        <f>SUMIFS('EPA Export Aggregation'!P:P,'EPA Export Aggregation'!$A:$A,$B80,'EPA Export Aggregation'!$D:$D,$A$1)*IF($A80="CH4",About!$D$58,IF($A80="N2O",About!$D$59,1))</f>
        <v>2.3111079694755998E-3</v>
      </c>
      <c r="N80" s="121">
        <f>SUMIFS('EPA Export Aggregation'!Q:Q,'EPA Export Aggregation'!$A:$A,$B80,'EPA Export Aggregation'!$D:$D,$A$1)*IF($A80="CH4",About!$D$58,IF($A80="N2O",About!$D$59,1))</f>
        <v>1.6264983731296E-3</v>
      </c>
      <c r="O80" s="121">
        <f>SUMIFS('EPA Export Aggregation'!R:R,'EPA Export Aggregation'!$A:$A,$B80,'EPA Export Aggregation'!$D:$D,$A$1)*IF($A80="CH4",About!$D$58,IF($A80="N2O",About!$D$59,1))</f>
        <v>1.5933415278664999E-3</v>
      </c>
      <c r="P80" s="121">
        <f>SUMIFS('EPA Export Aggregation'!S:S,'EPA Export Aggregation'!$A:$A,$B80,'EPA Export Aggregation'!$D:$D,$A$1)*IF($A80="CH4",About!$D$58,IF($A80="N2O",About!$D$59,1))</f>
        <v>1.4567558679073999E-3</v>
      </c>
      <c r="Q80" s="121">
        <f>SUMIFS('EPA Export Aggregation'!T:T,'EPA Export Aggregation'!$A:$A,$B80,'EPA Export Aggregation'!$D:$D,$A$1)*IF($A80="CH4",About!$D$58,IF($A80="N2O",About!$D$59,1))</f>
        <v>1.3530961074338999E-3</v>
      </c>
      <c r="R80" s="121">
        <f>SUMIFS('EPA Export Aggregation'!U:U,'EPA Export Aggregation'!$A:$A,$B80,'EPA Export Aggregation'!$D:$D,$A$1)*IF($A80="CH4",About!$D$58,IF($A80="N2O",About!$D$59,1))</f>
        <v>1.2466959590642999E-3</v>
      </c>
      <c r="S80" s="121">
        <f>SUMIFS('EPA Export Aggregation'!V:V,'EPA Export Aggregation'!$A:$A,$B80,'EPA Export Aggregation'!$D:$D,$A$1)*IF($A80="CH4",About!$D$58,IF($A80="N2O",About!$D$59,1))</f>
        <v>1.3319923139708E-3</v>
      </c>
      <c r="T80" s="121">
        <f>SUMIFS('EPA Export Aggregation'!W:W,'EPA Export Aggregation'!$A:$A,$B80,'EPA Export Aggregation'!$D:$D,$A$1)*IF($A80="CH4",About!$D$58,IF($A80="N2O",About!$D$59,1))</f>
        <v>1.2728056562543999E-3</v>
      </c>
      <c r="U80" s="121">
        <f>SUMIFS('EPA Export Aggregation'!X:X,'EPA Export Aggregation'!$A:$A,$B80,'EPA Export Aggregation'!$D:$D,$A$1)*IF($A80="CH4",About!$D$58,IF($A80="N2O",About!$D$59,1))</f>
        <v>1.1566853920665001E-3</v>
      </c>
      <c r="V80" s="121">
        <f>SUMIFS('EPA Export Aggregation'!Y:Y,'EPA Export Aggregation'!$A:$A,$B80,'EPA Export Aggregation'!$D:$D,$A$1)*IF($A80="CH4",About!$D$58,IF($A80="N2O",About!$D$59,1))</f>
        <v>7.934248481587E-4</v>
      </c>
      <c r="W80" s="121">
        <f>SUMIFS('EPA Export Aggregation'!Z:Z,'EPA Export Aggregation'!$A:$A,$B80,'EPA Export Aggregation'!$D:$D,$A$1)*IF($A80="CH4",About!$D$58,IF($A80="N2O",About!$D$59,1))</f>
        <v>1.0664586598008001E-3</v>
      </c>
      <c r="X80" s="121">
        <f>SUMIFS('EPA Export Aggregation'!AA:AA,'EPA Export Aggregation'!$A:$A,$B80,'EPA Export Aggregation'!$D:$D,$A$1)*IF($A80="CH4",About!$D$58,IF($A80="N2O",About!$D$59,1))</f>
        <v>2.4251138924571E-3</v>
      </c>
      <c r="Y80" s="121">
        <f>SUMIFS('EPA Export Aggregation'!AB:AB,'EPA Export Aggregation'!$A:$A,$B80,'EPA Export Aggregation'!$D:$D,$A$1)*IF($A80="CH4",About!$D$58,IF($A80="N2O",About!$D$59,1))</f>
        <v>2.3740116571652E-3</v>
      </c>
      <c r="Z80" s="121">
        <f>SUMIFS('EPA Export Aggregation'!AC:AC,'EPA Export Aggregation'!$A:$A,$B80,'EPA Export Aggregation'!$D:$D,$A$1)*IF($A80="CH4",About!$D$58,IF($A80="N2O",About!$D$59,1))</f>
        <v>1.2846266962170999E-3</v>
      </c>
      <c r="AA80" s="121">
        <f>SUMIFS('EPA Export Aggregation'!AD:AD,'EPA Export Aggregation'!$A:$A,$B80,'EPA Export Aggregation'!$D:$D,$A$1)*IF($A80="CH4",About!$D$58,IF($A80="N2O",About!$D$59,1))</f>
        <v>2.3429577506240999E-3</v>
      </c>
      <c r="AB80" s="121">
        <f>SUMIFS('EPA Export Aggregation'!AE:AE,'EPA Export Aggregation'!$A:$A,$B80,'EPA Export Aggregation'!$D:$D,$A$1)*IF($A80="CH4",About!$D$58,IF($A80="N2O",About!$D$59,1))</f>
        <v>4.0468845213515996E-3</v>
      </c>
      <c r="AC80" s="121">
        <f>SUMIFS('EPA Export Aggregation'!AF:AF,'EPA Export Aggregation'!$A:$A,$B80,'EPA Export Aggregation'!$D:$D,$A$1)*IF($A80="CH4",About!$D$58,IF($A80="N2O",About!$D$59,1))</f>
        <v>3.5891455995161001E-3</v>
      </c>
      <c r="AD80" s="121">
        <f>SUMIFS('EPA Export Aggregation'!AG:AG,'EPA Export Aggregation'!$A:$A,$B80,'EPA Export Aggregation'!$D:$D,$A$1)*IF($A80="CH4",About!$D$58,IF($A80="N2O",About!$D$59,1))</f>
        <v>3.4515113671079998E-3</v>
      </c>
      <c r="AE80" s="121">
        <f>SUMIFS('EPA Export Aggregation'!AH:AH,'EPA Export Aggregation'!$A:$A,$B80,'EPA Export Aggregation'!$D:$D,$A$1)*IF($A80="CH4",About!$D$58,IF($A80="N2O",About!$D$59,1))</f>
        <v>3.1885828407377001E-3</v>
      </c>
      <c r="AF80" s="121">
        <f>SUMIFS('EPA Export Aggregation'!AI:AI,'EPA Export Aggregation'!$A:$A,$B80,'EPA Export Aggregation'!$D:$D,$A$1)*IF($A80="CH4",About!$D$58,IF($A80="N2O",About!$D$59,1))</f>
        <v>2.6555312702E-3</v>
      </c>
      <c r="AG80" s="121">
        <f>SUMIFS('EPA Export Aggregation'!AJ:AJ,'EPA Export Aggregation'!$A:$A,$B80,'EPA Export Aggregation'!$D:$D,$A$1)*IF($A80="CH4",About!$D$58,IF($A80="N2O",About!$D$59,1))</f>
        <v>2.2002615207809E-3</v>
      </c>
      <c r="AH80" s="121">
        <f>SUMIFS('EPA Export Aggregation'!AK:AK,'EPA Export Aggregation'!$A:$A,$B80,'EPA Export Aggregation'!$D:$D,$A$1)*IF($A80="CH4",About!$D$58,IF($A80="N2O",About!$D$59,1))</f>
        <v>2.0998615007280998E-3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2.1587335000000001E-4</v>
      </c>
      <c r="D84" s="121">
        <f>SUMIFS('EPA Export Aggregation'!G:G,'EPA Export Aggregation'!$A:$A,$B84,'EPA Export Aggregation'!$D:$D,$A$1)*IF($A84="CH4",About!$D$58,IF($A84="N2O",About!$D$59,1))</f>
        <v>2.1587335000000001E-4</v>
      </c>
      <c r="E84" s="121">
        <f>SUMIFS('EPA Export Aggregation'!H:H,'EPA Export Aggregation'!$A:$A,$B84,'EPA Export Aggregation'!$D:$D,$A$1)*IF($A84="CH4",About!$D$58,IF($A84="N2O",About!$D$59,1))</f>
        <v>2.1587335000000001E-4</v>
      </c>
      <c r="F84" s="121">
        <f>SUMIFS('EPA Export Aggregation'!I:I,'EPA Export Aggregation'!$A:$A,$B84,'EPA Export Aggregation'!$D:$D,$A$1)*IF($A84="CH4",About!$D$58,IF($A84="N2O",About!$D$59,1))</f>
        <v>2.6984345000000002E-4</v>
      </c>
      <c r="G84" s="121">
        <f>SUMIFS('EPA Export Aggregation'!J:J,'EPA Export Aggregation'!$A:$A,$B84,'EPA Export Aggregation'!$D:$D,$A$1)*IF($A84="CH4",About!$D$58,IF($A84="N2O",About!$D$59,1))</f>
        <v>2.9682614999999998E-4</v>
      </c>
      <c r="H84" s="121">
        <f>SUMIFS('EPA Export Aggregation'!K:K,'EPA Export Aggregation'!$A:$A,$B84,'EPA Export Aggregation'!$D:$D,$A$1)*IF($A84="CH4",About!$D$58,IF($A84="N2O",About!$D$59,1))</f>
        <v>3.7301080000000001E-4</v>
      </c>
      <c r="I84" s="121">
        <f>SUMIFS('EPA Export Aggregation'!L:L,'EPA Export Aggregation'!$A:$A,$B84,'EPA Export Aggregation'!$D:$D,$A$1)*IF($A84="CH4",About!$D$58,IF($A84="N2O",About!$D$59,1))</f>
        <v>4.1421570000000003E-4</v>
      </c>
      <c r="J84" s="121">
        <f>SUMIFS('EPA Export Aggregation'!M:M,'EPA Export Aggregation'!$A:$A,$B84,'EPA Export Aggregation'!$D:$D,$A$1)*IF($A84="CH4",About!$D$58,IF($A84="N2O",About!$D$59,1))</f>
        <v>4.3774154999999998E-4</v>
      </c>
      <c r="K84" s="121">
        <f>SUMIFS('EPA Export Aggregation'!N:N,'EPA Export Aggregation'!$A:$A,$B84,'EPA Export Aggregation'!$D:$D,$A$1)*IF($A84="CH4",About!$D$58,IF($A84="N2O",About!$D$59,1))</f>
        <v>5.3674940000000002E-4</v>
      </c>
      <c r="L84" s="121">
        <f>SUMIFS('EPA Export Aggregation'!O:O,'EPA Export Aggregation'!$A:$A,$B84,'EPA Export Aggregation'!$D:$D,$A$1)*IF($A84="CH4",About!$D$58,IF($A84="N2O",About!$D$59,1))</f>
        <v>5.4467125000000002E-4</v>
      </c>
      <c r="M84" s="121">
        <f>SUMIFS('EPA Export Aggregation'!P:P,'EPA Export Aggregation'!$A:$A,$B84,'EPA Export Aggregation'!$D:$D,$A$1)*IF($A84="CH4",About!$D$58,IF($A84="N2O",About!$D$59,1))</f>
        <v>4.4023020000000002E-4</v>
      </c>
      <c r="N84" s="121">
        <f>SUMIFS('EPA Export Aggregation'!Q:Q,'EPA Export Aggregation'!$A:$A,$B84,'EPA Export Aggregation'!$D:$D,$A$1)*IF($A84="CH4",About!$D$58,IF($A84="N2O",About!$D$59,1))</f>
        <v>2.9931949999999999E-4</v>
      </c>
      <c r="O84" s="121">
        <f>SUMIFS('EPA Export Aggregation'!R:R,'EPA Export Aggregation'!$A:$A,$B84,'EPA Export Aggregation'!$D:$D,$A$1)*IF($A84="CH4",About!$D$58,IF($A84="N2O",About!$D$59,1))</f>
        <v>2.6568160000000002E-4</v>
      </c>
      <c r="P84" s="121">
        <f>SUMIFS('EPA Export Aggregation'!S:S,'EPA Export Aggregation'!$A:$A,$B84,'EPA Export Aggregation'!$D:$D,$A$1)*IF($A84="CH4",About!$D$58,IF($A84="N2O",About!$D$59,1))</f>
        <v>3.2006765E-4</v>
      </c>
      <c r="Q84" s="121">
        <f>SUMIFS('EPA Export Aggregation'!T:T,'EPA Export Aggregation'!$A:$A,$B84,'EPA Export Aggregation'!$D:$D,$A$1)*IF($A84="CH4",About!$D$58,IF($A84="N2O",About!$D$59,1))</f>
        <v>3.0724369999999998E-4</v>
      </c>
      <c r="R84" s="121">
        <f>SUMIFS('EPA Export Aggregation'!U:U,'EPA Export Aggregation'!$A:$A,$B84,'EPA Export Aggregation'!$D:$D,$A$1)*IF($A84="CH4",About!$D$58,IF($A84="N2O",About!$D$59,1))</f>
        <v>3.3410420000000001E-4</v>
      </c>
      <c r="S84" s="121">
        <f>SUMIFS('EPA Export Aggregation'!V:V,'EPA Export Aggregation'!$A:$A,$B84,'EPA Export Aggregation'!$D:$D,$A$1)*IF($A84="CH4",About!$D$58,IF($A84="N2O",About!$D$59,1))</f>
        <v>3.2444804999999998E-4</v>
      </c>
      <c r="T84" s="121">
        <f>SUMIFS('EPA Export Aggregation'!W:W,'EPA Export Aggregation'!$A:$A,$B84,'EPA Export Aggregation'!$D:$D,$A$1)*IF($A84="CH4",About!$D$58,IF($A84="N2O",About!$D$59,1))</f>
        <v>2.6104269999999998E-4</v>
      </c>
      <c r="U84" s="121">
        <f>SUMIFS('EPA Export Aggregation'!X:X,'EPA Export Aggregation'!$A:$A,$B84,'EPA Export Aggregation'!$D:$D,$A$1)*IF($A84="CH4",About!$D$58,IF($A84="N2O",About!$D$59,1))</f>
        <v>2.3970940000000001E-4</v>
      </c>
      <c r="V84" s="121">
        <f>SUMIFS('EPA Export Aggregation'!Y:Y,'EPA Export Aggregation'!$A:$A,$B84,'EPA Export Aggregation'!$D:$D,$A$1)*IF($A84="CH4",About!$D$58,IF($A84="N2O",About!$D$59,1))</f>
        <v>1.8316369999999999E-4</v>
      </c>
      <c r="W84" s="121">
        <f>SUMIFS('EPA Export Aggregation'!Z:Z,'EPA Export Aggregation'!$A:$A,$B84,'EPA Export Aggregation'!$D:$D,$A$1)*IF($A84="CH4",About!$D$58,IF($A84="N2O",About!$D$59,1))</f>
        <v>2.3946500000000001E-4</v>
      </c>
      <c r="X84" s="121">
        <f>SUMIFS('EPA Export Aggregation'!AA:AA,'EPA Export Aggregation'!$A:$A,$B84,'EPA Export Aggregation'!$D:$D,$A$1)*IF($A84="CH4",About!$D$58,IF($A84="N2O",About!$D$59,1))</f>
        <v>2.7134039999999999E-4</v>
      </c>
      <c r="Y84" s="121">
        <f>SUMIFS('EPA Export Aggregation'!AB:AB,'EPA Export Aggregation'!$A:$A,$B84,'EPA Export Aggregation'!$D:$D,$A$1)*IF($A84="CH4",About!$D$58,IF($A84="N2O",About!$D$59,1))</f>
        <v>2.8558845000000002E-4</v>
      </c>
      <c r="Z84" s="121">
        <f>SUMIFS('EPA Export Aggregation'!AC:AC,'EPA Export Aggregation'!$A:$A,$B84,'EPA Export Aggregation'!$D:$D,$A$1)*IF($A84="CH4",About!$D$58,IF($A84="N2O",About!$D$59,1))</f>
        <v>3.3048049999999997E-4</v>
      </c>
      <c r="AA84" s="121">
        <f>SUMIFS('EPA Export Aggregation'!AD:AD,'EPA Export Aggregation'!$A:$A,$B84,'EPA Export Aggregation'!$D:$D,$A$1)*IF($A84="CH4",About!$D$58,IF($A84="N2O",About!$D$59,1))</f>
        <v>6.2533969999999995E-4</v>
      </c>
      <c r="AB84" s="121">
        <f>SUMIFS('EPA Export Aggregation'!AE:AE,'EPA Export Aggregation'!$A:$A,$B84,'EPA Export Aggregation'!$D:$D,$A$1)*IF($A84="CH4",About!$D$58,IF($A84="N2O",About!$D$59,1))</f>
        <v>8.6750955E-4</v>
      </c>
      <c r="AC84" s="121">
        <f>SUMIFS('EPA Export Aggregation'!AF:AF,'EPA Export Aggregation'!$A:$A,$B84,'EPA Export Aggregation'!$D:$D,$A$1)*IF($A84="CH4",About!$D$58,IF($A84="N2O",About!$D$59,1))</f>
        <v>1.0637979999999999E-3</v>
      </c>
      <c r="AD84" s="121">
        <f>SUMIFS('EPA Export Aggregation'!AG:AG,'EPA Export Aggregation'!$A:$A,$B84,'EPA Export Aggregation'!$D:$D,$A$1)*IF($A84="CH4",About!$D$58,IF($A84="N2O",About!$D$59,1))</f>
        <v>9.4216435000000001E-4</v>
      </c>
      <c r="AE84" s="121">
        <f>SUMIFS('EPA Export Aggregation'!AH:AH,'EPA Export Aggregation'!$A:$A,$B84,'EPA Export Aggregation'!$D:$D,$A$1)*IF($A84="CH4",About!$D$58,IF($A84="N2O",About!$D$59,1))</f>
        <v>9.32386E-4</v>
      </c>
      <c r="AF84" s="121">
        <f>SUMIFS('EPA Export Aggregation'!AI:AI,'EPA Export Aggregation'!$A:$A,$B84,'EPA Export Aggregation'!$D:$D,$A$1)*IF($A84="CH4",About!$D$58,IF($A84="N2O",About!$D$59,1))</f>
        <v>8.9539700000000003E-4</v>
      </c>
      <c r="AG84" s="121">
        <f>SUMIFS('EPA Export Aggregation'!AJ:AJ,'EPA Export Aggregation'!$A:$A,$B84,'EPA Export Aggregation'!$D:$D,$A$1)*IF($A84="CH4",About!$D$58,IF($A84="N2O",About!$D$59,1))</f>
        <v>1.1650853500000001E-3</v>
      </c>
      <c r="AH84" s="121">
        <f>SUMIFS('EPA Export Aggregation'!AK:AK,'EPA Export Aggregation'!$A:$A,$B84,'EPA Export Aggregation'!$D:$D,$A$1)*IF($A84="CH4",About!$D$58,IF($A84="N2O",About!$D$59,1))</f>
        <v>1.3178282999999999E-3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1.8959360000000001E-5</v>
      </c>
      <c r="D87" s="121">
        <f>SUMIFS('EPA Export Aggregation'!$F:$F,'EPA Export Aggregation'!$A:$A,$B87,'EPA Export Aggregation'!$D:$D,$A$1)*IF($A87="CH4",About!$D$58,IF($A87="N2O",About!$D$59,1))</f>
        <v>1.8959360000000001E-5</v>
      </c>
      <c r="E87" s="121">
        <f>SUMIFS('EPA Export Aggregation'!$F:$F,'EPA Export Aggregation'!$A:$A,$B87,'EPA Export Aggregation'!$D:$D,$A$1)*IF($A87="CH4",About!$D$58,IF($A87="N2O",About!$D$59,1))</f>
        <v>1.8959360000000001E-5</v>
      </c>
      <c r="F87" s="121">
        <f>SUMIFS('EPA Export Aggregation'!$F:$F,'EPA Export Aggregation'!$A:$A,$B87,'EPA Export Aggregation'!$D:$D,$A$1)*IF($A87="CH4",About!$D$58,IF($A87="N2O",About!$D$59,1))</f>
        <v>1.8959360000000001E-5</v>
      </c>
      <c r="G87" s="121">
        <f>SUMIFS('EPA Export Aggregation'!$F:$F,'EPA Export Aggregation'!$A:$A,$B87,'EPA Export Aggregation'!$D:$D,$A$1)*IF($A87="CH4",About!$D$58,IF($A87="N2O",About!$D$59,1))</f>
        <v>1.8959360000000001E-5</v>
      </c>
      <c r="H87" s="121">
        <f>SUMIFS('EPA Export Aggregation'!$F:$F,'EPA Export Aggregation'!$A:$A,$B87,'EPA Export Aggregation'!$D:$D,$A$1)*IF($A87="CH4",About!$D$58,IF($A87="N2O",About!$D$59,1))</f>
        <v>1.8959360000000001E-5</v>
      </c>
      <c r="I87" s="121">
        <f>SUMIFS('EPA Export Aggregation'!$F:$F,'EPA Export Aggregation'!$A:$A,$B87,'EPA Export Aggregation'!$D:$D,$A$1)*IF($A87="CH4",About!$D$58,IF($A87="N2O",About!$D$59,1))</f>
        <v>1.8959360000000001E-5</v>
      </c>
      <c r="J87" s="121">
        <f>SUMIFS('EPA Export Aggregation'!$F:$F,'EPA Export Aggregation'!$A:$A,$B87,'EPA Export Aggregation'!$D:$D,$A$1)*IF($A87="CH4",About!$D$58,IF($A87="N2O",About!$D$59,1))</f>
        <v>1.8959360000000001E-5</v>
      </c>
      <c r="K87" s="121">
        <f>SUMIFS('EPA Export Aggregation'!$F:$F,'EPA Export Aggregation'!$A:$A,$B87,'EPA Export Aggregation'!$D:$D,$A$1)*IF($A87="CH4",About!$D$58,IF($A87="N2O",About!$D$59,1))</f>
        <v>1.8959360000000001E-5</v>
      </c>
      <c r="L87" s="121">
        <f>SUMIFS('EPA Export Aggregation'!$F:$F,'EPA Export Aggregation'!$A:$A,$B87,'EPA Export Aggregation'!$D:$D,$A$1)*IF($A87="CH4",About!$D$58,IF($A87="N2O",About!$D$59,1))</f>
        <v>1.8959360000000001E-5</v>
      </c>
      <c r="M87" s="121">
        <f>SUMIFS('EPA Export Aggregation'!$F:$F,'EPA Export Aggregation'!$A:$A,$B87,'EPA Export Aggregation'!$D:$D,$A$1)*IF($A87="CH4",About!$D$58,IF($A87="N2O",About!$D$59,1))</f>
        <v>1.8959360000000001E-5</v>
      </c>
      <c r="N87" s="121">
        <f>SUMIFS('EPA Export Aggregation'!$F:$F,'EPA Export Aggregation'!$A:$A,$B87,'EPA Export Aggregation'!$D:$D,$A$1)*IF($A87="CH4",About!$D$58,IF($A87="N2O",About!$D$59,1))</f>
        <v>1.8959360000000001E-5</v>
      </c>
      <c r="O87" s="121">
        <f>SUMIFS('EPA Export Aggregation'!$F:$F,'EPA Export Aggregation'!$A:$A,$B87,'EPA Export Aggregation'!$D:$D,$A$1)*IF($A87="CH4",About!$D$58,IF($A87="N2O",About!$D$59,1))</f>
        <v>1.8959360000000001E-5</v>
      </c>
      <c r="P87" s="121">
        <f>SUMIFS('EPA Export Aggregation'!$F:$F,'EPA Export Aggregation'!$A:$A,$B87,'EPA Export Aggregation'!$D:$D,$A$1)*IF($A87="CH4",About!$D$58,IF($A87="N2O",About!$D$59,1))</f>
        <v>1.8959360000000001E-5</v>
      </c>
      <c r="Q87" s="121">
        <f>SUMIFS('EPA Export Aggregation'!$F:$F,'EPA Export Aggregation'!$A:$A,$B87,'EPA Export Aggregation'!$D:$D,$A$1)*IF($A87="CH4",About!$D$58,IF($A87="N2O",About!$D$59,1))</f>
        <v>1.8959360000000001E-5</v>
      </c>
      <c r="R87" s="121">
        <f>SUMIFS('EPA Export Aggregation'!$F:$F,'EPA Export Aggregation'!$A:$A,$B87,'EPA Export Aggregation'!$D:$D,$A$1)*IF($A87="CH4",About!$D$58,IF($A87="N2O",About!$D$59,1))</f>
        <v>1.8959360000000001E-5</v>
      </c>
      <c r="S87" s="121">
        <f>SUMIFS('EPA Export Aggregation'!$F:$F,'EPA Export Aggregation'!$A:$A,$B87,'EPA Export Aggregation'!$D:$D,$A$1)*IF($A87="CH4",About!$D$58,IF($A87="N2O",About!$D$59,1))</f>
        <v>1.8959360000000001E-5</v>
      </c>
      <c r="T87" s="121">
        <f>SUMIFS('EPA Export Aggregation'!$F:$F,'EPA Export Aggregation'!$A:$A,$B87,'EPA Export Aggregation'!$D:$D,$A$1)*IF($A87="CH4",About!$D$58,IF($A87="N2O",About!$D$59,1))</f>
        <v>1.8959360000000001E-5</v>
      </c>
      <c r="U87" s="121">
        <f>SUMIFS('EPA Export Aggregation'!$F:$F,'EPA Export Aggregation'!$A:$A,$B87,'EPA Export Aggregation'!$D:$D,$A$1)*IF($A87="CH4",About!$D$58,IF($A87="N2O",About!$D$59,1))</f>
        <v>1.8959360000000001E-5</v>
      </c>
      <c r="V87" s="121">
        <f>SUMIFS('EPA Export Aggregation'!$F:$F,'EPA Export Aggregation'!$A:$A,$B87,'EPA Export Aggregation'!$D:$D,$A$1)*IF($A87="CH4",About!$D$58,IF($A87="N2O",About!$D$59,1))</f>
        <v>1.8959360000000001E-5</v>
      </c>
      <c r="W87" s="121">
        <f>SUMIFS('EPA Export Aggregation'!$F:$F,'EPA Export Aggregation'!$A:$A,$B87,'EPA Export Aggregation'!$D:$D,$A$1)*IF($A87="CH4",About!$D$58,IF($A87="N2O",About!$D$59,1))</f>
        <v>1.8959360000000001E-5</v>
      </c>
      <c r="X87" s="121">
        <f>SUMIFS('EPA Export Aggregation'!$F:$F,'EPA Export Aggregation'!$A:$A,$B87,'EPA Export Aggregation'!$D:$D,$A$1)*IF($A87="CH4",About!$D$58,IF($A87="N2O",About!$D$59,1))</f>
        <v>1.8959360000000001E-5</v>
      </c>
      <c r="Y87" s="121">
        <f>SUMIFS('EPA Export Aggregation'!$F:$F,'EPA Export Aggregation'!$A:$A,$B87,'EPA Export Aggregation'!$D:$D,$A$1)*IF($A87="CH4",About!$D$58,IF($A87="N2O",About!$D$59,1))</f>
        <v>1.8959360000000001E-5</v>
      </c>
      <c r="Z87" s="121">
        <f>SUMIFS('EPA Export Aggregation'!$F:$F,'EPA Export Aggregation'!$A:$A,$B87,'EPA Export Aggregation'!$D:$D,$A$1)*IF($A87="CH4",About!$D$58,IF($A87="N2O",About!$D$59,1))</f>
        <v>1.8959360000000001E-5</v>
      </c>
      <c r="AA87" s="121">
        <f>SUMIFS('EPA Export Aggregation'!$F:$F,'EPA Export Aggregation'!$A:$A,$B87,'EPA Export Aggregation'!$D:$D,$A$1)*IF($A87="CH4",About!$D$58,IF($A87="N2O",About!$D$59,1))</f>
        <v>1.8959360000000001E-5</v>
      </c>
      <c r="AB87" s="121">
        <f>SUMIFS('EPA Export Aggregation'!$F:$F,'EPA Export Aggregation'!$A:$A,$B87,'EPA Export Aggregation'!$D:$D,$A$1)*IF($A87="CH4",About!$D$58,IF($A87="N2O",About!$D$59,1))</f>
        <v>1.8959360000000001E-5</v>
      </c>
      <c r="AC87" s="121">
        <f>SUMIFS('EPA Export Aggregation'!$F:$F,'EPA Export Aggregation'!$A:$A,$B87,'EPA Export Aggregation'!$D:$D,$A$1)*IF($A87="CH4",About!$D$58,IF($A87="N2O",About!$D$59,1))</f>
        <v>1.8959360000000001E-5</v>
      </c>
      <c r="AD87" s="121">
        <f>SUMIFS('EPA Export Aggregation'!$F:$F,'EPA Export Aggregation'!$A:$A,$B87,'EPA Export Aggregation'!$D:$D,$A$1)*IF($A87="CH4",About!$D$58,IF($A87="N2O",About!$D$59,1))</f>
        <v>1.8959360000000001E-5</v>
      </c>
      <c r="AE87" s="121">
        <f>SUMIFS('EPA Export Aggregation'!$F:$F,'EPA Export Aggregation'!$A:$A,$B87,'EPA Export Aggregation'!$D:$D,$A$1)*IF($A87="CH4",About!$D$58,IF($A87="N2O",About!$D$59,1))</f>
        <v>1.8959360000000001E-5</v>
      </c>
      <c r="AF87" s="121">
        <f>SUMIFS('EPA Export Aggregation'!$F:$F,'EPA Export Aggregation'!$A:$A,$B87,'EPA Export Aggregation'!$D:$D,$A$1)*IF($A87="CH4",About!$D$58,IF($A87="N2O",About!$D$59,1))</f>
        <v>1.8959360000000001E-5</v>
      </c>
      <c r="AG87" s="121">
        <f>SUMIFS('EPA Export Aggregation'!$F:$F,'EPA Export Aggregation'!$A:$A,$B87,'EPA Export Aggregation'!$D:$D,$A$1)*IF($A87="CH4",About!$D$58,IF($A87="N2O",About!$D$59,1))</f>
        <v>1.8959360000000001E-5</v>
      </c>
      <c r="AH87" s="121">
        <f>SUMIFS('EPA Export Aggregation'!$F:$F,'EPA Export Aggregation'!$A:$A,$B87,'EPA Export Aggregation'!$D:$D,$A$1)*IF($A87="CH4",About!$D$58,IF($A87="N2O",About!$D$59,1))</f>
        <v>1.8959360000000001E-5</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2025-11-06T21:38:53Z</dcterms:modified>
</cp:coreProperties>
</file>