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New Jersey\NJ-eps\"/>
    </mc:Choice>
  </mc:AlternateContent>
  <xr:revisionPtr revIDLastSave="0" documentId="13_ncr:1_{37A232BC-04D1-4E34-8098-C801BB24362A}" xr6:coauthVersionLast="47" xr6:coauthVersionMax="47" xr10:uidLastSave="{00000000-0000-0000-0000-000000000000}"/>
  <bookViews>
    <workbookView xWindow="-110" yWindow="-110" windowWidth="25820" windowHeight="14020"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63" i="20"/>
  <c r="T63" i="20" s="1"/>
  <c r="C77" i="20"/>
  <c r="D83" i="20" s="1" a="1"/>
  <c r="D83" i="20" s="1"/>
  <c r="AV6" i="20"/>
  <c r="D6" i="22"/>
  <c r="D85" i="20" a="1"/>
  <c r="D85" i="20" s="1"/>
  <c r="I6" i="20"/>
  <c r="E79" i="20" a="1"/>
  <c r="E79" i="20" s="1"/>
  <c r="E81" i="20" a="1"/>
  <c r="E81" i="20" s="1"/>
  <c r="E83" i="20" a="1"/>
  <c r="E83" i="20" s="1"/>
  <c r="E85" i="20" a="1"/>
  <c r="E85" i="20" s="1"/>
  <c r="E63" i="20"/>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K104" i="24" s="1"/>
  <c r="S104" i="24" s="1"/>
  <c r="T104" i="24" s="1"/>
  <c r="K9" i="24" s="1"/>
  <c r="J24" i="19" s="1"/>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K63" i="24" l="1"/>
  <c r="S63" i="24"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M88" i="20" s="1"/>
  <c r="P87" i="20" a="1"/>
  <c r="P87" i="20" s="1"/>
  <c r="L87" i="20" a="1"/>
  <c r="L87" i="20" s="1"/>
  <c r="P86" i="20" a="1"/>
  <c r="P86" i="20" s="1"/>
  <c r="L86" i="20" a="1"/>
  <c r="L86" i="20" s="1"/>
  <c r="O87" i="20" a="1"/>
  <c r="O87" i="20" s="1"/>
  <c r="K87" i="20" a="1"/>
  <c r="K87" i="20" s="1"/>
  <c r="O86" i="20" a="1"/>
  <c r="O86" i="20" s="1"/>
  <c r="K86" i="20" a="1"/>
  <c r="K86" i="20" s="1"/>
  <c r="K88" i="20" s="1"/>
  <c r="O88" i="20" l="1"/>
  <c r="Q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<sst xmlns="http://schemas.openxmlformats.org/spreadsheetml/2006/main" count="20880" uniqueCount="3855">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</sst>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21" fillId="9" borderId="27"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0" fontId="18" fillId="8" borderId="0" xfId="7" applyFill="1" applyAlignment="1">
      <alignment horizontal="left"/>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B1" sqref="B1"/>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3502</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New Jersey.//**Natural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New Jersey.//**Natural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New Jersey, the share of electricity among fuels used for heating in urban, residential buildings will rise from 5.8% to 11.3%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New Jersey, the share of electricity among fuels used for heating in urban, residential buildings will rise from 5.8% to 11.3%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New Jersey, the share of electricity among fuels used by appliances in urban, residential buildings will fall from 71.3% to 70.1%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New Jersey, the share of electricity among fuels used by appliances in urban, residential buildings will fall from 71.3% to 70.1%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New Jersey, the share of electricity among fuels used for heating in rural, residential buildings will rise from 5.8% to 11.3%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New Jersey, the share of electricity among fuels used for heating in rural, residential buildings will rise from 5.8% to 11.3%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71.3% to 70.1%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71.3% to 70.1%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New Jersey, the share of electricity among fuels used for heating in commercial buildings will fall from 0.3% to 0.2%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New Jersey, the share of electricity among fuels used for heating in commercial buildings will fall from 0.3% to 0.2%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New Jersey, the share of electricity among fuels used by appliances in commercial buildings will fall from 44% to 24.1%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New Jersey, the share of electricity among fuels used by appliances in commercial buildings will fall from 44% to 24.1%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New Jersey, the share of electricity among fuels used by other components in commercial buildings will rise from 93.7% to 97.8%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New Jersey, the share of electricity among fuels used by other components in commercial buildings will rise from 93.7% to 97.8%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New Jersey.//**Natural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New Jersey.</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New Jersey.</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New Jersey increased by 0%.</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New Jersey increased by 0%.</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New Jersey declined by -72%.</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New Jersey declined by -72%.</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New Jersey, a 100% setting provides for an additional 3613 MW of demand response capacity in 2050 (on top of a BAU quantity of 1169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New Jersey, a 100% setting provides for an additional 3613 MW of demand response capacity in 2050 (on top of a BAU quantity of 1169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T112" s="541" t="str">
        <f>M112&amp;N112&amp;O112&amp;S112</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New Jersey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**New Jersey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New Jersey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**New Jersey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New Jersey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**New Jersey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7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7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New Jersey</v>
      </c>
      <c r="B6" s="397">
        <f>SUMIFS(B7:B57,$A7:$A57,$A$6)</f>
        <v>1383</v>
      </c>
      <c r="C6" s="397">
        <f>SUMIFS(C7:C57,$A7:$A57,$A$6)</f>
        <v>9088074</v>
      </c>
      <c r="D6" s="397">
        <f>ROUND(SUMIFS(D7:D57,$A7:$A57,$A$6),2)</f>
        <v>15.22</v>
      </c>
      <c r="E6" s="397">
        <f t="shared" ref="E6:L6" si="0">SUMIFS(E7:E57,$A7:$A57,$A$6)</f>
        <v>1</v>
      </c>
      <c r="F6" s="397">
        <f t="shared" si="0"/>
        <v>0.16028999999999999</v>
      </c>
      <c r="G6" s="397">
        <f t="shared" si="0"/>
        <v>0.5</v>
      </c>
      <c r="H6" s="397">
        <f t="shared" si="0"/>
        <v>0.5</v>
      </c>
      <c r="I6" s="397">
        <f t="shared" si="0"/>
        <v>24337437</v>
      </c>
      <c r="J6" s="397">
        <f t="shared" si="0"/>
        <v>0</v>
      </c>
      <c r="K6" s="397">
        <f t="shared" si="0"/>
        <v>6826117</v>
      </c>
      <c r="L6" s="397">
        <f t="shared" si="0"/>
        <v>555</v>
      </c>
      <c r="M6" s="397">
        <f>ROUND(SUMIFS(M7:M57,$A7:$A57,$A$6)*100,0)</f>
        <v>-72</v>
      </c>
      <c r="N6" s="397">
        <f>ROUND(SUMIFS(N7:N57,$A7:$A57,$A$6)*100,0)</f>
        <v>0</v>
      </c>
      <c r="O6" s="397">
        <f t="shared" ref="O6:AM6" si="1">ROUND(SUMIFS(O7:O57,$A7:$A57,$A$6),0)</f>
        <v>2444</v>
      </c>
      <c r="P6" s="397">
        <f t="shared" si="1"/>
        <v>1169</v>
      </c>
      <c r="Q6" s="397">
        <f t="shared" si="1"/>
        <v>390</v>
      </c>
      <c r="R6" s="397">
        <f t="shared" si="1"/>
        <v>0</v>
      </c>
      <c r="S6" s="397">
        <f t="shared" si="1"/>
        <v>0</v>
      </c>
      <c r="T6" s="397">
        <f t="shared" si="1"/>
        <v>22</v>
      </c>
      <c r="U6" s="397">
        <f t="shared" si="1"/>
        <v>146</v>
      </c>
      <c r="V6" s="397">
        <f t="shared" si="1"/>
        <v>0</v>
      </c>
      <c r="W6" s="397">
        <f t="shared" si="1"/>
        <v>0</v>
      </c>
      <c r="X6" s="397">
        <f t="shared" si="1"/>
        <v>463</v>
      </c>
      <c r="Y6" s="397">
        <f t="shared" si="1"/>
        <v>8570</v>
      </c>
      <c r="Z6" s="397">
        <f t="shared" si="1"/>
        <v>3467</v>
      </c>
      <c r="AA6" s="397">
        <f t="shared" si="1"/>
        <v>12</v>
      </c>
      <c r="AB6" s="397">
        <f t="shared" si="1"/>
        <v>8</v>
      </c>
      <c r="AC6" s="397">
        <f t="shared" si="1"/>
        <v>746</v>
      </c>
      <c r="AD6" s="397">
        <f t="shared" si="1"/>
        <v>0</v>
      </c>
      <c r="AE6" s="397">
        <f t="shared" si="1"/>
        <v>63</v>
      </c>
      <c r="AF6" s="397">
        <f t="shared" si="1"/>
        <v>0</v>
      </c>
      <c r="AG6" s="397">
        <f t="shared" si="1"/>
        <v>226</v>
      </c>
      <c r="AH6" s="397">
        <f t="shared" si="1"/>
        <v>2770</v>
      </c>
      <c r="AI6" s="397">
        <f t="shared" si="1"/>
        <v>0</v>
      </c>
      <c r="AJ6" s="397">
        <f t="shared" si="1"/>
        <v>0</v>
      </c>
      <c r="AK6" s="397">
        <f t="shared" si="1"/>
        <v>0</v>
      </c>
      <c r="AL6" s="397">
        <f t="shared" si="1"/>
        <v>0</v>
      </c>
      <c r="AM6" s="397">
        <f t="shared" si="1"/>
        <v>105</v>
      </c>
      <c r="AN6" s="398">
        <f>ROUND(SUMIFS(AN7:AN57,$A7:$A57,$A$6),)</f>
        <v>452</v>
      </c>
      <c r="AO6" s="397">
        <f t="shared" ref="AO6:AP6" si="2">ROUND(SUMIFS(AO7:AO57,$A7:$A57,$A$6),)</f>
        <v>5754</v>
      </c>
      <c r="AP6" s="397">
        <f t="shared" si="2"/>
        <v>4</v>
      </c>
      <c r="AQ6" s="397">
        <f>ROUND(SUMIFS(AQ7:AQ57,$A7:$A57,$A$6),0)</f>
        <v>7</v>
      </c>
      <c r="AR6" s="399">
        <f>SUMIFS(AR7:AR57,$A7:$A57,$A$6)</f>
        <v>0.41725090291055872</v>
      </c>
      <c r="AS6" s="397">
        <f>ROUND(SUMIFS(AS7:AS57,$A7:$A57,$A$6),0)</f>
        <v>870</v>
      </c>
      <c r="AT6" s="397">
        <f>ROUND(SUMIFS(AT7:AT57,$A7:$A57,$A$6),0)</f>
        <v>1169</v>
      </c>
      <c r="AU6" s="397">
        <f>ROUND(SUMIFS(AU7:AU57,$A7:$A57,$A$6),0)</f>
        <v>3613</v>
      </c>
      <c r="AV6" s="397">
        <f>ROUND(SUMIFS(AV7:AV57,$A7:$A57,$A$6)*100,0)</f>
        <v>16</v>
      </c>
      <c r="AW6" s="397">
        <f>ROUND(SUMIFS(AW7:AW57,$A7:$A57,$A$6)*100,0)</f>
        <v>50</v>
      </c>
      <c r="AX6" s="397">
        <f>ROUND(SUMIFS(AX7:AX57,$A7:$A57,$A$6)*100,0)</f>
        <v>50</v>
      </c>
      <c r="AY6" s="397">
        <f>SUMIFS(AY7:AY57,$A7:$A57,$A$6)</f>
        <v>0</v>
      </c>
      <c r="AZ6" s="397">
        <f>SUMIFS(AZ7:AZ57,$A7:$A57,$A$6)</f>
        <v>5000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NJ</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NJ</v>
      </c>
      <c r="D77" s="392">
        <v>2019</v>
      </c>
      <c r="E77" s="392">
        <v>2050</v>
      </c>
    </row>
    <row r="78" spans="1:40" ht="16" customHeight="1" x14ac:dyDescent="0.35">
      <c r="B78" s="392" t="s">
        <v>3537</v>
      </c>
      <c r="C78" s="392" t="s">
        <v>126</v>
      </c>
      <c r="D78" s="392" cm="1">
        <f t="array" ref="D78">ROUND(INDEX($B$95:$H$845,MATCH(1,($C78=$E$95:$E$845)*($B78=$F$95:$F$845)*($C$77=$B$95:$B$845),0),MATCH(D$77,$B$95:$H$95,0))*100,1)</f>
        <v>5.8</v>
      </c>
      <c r="E78" s="392" cm="1">
        <f t="array" ref="E78">ROUND(INDEX($B$95:$H$845,MATCH(1,($C78=$E$95:$E$845)*($B78=$F$95:$F$845)*($C$77=$B$95:$B$845),0),MATCH(E$77,$B$95:$H$95,0))*100,1)</f>
        <v>11.3</v>
      </c>
    </row>
    <row r="79" spans="1:40" ht="16" customHeight="1" x14ac:dyDescent="0.35">
      <c r="B79" s="392" t="s">
        <v>3537</v>
      </c>
      <c r="C79" s="392" t="s">
        <v>3538</v>
      </c>
      <c r="D79" s="392" cm="1">
        <f t="array" ref="D79">ROUND(INDEX($B$95:$H$845,MATCH(1,($C79=$E$95:$E$845)*($B79=$F$95:$F$845)*($C$77=$B$95:$B$845),0),MATCH(D$77,$B$95:$H$95,0))*100,1)</f>
        <v>71.3</v>
      </c>
      <c r="E79" s="392" cm="1">
        <f t="array" ref="E79">ROUND(INDEX($B$95:$H$845,MATCH(1,($C79=$E$95:$E$845)*($B79=$F$95:$F$845)*($C$77=$B$95:$B$845),0),MATCH(E$77,$B$95:$H$95,0))*100,1)</f>
        <v>70.099999999999994</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5.8</v>
      </c>
      <c r="E81" s="392" cm="1">
        <f t="array" ref="E81">ROUND(INDEX($B$95:$H$845,MATCH(1,($C81=$E$95:$E$845)*($B81=$F$95:$F$845)*($C$77=$B$95:$B$845),0),MATCH(E$77,$B$95:$H$95,0))*100,1)</f>
        <v>11.3</v>
      </c>
    </row>
    <row r="82" spans="2:26" ht="16" customHeight="1" x14ac:dyDescent="0.35">
      <c r="B82" s="392" t="s">
        <v>3539</v>
      </c>
      <c r="C82" s="392" t="s">
        <v>3538</v>
      </c>
      <c r="D82" s="392" cm="1">
        <f t="array" ref="D82">ROUND(INDEX($B$95:$H$845,MATCH(1,($C82=$E$95:$E$845)*($B82=$F$95:$F$845)*($C$77=$B$95:$B$845),0),MATCH(D$77,$B$95:$H$95,0))*100,1)</f>
        <v>71.3</v>
      </c>
      <c r="E82" s="392" cm="1">
        <f t="array" ref="E82">ROUND(INDEX($B$95:$H$845,MATCH(1,($C82=$E$95:$E$845)*($B82=$F$95:$F$845)*($C$77=$B$95:$B$845),0),MATCH(E$77,$B$95:$H$95,0))*100,1)</f>
        <v>70.099999999999994</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NJ</v>
      </c>
    </row>
    <row r="84" spans="2:26" ht="16" customHeight="1" x14ac:dyDescent="0.35">
      <c r="B84" s="392" t="s">
        <v>507</v>
      </c>
      <c r="C84" s="392" t="s">
        <v>126</v>
      </c>
      <c r="D84" s="392" cm="1">
        <f t="array" ref="D84">ROUND(INDEX($B$95:$H$845,MATCH(1,($C84=$E$95:$E$845)*($B84=$F$95:$F$845)*($C$77=$B$95:$B$845),0),MATCH(D$77,$B$95:$H$95,0))*100,1)</f>
        <v>0.3</v>
      </c>
      <c r="E84" s="392" cm="1">
        <f t="array" ref="E84">ROUND(INDEX($B$95:$H$845,MATCH(1,($C84=$E$95:$E$845)*($B84=$F$95:$F$845)*($C$77=$B$95:$B$845),0),MATCH(E$77,$B$95:$H$95,0))*100,1)</f>
        <v>0.2</v>
      </c>
    </row>
    <row r="85" spans="2:26" ht="16" customHeight="1" x14ac:dyDescent="0.35">
      <c r="B85" s="392" t="s">
        <v>507</v>
      </c>
      <c r="C85" s="392" t="s">
        <v>3538</v>
      </c>
      <c r="D85" s="392" cm="1">
        <f t="array" ref="D85">ROUND(INDEX($B$95:$H$845,MATCH(1,($C85=$E$95:$E$845)*($B85=$F$95:$F$845)*($C$77=$B$95:$B$845),0),MATCH(D$77,$B$95:$H$95,0))*100,1)</f>
        <v>44</v>
      </c>
      <c r="E85" s="392" cm="1">
        <f t="array" ref="E85">ROUND(INDEX($B$95:$H$845,MATCH(1,($C85=$E$95:$E$845)*($B85=$F$95:$F$845)*($C$77=$B$95:$B$845),0),MATCH(E$77,$B$95:$H$95,0))*100,1)</f>
        <v>24.1</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93.7</v>
      </c>
      <c r="E86" s="392" cm="1">
        <f t="array" ref="E86">ROUND(INDEX($B$95:$H$845,MATCH(1,($C86=$E$95:$E$845)*($B86=$F$95:$F$845)*($C$77=$B$95:$B$845),0),MATCH(E$77,$B$95:$H$95,0))*100,1)</f>
        <v>97.8</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158029654745930</v>
      </c>
      <c r="P86" s="392" cm="1">
        <f t="array" ref="P86">INDEX($K$95:$Z$195,MATCH(1,($J86=$L$95:$L$195)*($J$83=$K$95:$K$195),0),MATCH(P$85,$K$95:$Z$95,0))</f>
        <v>0</v>
      </c>
      <c r="Q86" s="392" cm="1">
        <f t="array" ref="Q86">INDEX($K$95:$Z$195,MATCH(1,($J86=$L$95:$L$195)*($J$83=$K$95:$K$195),0),MATCH(Q$85,$K$95:$Z$95,0))</f>
        <v>103971851748861</v>
      </c>
      <c r="R86" s="392" cm="1">
        <f t="array" ref="R86">INDEX($K$95:$Z$195,MATCH(1,($J86=$L$95:$L$195)*($J$83=$K$95:$K$195),0),MATCH(R$85,$K$95:$Z$95,0))</f>
        <v>2327246212787600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35494820634610.398</v>
      </c>
      <c r="N87" s="392" cm="1">
        <f t="array" ref="N87">INDEX($K$95:$Z$195,MATCH(1,($J87=$L$95:$L$195)*($J$83=$K$95:$K$195),0),MATCH(N$85,$K$95:$Z$95,0))</f>
        <v>93742590930271</v>
      </c>
      <c r="O87" s="392" cm="1">
        <f t="array" ref="O87">INDEX($K$95:$Z$195,MATCH(1,($J87=$L$95:$L$195)*($J$83=$K$95:$K$195),0),MATCH(O$85,$K$95:$Z$95,0))</f>
        <v>165549654745930</v>
      </c>
      <c r="P87" s="392" cm="1">
        <f t="array" ref="P87">INDEX($K$95:$Z$195,MATCH(1,($J87=$L$95:$L$195)*($J$83=$K$95:$K$195),0),MATCH(P$85,$K$95:$Z$95,0))</f>
        <v>0</v>
      </c>
      <c r="Q87" s="392" cm="1">
        <f t="array" ref="Q87">INDEX($K$95:$Z$195,MATCH(1,($J87=$L$95:$L$195)*($J$83=$K$95:$K$195),0),MATCH(Q$85,$K$95:$Z$95,0))</f>
        <v>274126851748861</v>
      </c>
      <c r="R87" s="392" cm="1">
        <f t="array" ref="R87">INDEX($K$95:$Z$195,MATCH(1,($J87=$L$95:$L$195)*($J$83=$K$95:$K$195),0),MATCH(R$85,$K$95:$Z$95,0))</f>
        <v>2795874212787600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95</v>
      </c>
      <c r="P88" s="392">
        <f t="shared" si="10"/>
        <v>0</v>
      </c>
      <c r="Q88" s="392">
        <f t="shared" si="10"/>
        <v>37.928371878036202</v>
      </c>
      <c r="R88" s="392">
        <f t="shared" si="10"/>
        <v>83.238587850032104</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New Jersey</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Jersey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Jersey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Jersey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Jersey,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$5000.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Jersey, the share of electricity among fuels used for heating in urban, residential buildings will rise from 5.8% to 11.3% through 2050.//**Urban Residential Appliances: **In the BAU case, in New Jersey, the share of electricity among fuels used by appliances in urban, residential buildings will fall from 71.3% to 70.1% through 2050.//**Urban Residential Other Components: ** In the BAU case, the share of electricity among fuels used by other components in urban, residential buildings is 100%.//**Rural Residential Heating: **In the BAU case, in New Jersey, the share of electricity among fuels used for heating in rural, residential buildings will rise from 5.8% to 11.3% through 2050.//**Rural Residential Appliances: **In the BAU case, in , the share of electricity among fuels used by appliances in rural, residential buildings will fall from 71.3% to 70.1% through 2050.//**Rural Residential Other Components: **In the United States, the share of electricity among fuels used by other components in urban, residential buildings is 100%.//**Commercial Heating: **In the BAU case, in New Jersey, the share of electricity among fuels used for heating in commercial buildings will fall from 0.3% to 0.2% through 2050.//**Commercial Appliances: **In the BAU case, in New Jersey, the share of electricity among fuels used by appliances in commercial buildings will fall from 44% to 24.1% through 2050.//**Commercial Other Components: **In the BAU case, in the New Jersey, the share of electricity among fuels used by other components in commercial buildings will rise from 93.7% to 97.8%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New Jersey.//**Natural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New Jersey.//**Natural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New Jersey.//**Natural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New Jersey.//**Natural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New Jersey.//**Natural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New Jersey.//**Natural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New Jersey.//**Natural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New Jersey.//**Natural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New Jersey.//**Natural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New Jersey.//**Natural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New Jersey.//**Natural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New Jersey.//**Natural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New Jersey.//**Natural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New Jersey.//**Natural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New Jersey.//**Natural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New Jersey.//**Natural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Jersey. After weighing for coop and municipality requirements, the BAU assumes a total CES of 50% in 2030 that rises to 50%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Jersey increased by 0%.</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Jersey declined by -72%.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Jersey, a 100% setting provides for an additional 3613 MW of demand response capacity in 2050 (on top of a BAU quantity of 1169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New Jersey had about 4 of grid battery storage.  The BAU scenario is based on EIA AEO data and sees grid battery capacity reach 452 by 2050.  The additional potential is based on NREL's Renewable Electricity Futures Study (80% RE-ITI (2014) scenario) and suggests New Jersey could reach 5754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Jersey does not have a capacity construction subsidy for onshore wind. However, the Investment Tax Credit, a similar program for solar power, covers 30% of system costs through 2019, with declining amounts thereafter.//**Solar PV : **New Jersey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Jersey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10" sqref="C10"/>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87" t="s">
        <v>490</v>
      </c>
      <c r="B2" s="587"/>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92" t="s">
        <v>493</v>
      </c>
      <c r="B6" s="323" t="s">
        <v>494</v>
      </c>
      <c r="C6" s="323" t="s">
        <v>495</v>
      </c>
      <c r="D6" s="323" t="s">
        <v>496</v>
      </c>
      <c r="E6" s="323" t="s">
        <v>497</v>
      </c>
      <c r="F6" s="323" t="s">
        <v>498</v>
      </c>
      <c r="G6" s="323" t="s">
        <v>499</v>
      </c>
      <c r="H6" s="323" t="s">
        <v>500</v>
      </c>
    </row>
    <row r="7" spans="1:8" ht="15" thickBot="1" x14ac:dyDescent="0.4">
      <c r="A7" s="593"/>
      <c r="B7" s="594" t="s">
        <v>501</v>
      </c>
      <c r="C7" s="595"/>
      <c r="D7" s="595"/>
      <c r="E7" s="595"/>
      <c r="F7" s="595"/>
      <c r="G7" s="595"/>
      <c r="H7" s="596"/>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97" t="s">
        <v>551</v>
      </c>
      <c r="B68" s="598"/>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99" t="s">
        <v>493</v>
      </c>
      <c r="B71" s="602" t="s">
        <v>553</v>
      </c>
      <c r="C71" s="603"/>
      <c r="D71" s="602" t="s">
        <v>554</v>
      </c>
      <c r="E71" s="604"/>
      <c r="F71" s="605"/>
      <c r="G71" s="602" t="s">
        <v>555</v>
      </c>
      <c r="H71" s="606"/>
      <c r="I71" s="606"/>
      <c r="J71" s="603"/>
    </row>
    <row r="72" spans="1:10" x14ac:dyDescent="0.35">
      <c r="A72" s="600"/>
      <c r="B72" s="607" t="s">
        <v>556</v>
      </c>
      <c r="C72" s="608"/>
      <c r="D72" s="611" t="s">
        <v>557</v>
      </c>
      <c r="E72" s="607" t="s">
        <v>495</v>
      </c>
      <c r="F72" s="608" t="s">
        <v>496</v>
      </c>
      <c r="G72" s="611" t="s">
        <v>558</v>
      </c>
      <c r="H72" s="611" t="s">
        <v>495</v>
      </c>
      <c r="I72" s="611" t="s">
        <v>496</v>
      </c>
      <c r="J72" s="319" t="s">
        <v>494</v>
      </c>
    </row>
    <row r="73" spans="1:10" x14ac:dyDescent="0.35">
      <c r="A73" s="600"/>
      <c r="B73" s="609"/>
      <c r="C73" s="610"/>
      <c r="D73" s="612"/>
      <c r="E73" s="609"/>
      <c r="F73" s="610"/>
      <c r="G73" s="613"/>
      <c r="H73" s="612"/>
      <c r="I73" s="612"/>
      <c r="J73" s="319" t="s">
        <v>559</v>
      </c>
    </row>
    <row r="74" spans="1:10" ht="15" thickBot="1" x14ac:dyDescent="0.4">
      <c r="A74" s="601"/>
      <c r="B74" s="322" t="s">
        <v>560</v>
      </c>
      <c r="C74" s="56" t="s">
        <v>561</v>
      </c>
      <c r="D74" s="56" t="s">
        <v>562</v>
      </c>
      <c r="E74" s="590" t="s">
        <v>563</v>
      </c>
      <c r="F74" s="591"/>
      <c r="G74" s="590" t="s">
        <v>501</v>
      </c>
      <c r="H74" s="588"/>
      <c r="I74" s="588"/>
      <c r="J74" s="589"/>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87" t="s">
        <v>626</v>
      </c>
      <c r="B409" s="587"/>
      <c r="C409" s="587"/>
      <c r="D409" s="587"/>
      <c r="E409" s="587"/>
      <c r="F409" s="587"/>
      <c r="G409" s="587"/>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1" t="s">
        <v>501</v>
      </c>
      <c r="C414" s="581"/>
      <c r="D414" s="582"/>
      <c r="E414" s="580" t="s">
        <v>634</v>
      </c>
      <c r="F414" s="581"/>
      <c r="G414" s="582"/>
      <c r="H414" s="580" t="s">
        <v>501</v>
      </c>
      <c r="I414" s="588"/>
      <c r="J414" s="588"/>
      <c r="K414" s="588"/>
      <c r="L414" s="588"/>
      <c r="M414" s="589"/>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84" t="s">
        <v>679</v>
      </c>
      <c r="B466" s="584"/>
      <c r="C466" s="584"/>
      <c r="D466" s="584"/>
      <c r="E466" s="584"/>
      <c r="F466" s="584"/>
      <c r="G466" s="584"/>
      <c r="H466" s="584"/>
      <c r="I466" s="584"/>
      <c r="J466" s="584"/>
      <c r="K466" s="584"/>
      <c r="L466" s="584"/>
      <c r="M466" s="584"/>
      <c r="N466" s="584"/>
      <c r="O466" s="584"/>
      <c r="P466" s="584"/>
      <c r="Q466" s="584"/>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578"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579"/>
      <c r="B471" s="580" t="s">
        <v>3275</v>
      </c>
      <c r="C471" s="581"/>
      <c r="D471" s="581"/>
      <c r="E471" s="581"/>
      <c r="F471" s="581"/>
      <c r="G471" s="581"/>
      <c r="H471" s="581"/>
      <c r="I471" s="581"/>
      <c r="J471" s="581"/>
      <c r="K471" s="581"/>
      <c r="L471" s="581"/>
      <c r="M471" s="581"/>
      <c r="N471" s="581"/>
      <c r="O471" s="581"/>
      <c r="P471" s="581"/>
      <c r="Q471" s="581"/>
      <c r="R471" s="582"/>
      <c r="S471" s="320"/>
      <c r="T471" s="320"/>
      <c r="U471" s="571" t="s">
        <v>714</v>
      </c>
      <c r="V471" s="572"/>
      <c r="W471" s="580" t="s">
        <v>3275</v>
      </c>
      <c r="X471" s="581"/>
      <c r="Y471" s="581"/>
      <c r="Z471" s="581"/>
      <c r="AA471" s="581"/>
      <c r="AB471" s="581"/>
      <c r="AC471" s="582"/>
      <c r="AD471" s="320"/>
      <c r="AE471" s="320"/>
      <c r="AF471" s="571" t="s">
        <v>714</v>
      </c>
      <c r="AG471" s="572"/>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71" t="s">
        <v>714</v>
      </c>
      <c r="C501" s="585"/>
      <c r="D501" s="585"/>
      <c r="E501" s="585"/>
      <c r="F501" s="585"/>
      <c r="G501" s="585"/>
      <c r="H501" s="585"/>
      <c r="I501" s="585"/>
      <c r="J501" s="585"/>
      <c r="K501" s="585"/>
      <c r="L501" s="585"/>
      <c r="M501" s="585"/>
      <c r="N501" s="585"/>
      <c r="O501" s="585"/>
      <c r="P501" s="585"/>
      <c r="Q501" s="585"/>
      <c r="R501" s="585"/>
      <c r="S501" s="585"/>
      <c r="T501" s="585"/>
      <c r="U501" s="585"/>
      <c r="V501" s="585"/>
      <c r="W501" s="585"/>
      <c r="X501" s="585"/>
      <c r="Y501" s="585"/>
      <c r="Z501" s="585"/>
      <c r="AA501" s="585"/>
      <c r="AB501" s="585"/>
      <c r="AC501" s="585"/>
      <c r="AD501" s="585"/>
      <c r="AE501" s="585"/>
      <c r="AF501" s="585"/>
      <c r="AG501" s="585"/>
      <c r="AH501" s="585"/>
      <c r="AI501" s="585"/>
      <c r="AJ501" s="586"/>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1" t="s">
        <v>501</v>
      </c>
      <c r="C518" s="581"/>
      <c r="D518" s="581"/>
      <c r="E518" s="581"/>
      <c r="F518" s="581"/>
      <c r="G518" s="582"/>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573" t="s">
        <v>493</v>
      </c>
      <c r="B604" s="74" t="s">
        <v>782</v>
      </c>
      <c r="C604" s="74" t="s">
        <v>783</v>
      </c>
      <c r="D604" s="74" t="s">
        <v>784</v>
      </c>
      <c r="E604" s="74" t="s">
        <v>632</v>
      </c>
      <c r="F604" s="74" t="s">
        <v>498</v>
      </c>
      <c r="G604" s="74" t="s">
        <v>499</v>
      </c>
    </row>
    <row r="605" spans="1:7" ht="15" thickBot="1" x14ac:dyDescent="0.4">
      <c r="A605" s="574"/>
      <c r="B605" s="575" t="s">
        <v>501</v>
      </c>
      <c r="C605" s="576"/>
      <c r="D605" s="576"/>
      <c r="E605" s="576"/>
      <c r="F605" s="576"/>
      <c r="G605" s="577"/>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583" t="s">
        <v>808</v>
      </c>
      <c r="B632" s="58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566" t="s">
        <v>809</v>
      </c>
      <c r="B636" s="298" t="s">
        <v>810</v>
      </c>
      <c r="C636" s="299" t="s">
        <v>495</v>
      </c>
      <c r="D636" s="299" t="s">
        <v>496</v>
      </c>
      <c r="E636" s="299" t="s">
        <v>632</v>
      </c>
      <c r="F636" s="300" t="s">
        <v>498</v>
      </c>
      <c r="G636" s="301" t="s">
        <v>499</v>
      </c>
      <c r="H636" s="300" t="s">
        <v>633</v>
      </c>
    </row>
    <row r="637" spans="1:8" ht="15" thickBot="1" x14ac:dyDescent="0.4">
      <c r="A637" s="567"/>
      <c r="B637" s="568" t="s">
        <v>501</v>
      </c>
      <c r="C637" s="569"/>
      <c r="D637" s="569"/>
      <c r="E637" s="569"/>
      <c r="F637" s="569"/>
      <c r="G637" s="569"/>
      <c r="H637" s="570"/>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8" t="s">
        <v>11</v>
      </c>
      <c r="B1" s="618"/>
      <c r="C1" s="618"/>
      <c r="D1" s="618"/>
      <c r="E1" s="618"/>
    </row>
    <row r="2" spans="1:5" x14ac:dyDescent="0.35">
      <c r="A2" s="619" t="s">
        <v>155</v>
      </c>
      <c r="B2" s="619"/>
      <c r="C2" s="619"/>
      <c r="D2" s="619"/>
      <c r="E2" s="619"/>
    </row>
    <row r="19" spans="1:5" x14ac:dyDescent="0.35">
      <c r="A19" s="6" t="s">
        <v>156</v>
      </c>
    </row>
    <row r="20" spans="1:5" x14ac:dyDescent="0.35">
      <c r="A20" s="6">
        <v>155400</v>
      </c>
      <c r="B20" s="6" t="s">
        <v>157</v>
      </c>
    </row>
    <row r="21" spans="1:5" x14ac:dyDescent="0.35">
      <c r="A21" s="619" t="s">
        <v>158</v>
      </c>
      <c r="B21" s="619"/>
      <c r="C21" s="619"/>
      <c r="D21" s="619"/>
      <c r="E21" s="619"/>
    </row>
    <row r="38" spans="1:5" x14ac:dyDescent="0.35">
      <c r="A38" s="6" t="s">
        <v>156</v>
      </c>
    </row>
    <row r="39" spans="1:5" x14ac:dyDescent="0.35">
      <c r="A39" s="6">
        <v>100800</v>
      </c>
      <c r="B39" s="6" t="s">
        <v>157</v>
      </c>
    </row>
    <row r="40" spans="1:5" x14ac:dyDescent="0.35">
      <c r="A40" s="619" t="s">
        <v>159</v>
      </c>
      <c r="B40" s="619"/>
      <c r="C40" s="619"/>
      <c r="D40" s="619"/>
      <c r="E40" s="619"/>
    </row>
    <row r="57" spans="1:5" ht="15" thickBot="1" x14ac:dyDescent="0.4">
      <c r="A57" s="6" t="s">
        <v>156</v>
      </c>
    </row>
    <row r="58" spans="1:5" ht="15" thickBot="1" x14ac:dyDescent="0.4">
      <c r="A58" s="7">
        <v>194000</v>
      </c>
      <c r="B58" s="6" t="s">
        <v>160</v>
      </c>
    </row>
    <row r="60" spans="1:5" x14ac:dyDescent="0.35">
      <c r="A60" s="618" t="s">
        <v>161</v>
      </c>
      <c r="B60" s="618"/>
      <c r="C60" s="618"/>
      <c r="D60" s="618"/>
      <c r="E60" s="618"/>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8" t="s">
        <v>162</v>
      </c>
      <c r="B89" s="618"/>
      <c r="C89" s="618"/>
      <c r="D89" s="618"/>
      <c r="E89" s="618"/>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8" t="s">
        <v>163</v>
      </c>
      <c r="B98" s="618"/>
      <c r="C98" s="618"/>
      <c r="D98" s="618"/>
      <c r="E98" s="618"/>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8" t="s">
        <v>165</v>
      </c>
      <c r="B109" s="618"/>
      <c r="C109" s="618"/>
      <c r="D109" s="618"/>
      <c r="E109" s="618"/>
    </row>
    <row r="110" spans="1:5" ht="15" thickBot="1" x14ac:dyDescent="0.4"/>
    <row r="111" spans="1:5" ht="15" thickBot="1" x14ac:dyDescent="0.4">
      <c r="A111" s="15">
        <f>A122</f>
        <v>0.20481927710843381</v>
      </c>
      <c r="B111" s="6" t="s">
        <v>393</v>
      </c>
    </row>
    <row r="113" spans="1:12" x14ac:dyDescent="0.35">
      <c r="A113" s="618" t="s">
        <v>164</v>
      </c>
      <c r="B113" s="618"/>
      <c r="C113" s="618"/>
      <c r="D113" s="618"/>
      <c r="E113" s="618"/>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8" t="s">
        <v>394</v>
      </c>
      <c r="B124" s="618"/>
      <c r="C124" s="618"/>
      <c r="D124" s="618"/>
      <c r="E124" s="618"/>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8" t="s">
        <v>105</v>
      </c>
      <c r="B134" s="618"/>
      <c r="C134" s="618"/>
      <c r="D134" s="618"/>
      <c r="E134" s="618"/>
    </row>
    <row r="135" spans="1:12" x14ac:dyDescent="0.35">
      <c r="A135" s="22" t="s">
        <v>409</v>
      </c>
      <c r="B135" s="23"/>
      <c r="C135" s="23"/>
      <c r="D135" s="23"/>
      <c r="E135" s="23"/>
      <c r="F135" s="23"/>
      <c r="G135" s="23"/>
    </row>
    <row r="136" spans="1:12" x14ac:dyDescent="0.35">
      <c r="A136" s="24"/>
      <c r="B136" s="615" t="s">
        <v>410</v>
      </c>
      <c r="C136" s="616"/>
      <c r="D136" s="616"/>
      <c r="E136" s="617"/>
      <c r="F136" s="23"/>
      <c r="G136" s="23"/>
    </row>
    <row r="137" spans="1:12" x14ac:dyDescent="0.35">
      <c r="A137" s="25"/>
      <c r="B137" s="615" t="s">
        <v>411</v>
      </c>
      <c r="C137" s="617"/>
      <c r="D137" s="615" t="s">
        <v>412</v>
      </c>
      <c r="E137" s="617"/>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8" t="s">
        <v>168</v>
      </c>
      <c r="B165" s="618"/>
      <c r="C165" s="618"/>
      <c r="D165" s="618"/>
      <c r="E165" s="618"/>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8" t="s">
        <v>401</v>
      </c>
      <c r="B169" s="618"/>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8" t="s">
        <v>174</v>
      </c>
      <c r="B174" s="618"/>
      <c r="C174" s="618"/>
      <c r="D174" s="618"/>
      <c r="E174" s="618"/>
    </row>
    <row r="175" spans="1:7" ht="15" thickBot="1" x14ac:dyDescent="0.4">
      <c r="A175" s="19" t="s">
        <v>408</v>
      </c>
      <c r="B175" s="41">
        <v>0.1246</v>
      </c>
    </row>
    <row r="176" spans="1:7" ht="15" thickBot="1" x14ac:dyDescent="0.4">
      <c r="A176" s="19" t="s">
        <v>405</v>
      </c>
      <c r="B176" s="40">
        <f>1-B175</f>
        <v>0.87539999999999996</v>
      </c>
    </row>
    <row r="178" spans="1:5" x14ac:dyDescent="0.35">
      <c r="A178" s="618" t="s">
        <v>171</v>
      </c>
      <c r="B178" s="618"/>
      <c r="C178" s="618"/>
      <c r="D178" s="618"/>
      <c r="E178" s="618"/>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8" t="s">
        <v>173</v>
      </c>
      <c r="B183" s="618"/>
      <c r="C183" s="618"/>
      <c r="D183" s="618"/>
      <c r="E183" s="618"/>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8" t="s">
        <v>184</v>
      </c>
      <c r="B191" s="618"/>
      <c r="C191" s="618"/>
      <c r="D191" s="618"/>
      <c r="E191" s="618"/>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4" t="s">
        <v>3113</v>
      </c>
      <c r="C201" s="614"/>
      <c r="D201" s="614"/>
      <c r="E201" s="614"/>
      <c r="F201" s="614"/>
      <c r="G201" s="614"/>
      <c r="H201" s="614"/>
      <c r="I201" s="614"/>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4" t="s">
        <v>3113</v>
      </c>
      <c r="C209" s="614"/>
      <c r="D209" s="614"/>
      <c r="E209" s="614"/>
      <c r="F209" s="614"/>
      <c r="G209" s="614"/>
      <c r="H209" s="614"/>
      <c r="I209" s="614"/>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4" t="s">
        <v>3113</v>
      </c>
      <c r="C217" s="614"/>
      <c r="D217" s="614"/>
      <c r="E217" s="614"/>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2022-01-13T20:57:15Z</dcterms:modified>
</cp:coreProperties>
</file>