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New Jersey\NJ-eps\"/>
    </mc:Choice>
  </mc:AlternateContent>
  <xr:revisionPtr revIDLastSave="0" documentId="13_ncr:1_{EC08AD4D-638F-4156-837D-DE14CC6EECA0}" xr6:coauthVersionLast="47" xr6:coauthVersionMax="47" xr10:uidLastSave="{00000000-0000-0000-0000-000000000000}"/>
  <bookViews>
    <workbookView xWindow="410" yWindow="20" windowWidth="14940" windowHeight="13780" firstSheet="10"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63" i="24" l="1"/>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M88" i="20" s="1"/>
  <c r="P87" i="20" a="1"/>
  <c r="P87" i="20" s="1"/>
  <c r="L87" i="20" a="1"/>
  <c r="L87" i="20" s="1"/>
  <c r="P86" i="20" a="1"/>
  <c r="P86" i="20" s="1"/>
  <c r="L86" i="20" a="1"/>
  <c r="L86" i="20" s="1"/>
  <c r="O87" i="20" a="1"/>
  <c r="O87" i="20" s="1"/>
  <c r="K87" i="20" a="1"/>
  <c r="K87" i="20" s="1"/>
  <c r="O86" i="20" a="1"/>
  <c r="O86" i="20" s="1"/>
  <c r="K86" i="20" a="1"/>
  <c r="K86" i="20" s="1"/>
  <c r="K88" i="20" s="1"/>
  <c r="O88" i="20" l="1"/>
  <c r="Q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<sst xmlns="http://schemas.openxmlformats.org/spreadsheetml/2006/main" count="20882" uniqueCount="3857">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</sst>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3502</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New Jersey.//**Natural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New Jersey.//**Natural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75.5"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New Jersey, the share of electricity among fuels used for heating in urban, residential buildings will rise from 5.8% to 11.3%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New Jersey, the share of electricity among fuels used for heating in urban, residential buildings will rise from 5.8% to 11.3%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New Jersey, the share of electricity among fuels used by appliances in urban, residential buildings will fall from 71.3% to 70.1%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New Jersey, the share of electricity among fuels used by appliances in urban, residential buildings will fall from 71.3% to 70.1%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New Jersey, the share of electricity among fuels used for heating in rural, residential buildings will rise from 5.8% to 11.3%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New Jersey, the share of electricity among fuels used for heating in rural, residential buildings will rise from 5.8% to 11.3%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71.3% to 70.1%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71.3% to 70.1%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New Jersey, the share of electricity among fuels used for heating in commercial buildings will fall from 0.3% to 0.2%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New Jersey, the share of electricity among fuels used for heating in commercial buildings will fall from 0.3% to 0.2%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New Jersey, the share of electricity among fuels used by appliances in commercial buildings will fall from 44% to 24.1%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New Jersey, the share of electricity among fuels used by appliances in commercial buildings will fall from 44% to 24.1%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New Jersey, the share of electricity among fuels used by other components in commercial buildings will rise from 93.7% to 97.8%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New Jersey, the share of electricity among fuels used by other components in commercial buildings will rise from 93.7% to 97.8%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New Jersey.//**Natural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New Jersey.</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New Jersey.</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New Jersey increased by 0%.</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New Jersey increased by 0%.</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New Jersey declined by -72%.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New Jersey declined by -72%.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New Jersey, a 100% setting provides for an additional 3613 MW of demand response capacity in 2050 (on top of a BAU quantity of 1169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New Jersey, a 100% setting provides for an additional 3613 MW of demand response capacity in 2050 (on top of a BAU quantity of 1169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T112" s="541" t="str">
        <f>M112&amp;N112&amp;O112&amp;S112</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New Jersey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**New Jersey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New Jersey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**New Jersey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New Jersey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**New Jersey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7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7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New Jersey</v>
      </c>
      <c r="B6" s="397">
        <f>SUMIFS(B7:B57,$A7:$A57,$A$6)</f>
        <v>1383</v>
      </c>
      <c r="C6" s="397">
        <f>SUMIFS(C7:C57,$A7:$A57,$A$6)</f>
        <v>9088074</v>
      </c>
      <c r="D6" s="397">
        <f>ROUND(SUMIFS(D7:D57,$A7:$A57,$A$6),2)</f>
        <v>15.22</v>
      </c>
      <c r="E6" s="397">
        <f t="shared" ref="E6:L6" si="0">SUMIFS(E7:E57,$A7:$A57,$A$6)</f>
        <v>1</v>
      </c>
      <c r="F6" s="397">
        <f t="shared" si="0"/>
        <v>0.16028999999999999</v>
      </c>
      <c r="G6" s="397">
        <f t="shared" si="0"/>
        <v>0.5</v>
      </c>
      <c r="H6" s="397">
        <f t="shared" si="0"/>
        <v>0.5</v>
      </c>
      <c r="I6" s="397">
        <f t="shared" si="0"/>
        <v>24337437</v>
      </c>
      <c r="J6" s="397">
        <f t="shared" si="0"/>
        <v>0</v>
      </c>
      <c r="K6" s="397">
        <f t="shared" si="0"/>
        <v>6826117</v>
      </c>
      <c r="L6" s="397">
        <f t="shared" si="0"/>
        <v>555</v>
      </c>
      <c r="M6" s="397">
        <f>ROUND(SUMIFS(M7:M57,$A7:$A57,$A$6)*100,0)</f>
        <v>-72</v>
      </c>
      <c r="N6" s="397">
        <f>ROUND(SUMIFS(N7:N57,$A7:$A57,$A$6)*100,0)</f>
        <v>0</v>
      </c>
      <c r="O6" s="397">
        <f t="shared" ref="O6:AM6" si="1">ROUND(SUMIFS(O7:O57,$A7:$A57,$A$6),0)</f>
        <v>2444</v>
      </c>
      <c r="P6" s="397">
        <f t="shared" si="1"/>
        <v>1169</v>
      </c>
      <c r="Q6" s="397">
        <f t="shared" si="1"/>
        <v>390</v>
      </c>
      <c r="R6" s="397">
        <f t="shared" si="1"/>
        <v>0</v>
      </c>
      <c r="S6" s="397">
        <f t="shared" si="1"/>
        <v>0</v>
      </c>
      <c r="T6" s="397">
        <f t="shared" si="1"/>
        <v>22</v>
      </c>
      <c r="U6" s="397">
        <f t="shared" si="1"/>
        <v>146</v>
      </c>
      <c r="V6" s="397">
        <f t="shared" si="1"/>
        <v>0</v>
      </c>
      <c r="W6" s="397">
        <f t="shared" si="1"/>
        <v>0</v>
      </c>
      <c r="X6" s="397">
        <f t="shared" si="1"/>
        <v>463</v>
      </c>
      <c r="Y6" s="397">
        <f t="shared" si="1"/>
        <v>8570</v>
      </c>
      <c r="Z6" s="397">
        <f t="shared" si="1"/>
        <v>3467</v>
      </c>
      <c r="AA6" s="397">
        <f t="shared" si="1"/>
        <v>12</v>
      </c>
      <c r="AB6" s="397">
        <f t="shared" si="1"/>
        <v>8</v>
      </c>
      <c r="AC6" s="397">
        <f t="shared" si="1"/>
        <v>746</v>
      </c>
      <c r="AD6" s="397">
        <f t="shared" si="1"/>
        <v>0</v>
      </c>
      <c r="AE6" s="397">
        <f t="shared" si="1"/>
        <v>63</v>
      </c>
      <c r="AF6" s="397">
        <f t="shared" si="1"/>
        <v>0</v>
      </c>
      <c r="AG6" s="397">
        <f t="shared" si="1"/>
        <v>226</v>
      </c>
      <c r="AH6" s="397">
        <f t="shared" si="1"/>
        <v>2770</v>
      </c>
      <c r="AI6" s="397">
        <f t="shared" si="1"/>
        <v>0</v>
      </c>
      <c r="AJ6" s="397">
        <f t="shared" si="1"/>
        <v>0</v>
      </c>
      <c r="AK6" s="397">
        <f t="shared" si="1"/>
        <v>0</v>
      </c>
      <c r="AL6" s="397">
        <f t="shared" si="1"/>
        <v>0</v>
      </c>
      <c r="AM6" s="397">
        <f t="shared" si="1"/>
        <v>105</v>
      </c>
      <c r="AN6" s="398">
        <f>ROUND(SUMIFS(AN7:AN57,$A7:$A57,$A$6),)</f>
        <v>452</v>
      </c>
      <c r="AO6" s="397">
        <f t="shared" ref="AO6:AP6" si="2">ROUND(SUMIFS(AO7:AO57,$A7:$A57,$A$6),)</f>
        <v>5754</v>
      </c>
      <c r="AP6" s="397">
        <f t="shared" si="2"/>
        <v>4</v>
      </c>
      <c r="AQ6" s="397">
        <f>ROUND(SUMIFS(AQ7:AQ57,$A7:$A57,$A$6),0)</f>
        <v>7</v>
      </c>
      <c r="AR6" s="399">
        <f>SUMIFS(AR7:AR57,$A7:$A57,$A$6)</f>
        <v>0.41725090291055872</v>
      </c>
      <c r="AS6" s="397">
        <f>ROUND(SUMIFS(AS7:AS57,$A7:$A57,$A$6),0)</f>
        <v>870</v>
      </c>
      <c r="AT6" s="397">
        <f>ROUND(SUMIFS(AT7:AT57,$A7:$A57,$A$6),0)</f>
        <v>1169</v>
      </c>
      <c r="AU6" s="397">
        <f>ROUND(SUMIFS(AU7:AU57,$A7:$A57,$A$6),0)</f>
        <v>3613</v>
      </c>
      <c r="AV6" s="397">
        <f>ROUND(SUMIFS(AV7:AV57,$A7:$A57,$A$6)*100,0)</f>
        <v>16</v>
      </c>
      <c r="AW6" s="397">
        <f>ROUND(SUMIFS(AW7:AW57,$A7:$A57,$A$6)*100,0)</f>
        <v>50</v>
      </c>
      <c r="AX6" s="397">
        <f>ROUND(SUMIFS(AX7:AX57,$A7:$A57,$A$6)*100,0)</f>
        <v>50</v>
      </c>
      <c r="AY6" s="397">
        <f>SUMIFS(AY7:AY57,$A7:$A57,$A$6)</f>
        <v>0</v>
      </c>
      <c r="AZ6" s="397">
        <f>SUMIFS(AZ7:AZ57,$A7:$A57,$A$6)</f>
        <v>5000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NJ</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NJ</v>
      </c>
      <c r="D77" s="392">
        <v>2019</v>
      </c>
      <c r="E77" s="392">
        <v>2050</v>
      </c>
    </row>
    <row r="78" spans="1:40" ht="16" customHeight="1" x14ac:dyDescent="0.35">
      <c r="B78" s="392" t="s">
        <v>3537</v>
      </c>
      <c r="C78" s="392" t="s">
        <v>126</v>
      </c>
      <c r="D78" s="392" cm="1">
        <f t="array" ref="D78">ROUND(INDEX($B$95:$H$845,MATCH(1,($C78=$E$95:$E$845)*($B78=$F$95:$F$845)*($C$77=$B$95:$B$845),0),MATCH(D$77,$B$95:$H$95,0))*100,1)</f>
        <v>5.8</v>
      </c>
      <c r="E78" s="392" cm="1">
        <f t="array" ref="E78">ROUND(INDEX($B$95:$H$845,MATCH(1,($C78=$E$95:$E$845)*($B78=$F$95:$F$845)*($C$77=$B$95:$B$845),0),MATCH(E$77,$B$95:$H$95,0))*100,1)</f>
        <v>11.3</v>
      </c>
    </row>
    <row r="79" spans="1:40" ht="16" customHeight="1" x14ac:dyDescent="0.35">
      <c r="B79" s="392" t="s">
        <v>3537</v>
      </c>
      <c r="C79" s="392" t="s">
        <v>3538</v>
      </c>
      <c r="D79" s="392" cm="1">
        <f t="array" ref="D79">ROUND(INDEX($B$95:$H$845,MATCH(1,($C79=$E$95:$E$845)*($B79=$F$95:$F$845)*($C$77=$B$95:$B$845),0),MATCH(D$77,$B$95:$H$95,0))*100,1)</f>
        <v>71.3</v>
      </c>
      <c r="E79" s="392" cm="1">
        <f t="array" ref="E79">ROUND(INDEX($B$95:$H$845,MATCH(1,($C79=$E$95:$E$845)*($B79=$F$95:$F$845)*($C$77=$B$95:$B$845),0),MATCH(E$77,$B$95:$H$95,0))*100,1)</f>
        <v>70.099999999999994</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5.8</v>
      </c>
      <c r="E81" s="392" cm="1">
        <f t="array" ref="E81">ROUND(INDEX($B$95:$H$845,MATCH(1,($C81=$E$95:$E$845)*($B81=$F$95:$F$845)*($C$77=$B$95:$B$845),0),MATCH(E$77,$B$95:$H$95,0))*100,1)</f>
        <v>11.3</v>
      </c>
    </row>
    <row r="82" spans="2:26" ht="16" customHeight="1" x14ac:dyDescent="0.35">
      <c r="B82" s="392" t="s">
        <v>3539</v>
      </c>
      <c r="C82" s="392" t="s">
        <v>3538</v>
      </c>
      <c r="D82" s="392" cm="1">
        <f t="array" ref="D82">ROUND(INDEX($B$95:$H$845,MATCH(1,($C82=$E$95:$E$845)*($B82=$F$95:$F$845)*($C$77=$B$95:$B$845),0),MATCH(D$77,$B$95:$H$95,0))*100,1)</f>
        <v>71.3</v>
      </c>
      <c r="E82" s="392" cm="1">
        <f t="array" ref="E82">ROUND(INDEX($B$95:$H$845,MATCH(1,($C82=$E$95:$E$845)*($B82=$F$95:$F$845)*($C$77=$B$95:$B$845),0),MATCH(E$77,$B$95:$H$95,0))*100,1)</f>
        <v>70.099999999999994</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NJ</v>
      </c>
    </row>
    <row r="84" spans="2:26" ht="16" customHeight="1" x14ac:dyDescent="0.35">
      <c r="B84" s="392" t="s">
        <v>507</v>
      </c>
      <c r="C84" s="392" t="s">
        <v>126</v>
      </c>
      <c r="D84" s="392" cm="1">
        <f t="array" ref="D84">ROUND(INDEX($B$95:$H$845,MATCH(1,($C84=$E$95:$E$845)*($B84=$F$95:$F$845)*($C$77=$B$95:$B$845),0),MATCH(D$77,$B$95:$H$95,0))*100,1)</f>
        <v>0.3</v>
      </c>
      <c r="E84" s="392" cm="1">
        <f t="array" ref="E84">ROUND(INDEX($B$95:$H$845,MATCH(1,($C84=$E$95:$E$845)*($B84=$F$95:$F$845)*($C$77=$B$95:$B$845),0),MATCH(E$77,$B$95:$H$95,0))*100,1)</f>
        <v>0.2</v>
      </c>
    </row>
    <row r="85" spans="2:26" ht="16" customHeight="1" x14ac:dyDescent="0.35">
      <c r="B85" s="392" t="s">
        <v>507</v>
      </c>
      <c r="C85" s="392" t="s">
        <v>3538</v>
      </c>
      <c r="D85" s="392" cm="1">
        <f t="array" ref="D85">ROUND(INDEX($B$95:$H$845,MATCH(1,($C85=$E$95:$E$845)*($B85=$F$95:$F$845)*($C$77=$B$95:$B$845),0),MATCH(D$77,$B$95:$H$95,0))*100,1)</f>
        <v>44</v>
      </c>
      <c r="E85" s="392" cm="1">
        <f t="array" ref="E85">ROUND(INDEX($B$95:$H$845,MATCH(1,($C85=$E$95:$E$845)*($B85=$F$95:$F$845)*($C$77=$B$95:$B$845),0),MATCH(E$77,$B$95:$H$95,0))*100,1)</f>
        <v>24.1</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93.7</v>
      </c>
      <c r="E86" s="392" cm="1">
        <f t="array" ref="E86">ROUND(INDEX($B$95:$H$845,MATCH(1,($C86=$E$95:$E$845)*($B86=$F$95:$F$845)*($C$77=$B$95:$B$845),0),MATCH(E$77,$B$95:$H$95,0))*100,1)</f>
        <v>97.8</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158029654745930</v>
      </c>
      <c r="P86" s="392" cm="1">
        <f t="array" ref="P86">INDEX($K$95:$Z$195,MATCH(1,($J86=$L$95:$L$195)*($J$83=$K$95:$K$195),0),MATCH(P$85,$K$95:$Z$95,0))</f>
        <v>0</v>
      </c>
      <c r="Q86" s="392" cm="1">
        <f t="array" ref="Q86">INDEX($K$95:$Z$195,MATCH(1,($J86=$L$95:$L$195)*($J$83=$K$95:$K$195),0),MATCH(Q$85,$K$95:$Z$95,0))</f>
        <v>103971851748861</v>
      </c>
      <c r="R86" s="392" cm="1">
        <f t="array" ref="R86">INDEX($K$95:$Z$195,MATCH(1,($J86=$L$95:$L$195)*($J$83=$K$95:$K$195),0),MATCH(R$85,$K$95:$Z$95,0))</f>
        <v>2327246212787600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35494820634610.398</v>
      </c>
      <c r="N87" s="392" cm="1">
        <f t="array" ref="N87">INDEX($K$95:$Z$195,MATCH(1,($J87=$L$95:$L$195)*($J$83=$K$95:$K$195),0),MATCH(N$85,$K$95:$Z$95,0))</f>
        <v>93742590930271</v>
      </c>
      <c r="O87" s="392" cm="1">
        <f t="array" ref="O87">INDEX($K$95:$Z$195,MATCH(1,($J87=$L$95:$L$195)*($J$83=$K$95:$K$195),0),MATCH(O$85,$K$95:$Z$95,0))</f>
        <v>165549654745930</v>
      </c>
      <c r="P87" s="392" cm="1">
        <f t="array" ref="P87">INDEX($K$95:$Z$195,MATCH(1,($J87=$L$95:$L$195)*($J$83=$K$95:$K$195),0),MATCH(P$85,$K$95:$Z$95,0))</f>
        <v>0</v>
      </c>
      <c r="Q87" s="392" cm="1">
        <f t="array" ref="Q87">INDEX($K$95:$Z$195,MATCH(1,($J87=$L$95:$L$195)*($J$83=$K$95:$K$195),0),MATCH(Q$85,$K$95:$Z$95,0))</f>
        <v>274126851748861</v>
      </c>
      <c r="R87" s="392" cm="1">
        <f t="array" ref="R87">INDEX($K$95:$Z$195,MATCH(1,($J87=$L$95:$L$195)*($J$83=$K$95:$K$195),0),MATCH(R$85,$K$95:$Z$95,0))</f>
        <v>2795874212787600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95</v>
      </c>
      <c r="P88" s="392">
        <f t="shared" si="10"/>
        <v>0</v>
      </c>
      <c r="Q88" s="392">
        <f t="shared" si="10"/>
        <v>37.928371878036202</v>
      </c>
      <c r="R88" s="392">
        <f t="shared" si="10"/>
        <v>83.238587850032104</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New Jersey</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Jersey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New Jersey.//**Natural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New Jersey.//**Natural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New Jersey.//**Natural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New Jersey.//**Natural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New Jersey.//**Natural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New Jersey.//**Natural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New Jersey.//**Natural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New Jersey.//**Natural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New Jersey.//**Natural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New Jersey.//**Natural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New Jersey.//**Natural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New Jersey.//**Natural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New Jersey.//**Natural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New Jersey.//**Natural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New Jersey.//**Natural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New Jersey.//**Natural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2022-01-14T21:31:35Z</dcterms:modified>
</cp:coreProperties>
</file>