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NJ/elec/EIaE/"/>
    </mc:Choice>
  </mc:AlternateContent>
  <xr:revisionPtr revIDLastSave="0" documentId="8_{1ABF6025-DFD7-4143-AD81-320408E6B80B}" xr6:coauthVersionLast="46" xr6:coauthVersionMax="46" xr10:uidLastSave="{00000000-0000-0000-0000-000000000000}"/>
  <bookViews>
    <workbookView xWindow="1660" yWindow="1880" windowWidth="21540" windowHeight="14980" firstSheet="5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6" i="8" l="1"/>
  <c r="B8" i="8"/>
  <c r="B51" i="8" s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44" i="8"/>
  <c r="B40" i="8"/>
  <c r="B36" i="8"/>
  <c r="B47" i="8"/>
  <c r="B43" i="8"/>
  <c r="B39" i="8"/>
  <c r="B35" i="8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42" i="8"/>
  <c r="B38" i="8"/>
  <c r="B34" i="8"/>
  <c r="B45" i="8"/>
  <c r="B41" i="8"/>
  <c r="B37" i="8"/>
  <c r="B33" i="8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R14" i="6" l="1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17" i="11" s="1"/>
  <c r="AE14" i="6"/>
  <c r="B30" i="8" l="1"/>
  <c r="B11" i="11"/>
  <c r="B29" i="8"/>
  <c r="B26" i="8"/>
  <c r="B16" i="11"/>
  <c r="B13" i="11"/>
  <c r="AF81" i="4"/>
  <c r="R10" i="2"/>
  <c r="C9" i="4" s="1"/>
  <c r="D9" i="4" s="1"/>
  <c r="AH6" i="6"/>
  <c r="AA89" i="4"/>
  <c r="Z92" i="4"/>
  <c r="Z94" i="4"/>
  <c r="Z97" i="4"/>
  <c r="Z96" i="4"/>
  <c r="Z95" i="4"/>
  <c r="Z101" i="4"/>
  <c r="AD86" i="4"/>
  <c r="R9" i="2"/>
  <c r="C8" i="4" s="1"/>
  <c r="D8" i="4" s="1"/>
  <c r="AF14" i="6"/>
  <c r="AG10" i="6"/>
  <c r="C13" i="11" s="1"/>
  <c r="AD84" i="4"/>
  <c r="AA93" i="4"/>
  <c r="AB87" i="4"/>
  <c r="Q54" i="2"/>
  <c r="R35" i="2" s="1"/>
  <c r="C37" i="4" s="1"/>
  <c r="D37" i="4" s="1"/>
  <c r="R11" i="2"/>
  <c r="C11" i="4" s="1"/>
  <c r="D11" i="4" s="1"/>
  <c r="R43" i="2"/>
  <c r="C43" i="4" s="1"/>
  <c r="D43" i="4" s="1"/>
  <c r="AE82" i="4"/>
  <c r="AA100" i="4"/>
  <c r="AA99" i="4"/>
  <c r="AB83" i="4"/>
  <c r="AF15" i="6"/>
  <c r="AG11" i="6"/>
  <c r="AG85" i="4"/>
  <c r="R24" i="2"/>
  <c r="C22" i="4" s="1"/>
  <c r="D22" i="4" s="1"/>
  <c r="R8" i="2"/>
  <c r="C7" i="4" s="1"/>
  <c r="D7" i="4" s="1"/>
  <c r="R18" i="2"/>
  <c r="C15" i="4" s="1"/>
  <c r="D15" i="4" s="1"/>
  <c r="R15" i="2"/>
  <c r="C16" i="4" s="1"/>
  <c r="D16" i="4" s="1"/>
  <c r="AC88" i="4"/>
  <c r="AG7" i="6"/>
  <c r="C16" i="11" l="1"/>
  <c r="R39" i="2"/>
  <c r="C39" i="4" s="1"/>
  <c r="D39" i="4" s="1"/>
  <c r="R34" i="2"/>
  <c r="C35" i="4" s="1"/>
  <c r="D35" i="4" s="1"/>
  <c r="R26" i="2"/>
  <c r="C26" i="4" s="1"/>
  <c r="D26" i="4" s="1"/>
  <c r="R45" i="2"/>
  <c r="C45" i="4" s="1"/>
  <c r="D45" i="4" s="1"/>
  <c r="R47" i="2"/>
  <c r="C47" i="4" s="1"/>
  <c r="D47" i="4" s="1"/>
  <c r="R29" i="2"/>
  <c r="C29" i="4" s="1"/>
  <c r="D29" i="4" s="1"/>
  <c r="C17" i="11"/>
  <c r="R44" i="2"/>
  <c r="C44" i="4" s="1"/>
  <c r="D44" i="4" s="1"/>
  <c r="R36" i="2"/>
  <c r="C30" i="4" s="1"/>
  <c r="D30" i="4" s="1"/>
  <c r="R31" i="2"/>
  <c r="C36" i="4" s="1"/>
  <c r="D36" i="4" s="1"/>
  <c r="R13" i="2"/>
  <c r="C13" i="4" s="1"/>
  <c r="D13" i="4" s="1"/>
  <c r="C11" i="1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D11" i="11" s="1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D13" i="11" l="1"/>
  <c r="E11" i="11"/>
  <c r="D17" i="11"/>
  <c r="D16" i="11"/>
  <c r="AI7" i="6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E16" i="11" s="1"/>
  <c r="AB99" i="4"/>
  <c r="AE88" i="4"/>
  <c r="AB100" i="4"/>
  <c r="C54" i="4"/>
  <c r="D3" i="4"/>
  <c r="D54" i="4" s="1"/>
  <c r="AG82" i="4"/>
  <c r="E17" i="11" l="1"/>
  <c r="E13" i="11"/>
  <c r="AE83" i="4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F13" i="11" s="1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F16" i="11" l="1"/>
  <c r="F11" i="11"/>
  <c r="F17" i="11"/>
  <c r="R1388" i="5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G13" i="11" s="1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G16" i="11" l="1"/>
  <c r="G17" i="11"/>
  <c r="G11" i="11"/>
  <c r="J70" i="4"/>
  <c r="L73" i="4"/>
  <c r="F72" i="4"/>
  <c r="F14" i="11" s="1"/>
  <c r="L60" i="4"/>
  <c r="J72" i="4"/>
  <c r="Q1449" i="5"/>
  <c r="L67" i="4"/>
  <c r="L65" i="4"/>
  <c r="L62" i="4"/>
  <c r="C64" i="4"/>
  <c r="C6" i="11" s="1"/>
  <c r="E60" i="4"/>
  <c r="E2" i="11" s="1"/>
  <c r="C73" i="4"/>
  <c r="C15" i="11" s="1"/>
  <c r="I60" i="4"/>
  <c r="G73" i="4"/>
  <c r="G15" i="11" s="1"/>
  <c r="M60" i="4"/>
  <c r="M73" i="4"/>
  <c r="I61" i="4"/>
  <c r="C65" i="4"/>
  <c r="C7" i="11" s="1"/>
  <c r="AK15" i="6"/>
  <c r="AL11" i="6"/>
  <c r="AM6" i="6"/>
  <c r="H61" i="4"/>
  <c r="B72" i="4"/>
  <c r="B14" i="11" s="1"/>
  <c r="D61" i="4"/>
  <c r="D3" i="11" s="1"/>
  <c r="I1449" i="5"/>
  <c r="D67" i="4"/>
  <c r="D9" i="11" s="1"/>
  <c r="J66" i="4"/>
  <c r="D68" i="4"/>
  <c r="D10" i="11" s="1"/>
  <c r="F61" i="4"/>
  <c r="F3" i="11" s="1"/>
  <c r="C61" i="4"/>
  <c r="C3" i="11" s="1"/>
  <c r="E66" i="4"/>
  <c r="E8" i="11" s="1"/>
  <c r="G65" i="4"/>
  <c r="G7" i="11" s="1"/>
  <c r="G64" i="4"/>
  <c r="G6" i="11" s="1"/>
  <c r="I66" i="4"/>
  <c r="M65" i="4"/>
  <c r="K64" i="4"/>
  <c r="M66" i="4"/>
  <c r="C70" i="4"/>
  <c r="C12" i="11" s="1"/>
  <c r="K65" i="4"/>
  <c r="AG83" i="4"/>
  <c r="AL7" i="6"/>
  <c r="J65" i="4"/>
  <c r="D64" i="4"/>
  <c r="D6" i="11" s="1"/>
  <c r="H64" i="4"/>
  <c r="F73" i="4"/>
  <c r="F15" i="11" s="1"/>
  <c r="L66" i="4"/>
  <c r="J60" i="4"/>
  <c r="B68" i="4"/>
  <c r="B10" i="11" s="1"/>
  <c r="B61" i="4"/>
  <c r="B3" i="11" s="1"/>
  <c r="J62" i="4"/>
  <c r="B64" i="4"/>
  <c r="B6" i="11" s="1"/>
  <c r="H68" i="4"/>
  <c r="J68" i="4"/>
  <c r="H1449" i="5"/>
  <c r="C67" i="4"/>
  <c r="C9" i="11" s="1"/>
  <c r="G70" i="4"/>
  <c r="G12" i="11" s="1"/>
  <c r="E68" i="4"/>
  <c r="E10" i="11" s="1"/>
  <c r="G61" i="4"/>
  <c r="G3" i="11" s="1"/>
  <c r="I68" i="4"/>
  <c r="M61" i="4"/>
  <c r="M68" i="4"/>
  <c r="K70" i="4"/>
  <c r="F66" i="4"/>
  <c r="F8" i="11" s="1"/>
  <c r="H72" i="4"/>
  <c r="F64" i="4"/>
  <c r="F6" i="11" s="1"/>
  <c r="B60" i="4"/>
  <c r="B2" i="11" s="1"/>
  <c r="D62" i="4"/>
  <c r="D4" i="11" s="1"/>
  <c r="F70" i="4"/>
  <c r="F12" i="11" s="1"/>
  <c r="O1449" i="5"/>
  <c r="J67" i="4"/>
  <c r="H66" i="4"/>
  <c r="H8" i="11" s="1"/>
  <c r="M1449" i="5"/>
  <c r="H67" i="4"/>
  <c r="B73" i="4"/>
  <c r="B15" i="11" s="1"/>
  <c r="H63" i="4"/>
  <c r="L63" i="4"/>
  <c r="C60" i="4"/>
  <c r="C2" i="11" s="1"/>
  <c r="K62" i="4"/>
  <c r="E63" i="4"/>
  <c r="E5" i="11" s="1"/>
  <c r="L1449" i="5"/>
  <c r="G67" i="4"/>
  <c r="G9" i="11" s="1"/>
  <c r="M70" i="4"/>
  <c r="I63" i="4"/>
  <c r="P1449" i="5"/>
  <c r="K67" i="4"/>
  <c r="M63" i="4"/>
  <c r="E62" i="4"/>
  <c r="E4" i="11" s="1"/>
  <c r="H73" i="4"/>
  <c r="H60" i="4"/>
  <c r="G1449" i="5"/>
  <c r="B67" i="4"/>
  <c r="B9" i="11" s="1"/>
  <c r="J73" i="4"/>
  <c r="H62" i="4"/>
  <c r="L68" i="4"/>
  <c r="F65" i="4"/>
  <c r="F7" i="11" s="1"/>
  <c r="F1449" i="5"/>
  <c r="E70" i="4"/>
  <c r="E12" i="11" s="1"/>
  <c r="C66" i="4"/>
  <c r="C8" i="11" s="1"/>
  <c r="E65" i="4"/>
  <c r="E7" i="11" s="1"/>
  <c r="G60" i="4"/>
  <c r="G2" i="11" s="1"/>
  <c r="K60" i="4"/>
  <c r="E72" i="4"/>
  <c r="E14" i="11" s="1"/>
  <c r="G62" i="4"/>
  <c r="G4" i="11" s="1"/>
  <c r="M62" i="4"/>
  <c r="AF89" i="4"/>
  <c r="AF93" i="4" s="1"/>
  <c r="AE94" i="4"/>
  <c r="AE95" i="4"/>
  <c r="AE96" i="4"/>
  <c r="AE92" i="4"/>
  <c r="AE97" i="4"/>
  <c r="AE101" i="4"/>
  <c r="AG87" i="4"/>
  <c r="F68" i="4"/>
  <c r="F10" i="11" s="1"/>
  <c r="D60" i="4"/>
  <c r="D2" i="11" s="1"/>
  <c r="L61" i="4"/>
  <c r="D72" i="4"/>
  <c r="D14" i="11" s="1"/>
  <c r="F62" i="4"/>
  <c r="F4" i="11" s="1"/>
  <c r="K1449" i="5"/>
  <c r="F67" i="4"/>
  <c r="F9" i="11" s="1"/>
  <c r="L64" i="4"/>
  <c r="B66" i="4"/>
  <c r="B8" i="11" s="1"/>
  <c r="I62" i="4"/>
  <c r="C68" i="4"/>
  <c r="C10" i="11" s="1"/>
  <c r="E64" i="4"/>
  <c r="E6" i="11" s="1"/>
  <c r="G66" i="4"/>
  <c r="G8" i="11" s="1"/>
  <c r="E73" i="4"/>
  <c r="E15" i="11" s="1"/>
  <c r="I64" i="4"/>
  <c r="K66" i="4"/>
  <c r="K73" i="4"/>
  <c r="M64" i="4"/>
  <c r="K72" i="4"/>
  <c r="G72" i="4"/>
  <c r="G14" i="11" s="1"/>
  <c r="AK14" i="6"/>
  <c r="AL10" i="6"/>
  <c r="H17" i="11" s="1"/>
  <c r="D73" i="4"/>
  <c r="D15" i="11" s="1"/>
  <c r="H65" i="4"/>
  <c r="H7" i="11" s="1"/>
  <c r="F60" i="4"/>
  <c r="F2" i="11" s="1"/>
  <c r="J64" i="4"/>
  <c r="B70" i="4"/>
  <c r="B12" i="11" s="1"/>
  <c r="L72" i="4"/>
  <c r="F63" i="4"/>
  <c r="F5" i="11" s="1"/>
  <c r="J63" i="4"/>
  <c r="H70" i="4"/>
  <c r="H12" i="11" s="1"/>
  <c r="L70" i="4"/>
  <c r="M72" i="4"/>
  <c r="C63" i="4"/>
  <c r="C5" i="11" s="1"/>
  <c r="E61" i="4"/>
  <c r="E3" i="11" s="1"/>
  <c r="G68" i="4"/>
  <c r="G10" i="11" s="1"/>
  <c r="I65" i="4"/>
  <c r="K61" i="4"/>
  <c r="K68" i="4"/>
  <c r="C62" i="4"/>
  <c r="C4" i="11" s="1"/>
  <c r="J61" i="4"/>
  <c r="D66" i="4"/>
  <c r="D8" i="11" s="1"/>
  <c r="D70" i="4"/>
  <c r="D12" i="11" s="1"/>
  <c r="B63" i="4"/>
  <c r="B5" i="11" s="1"/>
  <c r="D63" i="4"/>
  <c r="D5" i="11" s="1"/>
  <c r="B62" i="4"/>
  <c r="B4" i="11" s="1"/>
  <c r="D65" i="4"/>
  <c r="D7" i="11" s="1"/>
  <c r="B65" i="4"/>
  <c r="B7" i="11" s="1"/>
  <c r="J1449" i="5"/>
  <c r="E67" i="4"/>
  <c r="E9" i="11" s="1"/>
  <c r="I70" i="4"/>
  <c r="G63" i="4"/>
  <c r="G5" i="11" s="1"/>
  <c r="N1449" i="5"/>
  <c r="I67" i="4"/>
  <c r="C72" i="4"/>
  <c r="C14" i="11" s="1"/>
  <c r="K63" i="4"/>
  <c r="R1449" i="5"/>
  <c r="M67" i="4"/>
  <c r="I72" i="4"/>
  <c r="I73" i="4"/>
  <c r="H2" i="11" l="1"/>
  <c r="H9" i="11"/>
  <c r="H15" i="11"/>
  <c r="H14" i="11"/>
  <c r="H11" i="11"/>
  <c r="H16" i="11"/>
  <c r="H3" i="11"/>
  <c r="H13" i="11"/>
  <c r="H4" i="11"/>
  <c r="H10" i="11"/>
  <c r="H6" i="11"/>
  <c r="H5" i="11"/>
  <c r="B23" i="8"/>
  <c r="B20" i="8"/>
  <c r="AG89" i="4"/>
  <c r="AF94" i="4"/>
  <c r="AF95" i="4"/>
  <c r="AF96" i="4"/>
  <c r="AF92" i="4"/>
  <c r="AF97" i="4"/>
  <c r="AF101" i="4"/>
  <c r="B17" i="8"/>
  <c r="AL14" i="6"/>
  <c r="AM10" i="6"/>
  <c r="I15" i="11" s="1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B15" i="8"/>
  <c r="I16" i="11" l="1"/>
  <c r="C21" i="8"/>
  <c r="I17" i="11"/>
  <c r="I3" i="11"/>
  <c r="I5" i="11"/>
  <c r="C19" i="8"/>
  <c r="I13" i="11"/>
  <c r="I4" i="11"/>
  <c r="I7" i="11"/>
  <c r="I12" i="11"/>
  <c r="I8" i="11"/>
  <c r="I14" i="11"/>
  <c r="I9" i="11"/>
  <c r="I2" i="11"/>
  <c r="I6" i="11"/>
  <c r="I10" i="11"/>
  <c r="I11" i="11"/>
  <c r="C18" i="8"/>
  <c r="C27" i="8"/>
  <c r="AG94" i="4"/>
  <c r="AG95" i="4"/>
  <c r="AG96" i="4"/>
  <c r="AG97" i="4"/>
  <c r="AG92" i="4"/>
  <c r="AG101" i="4"/>
  <c r="C23" i="8"/>
  <c r="AN10" i="6"/>
  <c r="J16" i="11" s="1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J12" i="11" l="1"/>
  <c r="J7" i="11"/>
  <c r="J10" i="11"/>
  <c r="J15" i="11"/>
  <c r="J3" i="11"/>
  <c r="J13" i="11"/>
  <c r="J9" i="11"/>
  <c r="J2" i="11"/>
  <c r="J8" i="11"/>
  <c r="J6" i="11"/>
  <c r="K13" i="11"/>
  <c r="K6" i="11"/>
  <c r="K12" i="11"/>
  <c r="K15" i="11"/>
  <c r="K8" i="11"/>
  <c r="K14" i="11"/>
  <c r="J5" i="11"/>
  <c r="J4" i="11"/>
  <c r="J17" i="11"/>
  <c r="J14" i="11"/>
  <c r="J11" i="11"/>
  <c r="AN15" i="6"/>
  <c r="AO11" i="6"/>
  <c r="AO7" i="6"/>
  <c r="AP6" i="6"/>
  <c r="AN14" i="6"/>
  <c r="AO10" i="6"/>
  <c r="K9" i="11" s="1"/>
  <c r="K4" i="11" l="1"/>
  <c r="K3" i="11"/>
  <c r="K11" i="11"/>
  <c r="K16" i="11"/>
  <c r="K2" i="11"/>
  <c r="K17" i="11"/>
  <c r="L16" i="11"/>
  <c r="L11" i="11"/>
  <c r="L4" i="11"/>
  <c r="L14" i="11"/>
  <c r="L2" i="11"/>
  <c r="L7" i="11"/>
  <c r="L8" i="11"/>
  <c r="L15" i="11"/>
  <c r="L9" i="11"/>
  <c r="L6" i="11"/>
  <c r="L10" i="11"/>
  <c r="L3" i="11"/>
  <c r="K5" i="11"/>
  <c r="K10" i="11"/>
  <c r="K7" i="11"/>
  <c r="AP10" i="6"/>
  <c r="L17" i="11" s="1"/>
  <c r="AO14" i="6"/>
  <c r="AQ6" i="6"/>
  <c r="AP7" i="6"/>
  <c r="AP11" i="6"/>
  <c r="AO15" i="6"/>
  <c r="M10" i="11" l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M8" i="1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M6" i="1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M2" i="1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L5" i="11"/>
  <c r="L13" i="11"/>
  <c r="L12" i="11"/>
  <c r="AQ7" i="6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M15" i="11" l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M3" i="1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M4" i="1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M11" i="1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M12" i="1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M7" i="1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M5" i="1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M16" i="1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M9" i="1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M13" i="1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M14" i="1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AQ15" i="6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<sst xmlns="http://schemas.openxmlformats.org/spreadsheetml/2006/main" count="54856" uniqueCount="4506">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</sst>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1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E3%20Projects/CEO%20CO%20GHG%20Roadmap/Data/GHG%20Inventory/CO%20State%20Inventory%20Tool%202019/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C2" sqref="C2"/>
    </sheetView>
  </sheetViews>
  <sheetFormatPr baseColWidth="10" defaultColWidth="12.6640625" defaultRowHeight="15" customHeight="1"/>
  <cols>
    <col min="1" max="1" width="7.6640625" style="1" customWidth="1"/>
    <col min="2" max="2" width="61.33203125" style="1" customWidth="1"/>
    <col min="3" max="4" width="7.6640625" style="1" customWidth="1"/>
    <col min="5" max="5" width="64.6640625" style="1" customWidth="1"/>
    <col min="6" max="26" width="7.6640625" style="1" customWidth="1"/>
    <col min="27" max="30" width="12.6640625" style="1" customWidth="1"/>
    <col min="31" max="16384" width="12.6640625" style="1"/>
  </cols>
  <sheetData>
    <row r="1" spans="1:15">
      <c r="A1" s="70" t="s">
        <v>0</v>
      </c>
      <c r="B1" s="1" t="s">
        <v>96</v>
      </c>
      <c r="C1" s="106">
        <v>44336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NJ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baseColWidth="10" defaultColWidth="12.6640625" defaultRowHeight="15" customHeight="1"/>
  <cols>
    <col min="1" max="16" width="7.6640625" style="115" customWidth="1"/>
    <col min="17" max="17" width="29.83203125" style="115" customWidth="1"/>
    <col min="18" max="18" width="13" style="115" customWidth="1"/>
    <col min="19" max="33" width="7.6640625" style="115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NJ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4250.1928120000002</v>
      </c>
      <c r="R11" s="1">
        <f t="shared" si="3"/>
        <v>0.30825915459305769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1153.4900279999999</v>
      </c>
      <c r="R35" s="1">
        <f t="shared" si="3"/>
        <v>8.3660642373417679E-2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8384.0433269999994</v>
      </c>
      <c r="R41" s="1">
        <f t="shared" si="5"/>
        <v>0.6080802030335245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13787.726167000001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>
        <f t="shared" si="12"/>
        <v>8384.0433269999994</v>
      </c>
      <c r="M295" s="1" t="str">
        <f t="shared" si="13"/>
        <v>PA</v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>
        <f t="shared" si="12"/>
        <v>4250.1928120000002</v>
      </c>
      <c r="M299" s="1" t="str">
        <f t="shared" si="13"/>
        <v>DE</v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>
        <f t="shared" si="12"/>
        <v>1153.4900279999999</v>
      </c>
      <c r="M300" s="1" t="str">
        <f t="shared" si="13"/>
        <v>NY</v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13787.726167000001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min="1" max="1" width="8.6640625" style="115" customWidth="1"/>
    <col min="2" max="2" width="37.33203125" style="115" customWidth="1"/>
    <col min="3" max="35" width="7.6640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4" t="s">
        <v>464</v>
      </c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baseColWidth="10" defaultColWidth="12.6640625" defaultRowHeight="15" customHeight="1"/>
  <cols>
    <col min="1" max="1" width="24.1640625" style="115" customWidth="1"/>
    <col min="2" max="2" width="14.6640625" style="115" customWidth="1"/>
    <col min="3" max="3" width="19.1640625" style="115" customWidth="1"/>
    <col min="4" max="4" width="13.1640625" style="115" customWidth="1"/>
    <col min="6" max="52" width="7.6640625" style="115" customWidth="1"/>
    <col min="53" max="53" width="8.6640625" style="115" customWidth="1"/>
    <col min="54" max="54" width="13.6640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0.30825915459305769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8.3660642373417679E-2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0.6080802030335245</v>
      </c>
      <c r="D41" s="1">
        <f t="shared" si="2"/>
        <v>0.6080802030335245</v>
      </c>
      <c r="E41" s="1">
        <f t="shared" si="3"/>
        <v>1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0.99999999999999989</v>
      </c>
      <c r="D54" s="70">
        <f>SUM(D3:D53)</f>
        <v>0.6080802030335245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0.21136231343935794</v>
      </c>
      <c r="C60" s="1">
        <f>SUMIFS('ReEDs Generation Data'!H$729:H$1448,'ReEDs Generation Data'!$E$729:$E$1448,Calculations!$A60)</f>
        <v>0.18609687949047546</v>
      </c>
      <c r="D60" s="1">
        <f>SUMIFS('ReEDs Generation Data'!I$729:I$1448,'ReEDs Generation Data'!$E$729:$E$1448,Calculations!$A60)</f>
        <v>0.19571341199676284</v>
      </c>
      <c r="E60" s="1">
        <f>SUMIFS('ReEDs Generation Data'!J$729:J$1448,'ReEDs Generation Data'!$E$729:$E$1448,Calculations!$A60)</f>
        <v>0.20567339029238796</v>
      </c>
      <c r="F60" s="1">
        <f>SUMIFS('ReEDs Generation Data'!K$729:K$1448,'ReEDs Generation Data'!$E$729:$E$1448,Calculations!$A60)</f>
        <v>0.21106386217892323</v>
      </c>
      <c r="G60" s="1">
        <f>SUMIFS('ReEDs Generation Data'!L$729:L$1448,'ReEDs Generation Data'!$E$729:$E$1448,Calculations!$A60)</f>
        <v>0.21664609180946495</v>
      </c>
      <c r="H60" s="1">
        <f>SUMIFS('ReEDs Generation Data'!M$729:M$1448,'ReEDs Generation Data'!$E$729:$E$1448,Calculations!$A60)</f>
        <v>0.21168288485808509</v>
      </c>
      <c r="I60" s="1">
        <f>SUMIFS('ReEDs Generation Data'!N$729:N$1448,'ReEDs Generation Data'!$E$729:$E$1448,Calculations!$A60)</f>
        <v>0.20677725229360336</v>
      </c>
      <c r="J60" s="1">
        <f>SUMIFS('ReEDs Generation Data'!O$729:O$1448,'ReEDs Generation Data'!$E$729:$E$1448,Calculations!$A60)</f>
        <v>0.20409370476949243</v>
      </c>
      <c r="K60" s="1">
        <f>SUMIFS('ReEDs Generation Data'!P$729:P$1448,'ReEDs Generation Data'!$E$729:$E$1448,Calculations!$A60)</f>
        <v>0.20139395655675835</v>
      </c>
      <c r="L60" s="1">
        <f>SUMIFS('ReEDs Generation Data'!Q$729:Q$1448,'ReEDs Generation Data'!$E$729:$E$1448,Calculations!$A60)</f>
        <v>0.20534987475058791</v>
      </c>
      <c r="M60" s="1">
        <f>SUMIFS('ReEDs Generation Data'!R$729:R$1448,'ReEDs Generation Data'!$E$729:$E$1448,Calculations!$A60)</f>
        <v>0.2093193921468918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0.50695086076507068</v>
      </c>
      <c r="C61" s="1">
        <f>SUMIFS('ReEDs Generation Data'!H$729:H$1448,'ReEDs Generation Data'!$E$729:$E$1448,Calculations!$A61)</f>
        <v>0.55282458881287377</v>
      </c>
      <c r="D61" s="1">
        <f>SUMIFS('ReEDs Generation Data'!I$729:I$1448,'ReEDs Generation Data'!$E$729:$E$1448,Calculations!$A61)</f>
        <v>0.56327671018015513</v>
      </c>
      <c r="E61" s="1">
        <f>SUMIFS('ReEDs Generation Data'!J$729:J$1448,'ReEDs Generation Data'!$E$729:$E$1448,Calculations!$A61)</f>
        <v>0.57410211963967694</v>
      </c>
      <c r="F61" s="1">
        <f>SUMIFS('ReEDs Generation Data'!K$729:K$1448,'ReEDs Generation Data'!$E$729:$E$1448,Calculations!$A61)</f>
        <v>0.56417008658782697</v>
      </c>
      <c r="G61" s="1">
        <f>SUMIFS('ReEDs Generation Data'!L$729:L$1448,'ReEDs Generation Data'!$E$729:$E$1448,Calculations!$A61)</f>
        <v>0.55388473674080396</v>
      </c>
      <c r="H61" s="1">
        <f>SUMIFS('ReEDs Generation Data'!M$729:M$1448,'ReEDs Generation Data'!$E$729:$E$1448,Calculations!$A61)</f>
        <v>0.54485531392884812</v>
      </c>
      <c r="I61" s="1">
        <f>SUMIFS('ReEDs Generation Data'!N$729:N$1448,'ReEDs Generation Data'!$E$729:$E$1448,Calculations!$A61)</f>
        <v>0.53593063457964429</v>
      </c>
      <c r="J61" s="1">
        <f>SUMIFS('ReEDs Generation Data'!O$729:O$1448,'ReEDs Generation Data'!$E$729:$E$1448,Calculations!$A61)</f>
        <v>0.53677203520977013</v>
      </c>
      <c r="K61" s="1">
        <f>SUMIFS('ReEDs Generation Data'!P$729:P$1448,'ReEDs Generation Data'!$E$729:$E$1448,Calculations!$A61)</f>
        <v>0.53761851541068562</v>
      </c>
      <c r="L61" s="1">
        <f>SUMIFS('ReEDs Generation Data'!Q$729:Q$1448,'ReEDs Generation Data'!$E$729:$E$1448,Calculations!$A61)</f>
        <v>0.53188828447481395</v>
      </c>
      <c r="M61" s="1">
        <f>SUMIFS('ReEDs Generation Data'!R$729:R$1448,'ReEDs Generation Data'!$E$729:$E$1448,Calculations!$A61)</f>
        <v>0.52613835480734494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0.23688299613711328</v>
      </c>
      <c r="C62" s="1">
        <f>SUMIFS('ReEDs Generation Data'!H$729:H$1448,'ReEDs Generation Data'!$E$729:$E$1448,Calculations!$A62)</f>
        <v>0.21437913379736198</v>
      </c>
      <c r="D62" s="1">
        <f>SUMIFS('ReEDs Generation Data'!I$729:I$1448,'ReEDs Generation Data'!$E$729:$E$1448,Calculations!$A62)</f>
        <v>0.18800495561898692</v>
      </c>
      <c r="E62" s="1">
        <f>SUMIFS('ReEDs Generation Data'!J$729:J$1448,'ReEDs Generation Data'!$E$729:$E$1448,Calculations!$A62)</f>
        <v>0.16068884744279963</v>
      </c>
      <c r="F62" s="1">
        <f>SUMIFS('ReEDs Generation Data'!K$729:K$1448,'ReEDs Generation Data'!$E$729:$E$1448,Calculations!$A62)</f>
        <v>0.16349702834744598</v>
      </c>
      <c r="G62" s="1">
        <f>SUMIFS('ReEDs Generation Data'!L$729:L$1448,'ReEDs Generation Data'!$E$729:$E$1448,Calculations!$A62)</f>
        <v>0.16640510596732833</v>
      </c>
      <c r="H62" s="1">
        <f>SUMIFS('ReEDs Generation Data'!M$729:M$1448,'ReEDs Generation Data'!$E$729:$E$1448,Calculations!$A62)</f>
        <v>0.16543430570886106</v>
      </c>
      <c r="I62" s="1">
        <f>SUMIFS('ReEDs Generation Data'!N$729:N$1448,'ReEDs Generation Data'!$E$729:$E$1448,Calculations!$A62)</f>
        <v>0.16447476696542421</v>
      </c>
      <c r="J62" s="1">
        <f>SUMIFS('ReEDs Generation Data'!O$729:O$1448,'ReEDs Generation Data'!$E$729:$E$1448,Calculations!$A62)</f>
        <v>0.16496974339180454</v>
      </c>
      <c r="K62" s="1">
        <f>SUMIFS('ReEDs Generation Data'!P$729:P$1448,'ReEDs Generation Data'!$E$729:$E$1448,Calculations!$A62)</f>
        <v>0.16546770801156976</v>
      </c>
      <c r="L62" s="1">
        <f>SUMIFS('ReEDs Generation Data'!Q$729:Q$1448,'ReEDs Generation Data'!$E$729:$E$1448,Calculations!$A62)</f>
        <v>0.16575163295659259</v>
      </c>
      <c r="M62" s="1">
        <f>SUMIFS('ReEDs Generation Data'!R$729:R$1448,'ReEDs Generation Data'!$E$729:$E$1448,Calculations!$A62)</f>
        <v>0.16603653394627202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1.0737251033901369E-2</v>
      </c>
      <c r="C63" s="1">
        <f>SUMIFS('ReEDs Generation Data'!H$729:H$1448,'ReEDs Generation Data'!$E$729:$E$1448,Calculations!$A63)</f>
        <v>1.0723079603716457E-2</v>
      </c>
      <c r="D63" s="1">
        <f>SUMIFS('ReEDs Generation Data'!I$729:I$1448,'ReEDs Generation Data'!$E$729:$E$1448,Calculations!$A63)</f>
        <v>1.0907182347865496E-2</v>
      </c>
      <c r="E63" s="1">
        <f>SUMIFS('ReEDs Generation Data'!J$729:J$1448,'ReEDs Generation Data'!$E$729:$E$1448,Calculations!$A63)</f>
        <v>1.1097860155556635E-2</v>
      </c>
      <c r="F63" s="1">
        <f>SUMIFS('ReEDs Generation Data'!K$729:K$1448,'ReEDs Generation Data'!$E$729:$E$1448,Calculations!$A63)</f>
        <v>1.1295968959482993E-2</v>
      </c>
      <c r="G63" s="1">
        <f>SUMIFS('ReEDs Generation Data'!L$729:L$1448,'ReEDs Generation Data'!$E$729:$E$1448,Calculations!$A63)</f>
        <v>1.1501125179314372E-2</v>
      </c>
      <c r="H63" s="1">
        <f>SUMIFS('ReEDs Generation Data'!M$729:M$1448,'ReEDs Generation Data'!$E$729:$E$1448,Calculations!$A63)</f>
        <v>1.143402810779221E-2</v>
      </c>
      <c r="I63" s="1">
        <f>SUMIFS('ReEDs Generation Data'!N$729:N$1448,'ReEDs Generation Data'!$E$729:$E$1448,Calculations!$A63)</f>
        <v>1.1367709378336661E-2</v>
      </c>
      <c r="J63" s="1">
        <f>SUMIFS('ReEDs Generation Data'!O$729:O$1448,'ReEDs Generation Data'!$E$729:$E$1448,Calculations!$A63)</f>
        <v>1.1401919781962902E-2</v>
      </c>
      <c r="K63" s="1">
        <f>SUMIFS('ReEDs Generation Data'!P$729:P$1448,'ReEDs Generation Data'!$E$729:$E$1448,Calculations!$A63)</f>
        <v>1.1436336715226441E-2</v>
      </c>
      <c r="L63" s="1">
        <f>SUMIFS('ReEDs Generation Data'!Q$729:Q$1448,'ReEDs Generation Data'!$E$729:$E$1448,Calculations!$A63)</f>
        <v>1.1455960249704274E-2</v>
      </c>
      <c r="M63" s="1">
        <f>SUMIFS('ReEDs Generation Data'!R$729:R$1448,'ReEDs Generation Data'!$E$729:$E$1448,Calculations!$A63)</f>
        <v>1.147565124372135E-2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2.1405916835295344E-2</v>
      </c>
      <c r="C64" s="1">
        <f>SUMIFS('ReEDs Generation Data'!H$729:H$1448,'ReEDs Generation Data'!$E$729:$E$1448,Calculations!$A64)</f>
        <v>2.3739554481443294E-2</v>
      </c>
      <c r="D64" s="1">
        <f>SUMIFS('ReEDs Generation Data'!I$729:I$1448,'ReEDs Generation Data'!$E$729:$E$1448,Calculations!$A64)</f>
        <v>2.9085963234868114E-2</v>
      </c>
      <c r="E64" s="1">
        <f>SUMIFS('ReEDs Generation Data'!J$729:J$1448,'ReEDs Generation Data'!$E$729:$E$1448,Calculations!$A64)</f>
        <v>3.4623314157233978E-2</v>
      </c>
      <c r="F64" s="1">
        <f>SUMIFS('ReEDs Generation Data'!K$729:K$1448,'ReEDs Generation Data'!$E$729:$E$1448,Calculations!$A64)</f>
        <v>3.5228387447752946E-2</v>
      </c>
      <c r="G64" s="1">
        <f>SUMIFS('ReEDs Generation Data'!L$729:L$1448,'ReEDs Generation Data'!$E$729:$E$1448,Calculations!$A64)</f>
        <v>3.5854985289663847E-2</v>
      </c>
      <c r="H64" s="1">
        <f>SUMIFS('ReEDs Generation Data'!M$729:M$1448,'ReEDs Generation Data'!$E$729:$E$1448,Calculations!$A64)</f>
        <v>5.0096666927515771E-2</v>
      </c>
      <c r="I64" s="1">
        <f>SUMIFS('ReEDs Generation Data'!N$729:N$1448,'ReEDs Generation Data'!$E$729:$E$1448,Calculations!$A64)</f>
        <v>6.4173141654447291E-2</v>
      </c>
      <c r="J64" s="1">
        <f>SUMIFS('ReEDs Generation Data'!O$729:O$1448,'ReEDs Generation Data'!$E$729:$E$1448,Calculations!$A64)</f>
        <v>6.4366187485784265E-2</v>
      </c>
      <c r="K64" s="1">
        <f>SUMIFS('ReEDs Generation Data'!P$729:P$1448,'ReEDs Generation Data'!$E$729:$E$1448,Calculations!$A64)</f>
        <v>6.4560398742877764E-2</v>
      </c>
      <c r="L64" s="1">
        <f>SUMIFS('ReEDs Generation Data'!Q$729:Q$1448,'ReEDs Generation Data'!$E$729:$E$1448,Calculations!$A64)</f>
        <v>6.4671181045775017E-2</v>
      </c>
      <c r="M64" s="1">
        <f>SUMIFS('ReEDs Generation Data'!R$729:R$1448,'ReEDs Generation Data'!$E$729:$E$1448,Calculations!$A64)</f>
        <v>6.4782344183384688E-2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3.0050442077059068E-3</v>
      </c>
      <c r="C65" s="1">
        <f>SUMIFS('ReEDs Generation Data'!H$729:H$1448,'ReEDs Generation Data'!$E$729:$E$1448,Calculations!$A65)</f>
        <v>3.3924758848026112E-3</v>
      </c>
      <c r="D65" s="1">
        <f>SUMIFS('ReEDs Generation Data'!I$729:I$1448,'ReEDs Generation Data'!$E$729:$E$1448,Calculations!$A65)</f>
        <v>4.026290282643329E-3</v>
      </c>
      <c r="E65" s="1">
        <f>SUMIFS('ReEDs Generation Data'!J$729:J$1448,'ReEDs Generation Data'!$E$729:$E$1448,Calculations!$A65)</f>
        <v>4.6827407903310995E-3</v>
      </c>
      <c r="F65" s="1">
        <f>SUMIFS('ReEDs Generation Data'!K$729:K$1448,'ReEDs Generation Data'!$E$729:$E$1448,Calculations!$A65)</f>
        <v>5.4559906099460199E-3</v>
      </c>
      <c r="G65" s="1">
        <f>SUMIFS('ReEDs Generation Data'!L$729:L$1448,'ReEDs Generation Data'!$E$729:$E$1448,Calculations!$A65)</f>
        <v>6.256747602232258E-3</v>
      </c>
      <c r="H65" s="1">
        <f>SUMIFS('ReEDs Generation Data'!M$729:M$1448,'ReEDs Generation Data'!$E$729:$E$1448,Calculations!$A65)</f>
        <v>7.1078446763341626E-3</v>
      </c>
      <c r="I65" s="1">
        <f>SUMIFS('ReEDs Generation Data'!N$729:N$1448,'ReEDs Generation Data'!$E$729:$E$1448,Calculations!$A65)</f>
        <v>7.9490688209547609E-3</v>
      </c>
      <c r="J65" s="1">
        <f>SUMIFS('ReEDs Generation Data'!O$729:O$1448,'ReEDs Generation Data'!$E$729:$E$1448,Calculations!$A65)</f>
        <v>9.0503159739686138E-3</v>
      </c>
      <c r="K65" s="1">
        <f>SUMIFS('ReEDs Generation Data'!P$729:P$1448,'ReEDs Generation Data'!$E$729:$E$1448,Calculations!$A65)</f>
        <v>1.0158211402096958E-2</v>
      </c>
      <c r="L65" s="1">
        <f>SUMIFS('ReEDs Generation Data'!Q$729:Q$1448,'ReEDs Generation Data'!$E$729:$E$1448,Calculations!$A65)</f>
        <v>1.1466962119659049E-2</v>
      </c>
      <c r="M65" s="1">
        <f>SUMIFS('ReEDs Generation Data'!R$729:R$1448,'ReEDs Generation Data'!$E$729:$E$1448,Calculations!$A65)</f>
        <v>1.278021191053977E-2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3.9724330627814143E-5</v>
      </c>
      <c r="C67" s="1">
        <f>SUMIFS('ReEDs Generation Data'!H$729:H$1448,'ReEDs Generation Data'!$E$729:$E$1448,Calculations!$A67)</f>
        <v>7.6311492418073759E-5</v>
      </c>
      <c r="D67" s="1">
        <f>SUMIFS('ReEDs Generation Data'!I$729:I$1448,'ReEDs Generation Data'!$E$729:$E$1448,Calculations!$A67)</f>
        <v>4.1371125343996061E-5</v>
      </c>
      <c r="E67" s="1">
        <f>SUMIFS('ReEDs Generation Data'!J$729:J$1448,'ReEDs Generation Data'!$E$729:$E$1448,Calculations!$A67)</f>
        <v>5.1828945579552918E-6</v>
      </c>
      <c r="F67" s="1">
        <f>SUMIFS('ReEDs Generation Data'!K$729:K$1448,'ReEDs Generation Data'!$E$729:$E$1448,Calculations!$A67)</f>
        <v>2.6367351311219162E-6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2.6679778229873316E-6</v>
      </c>
      <c r="I67" s="1">
        <f>SUMIFS('ReEDs Generation Data'!N$729:N$1448,'ReEDs Generation Data'!$E$729:$E$1448,Calculations!$A67)</f>
        <v>5.3050064655514456E-6</v>
      </c>
      <c r="J67" s="1">
        <f>SUMIFS('ReEDs Generation Data'!O$729:O$1448,'ReEDs Generation Data'!$E$729:$E$1448,Calculations!$A67)</f>
        <v>2.6604857737778792E-6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1.9731941660586136E-3</v>
      </c>
      <c r="C70" s="1">
        <f>SUMIFS('ReEDs Generation Data'!H$729:H$1448,'ReEDs Generation Data'!$E$729:$E$1448,Calculations!$A70)</f>
        <v>1.4826969576401299E-3</v>
      </c>
      <c r="D70" s="1">
        <f>SUMIFS('ReEDs Generation Data'!I$729:I$1448,'ReEDs Generation Data'!$E$729:$E$1448,Calculations!$A70)</f>
        <v>1.4744141220108518E-3</v>
      </c>
      <c r="E70" s="1">
        <f>SUMIFS('ReEDs Generation Data'!J$729:J$1448,'ReEDs Generation Data'!$E$729:$E$1448,Calculations!$A70)</f>
        <v>1.4658354723738954E-3</v>
      </c>
      <c r="F70" s="1">
        <f>SUMIFS('ReEDs Generation Data'!K$729:K$1448,'ReEDs Generation Data'!$E$729:$E$1448,Calculations!$A70)</f>
        <v>1.4914522544243042E-3</v>
      </c>
      <c r="G70" s="1">
        <f>SUMIFS('ReEDs Generation Data'!L$729:L$1448,'ReEDs Generation Data'!$E$729:$E$1448,Calculations!$A70)</f>
        <v>1.5179803140841861E-3</v>
      </c>
      <c r="H70" s="1">
        <f>SUMIFS('ReEDs Generation Data'!M$729:M$1448,'ReEDs Generation Data'!$E$729:$E$1448,Calculations!$A70)</f>
        <v>1.499342824612107E-3</v>
      </c>
      <c r="I70" s="1">
        <f>SUMIFS('ReEDs Generation Data'!N$729:N$1448,'ReEDs Generation Data'!$E$729:$E$1448,Calculations!$A70)</f>
        <v>1.4809215344724735E-3</v>
      </c>
      <c r="J70" s="1">
        <f>SUMIFS('ReEDs Generation Data'!O$729:O$1448,'ReEDs Generation Data'!$E$729:$E$1448,Calculations!$A70)</f>
        <v>1.4853782743262953E-3</v>
      </c>
      <c r="K70" s="1">
        <f>SUMIFS('ReEDs Generation Data'!P$729:P$1448,'ReEDs Generation Data'!$E$729:$E$1448,Calculations!$A70)</f>
        <v>1.4898619197049857E-3</v>
      </c>
      <c r="L70" s="1">
        <f>SUMIFS('ReEDs Generation Data'!Q$729:Q$1448,'ReEDs Generation Data'!$E$729:$E$1448,Calculations!$A70)</f>
        <v>1.4924183639123006E-3</v>
      </c>
      <c r="M70" s="1">
        <f>SUMIFS('ReEDs Generation Data'!R$729:R$1448,'ReEDs Generation Data'!$E$729:$E$1448,Calculations!$A70)</f>
        <v>1.4949835963707083E-3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7.6426990848691666E-3</v>
      </c>
      <c r="C73" s="1">
        <f>SUMIFS('ReEDs Generation Data'!H$729:H$1448,'ReEDs Generation Data'!$E$729:$E$1448,Calculations!$A73)</f>
        <v>7.2852794792683017E-3</v>
      </c>
      <c r="D73" s="1">
        <f>SUMIFS('ReEDs Generation Data'!I$729:I$1448,'ReEDs Generation Data'!$E$729:$E$1448,Calculations!$A73)</f>
        <v>7.469701091363393E-3</v>
      </c>
      <c r="E73" s="1">
        <f>SUMIFS('ReEDs Generation Data'!J$729:J$1448,'ReEDs Generation Data'!$E$729:$E$1448,Calculations!$A73)</f>
        <v>7.660709155081824E-3</v>
      </c>
      <c r="F73" s="1">
        <f>SUMIFS('ReEDs Generation Data'!K$729:K$1448,'ReEDs Generation Data'!$E$729:$E$1448,Calculations!$A73)</f>
        <v>7.7945868790664213E-3</v>
      </c>
      <c r="G73" s="1">
        <f>SUMIFS('ReEDs Generation Data'!L$729:L$1448,'ReEDs Generation Data'!$E$729:$E$1448,Calculations!$A73)</f>
        <v>7.9332270971080102E-3</v>
      </c>
      <c r="H73" s="1">
        <f>SUMIFS('ReEDs Generation Data'!M$729:M$1448,'ReEDs Generation Data'!$E$729:$E$1448,Calculations!$A73)</f>
        <v>7.8869449901282866E-3</v>
      </c>
      <c r="I73" s="1">
        <f>SUMIFS('ReEDs Generation Data'!N$729:N$1448,'ReEDs Generation Data'!$E$729:$E$1448,Calculations!$A73)</f>
        <v>7.8411997666514733E-3</v>
      </c>
      <c r="J73" s="1">
        <f>SUMIFS('ReEDs Generation Data'!O$729:O$1448,'ReEDs Generation Data'!$E$729:$E$1448,Calculations!$A73)</f>
        <v>7.8580546271172173E-3</v>
      </c>
      <c r="K73" s="1">
        <f>SUMIFS('ReEDs Generation Data'!P$729:P$1448,'ReEDs Generation Data'!$E$729:$E$1448,Calculations!$A73)</f>
        <v>7.8750112410804242E-3</v>
      </c>
      <c r="L73" s="1">
        <f>SUMIFS('ReEDs Generation Data'!Q$729:Q$1448,'ReEDs Generation Data'!$E$729:$E$1448,Calculations!$A73)</f>
        <v>7.9236860389550242E-3</v>
      </c>
      <c r="M73" s="1">
        <f>SUMIFS('ReEDs Generation Data'!R$729:R$1448,'ReEDs Generation Data'!$E$729:$E$1448,Calculations!$A73)</f>
        <v>7.9725281654747741E-3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min="1" max="3" width="7.6640625" style="115" customWidth="1"/>
    <col min="4" max="4" width="23.6640625" style="115" customWidth="1"/>
    <col min="5" max="5" width="32.83203125" style="115" customWidth="1"/>
    <col min="6" max="20" width="7.6640625" style="115" customWidth="1"/>
    <col min="21" max="21" width="13.6640625" style="115" customWidth="1"/>
    <col min="22" max="42" width="7.6640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3.9724330627814143E-5</v>
      </c>
      <c r="H1254" s="44">
        <f>H528/SUMIFS(H$3:H$722,$B$3:$B$722,$B1254)*SUMIFS(Calculations!$E$3:$E$53,Calculations!$A$3:$A$53,$B1254)</f>
        <v>7.6311492418073759E-5</v>
      </c>
      <c r="I1254" s="44">
        <f>I528/SUMIFS(I$3:I$722,$B$3:$B$722,$B1254)*SUMIFS(Calculations!$E$3:$E$53,Calculations!$A$3:$A$53,$B1254)</f>
        <v>4.1371125343996061E-5</v>
      </c>
      <c r="J1254" s="44">
        <f>J528/SUMIFS(J$3:J$722,$B$3:$B$722,$B1254)*SUMIFS(Calculations!$E$3:$E$53,Calculations!$A$3:$A$53,$B1254)</f>
        <v>5.1828945579552918E-6</v>
      </c>
      <c r="K1254" s="44">
        <f>K528/SUMIFS(K$3:K$722,$B$3:$B$722,$B1254)*SUMIFS(Calculations!$E$3:$E$53,Calculations!$A$3:$A$53,$B1254)</f>
        <v>2.6367351311219162E-6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2.6679778229873316E-6</v>
      </c>
      <c r="N1254" s="44">
        <f>N528/SUMIFS(N$3:N$722,$B$3:$B$722,$B1254)*SUMIFS(Calculations!$E$3:$E$53,Calculations!$A$3:$A$53,$B1254)</f>
        <v>5.3050064655514456E-6</v>
      </c>
      <c r="O1254" s="44">
        <f>O528/SUMIFS(O$3:O$722,$B$3:$B$722,$B1254)*SUMIFS(Calculations!$E$3:$E$53,Calculations!$A$3:$A$53,$B1254)</f>
        <v>2.6604857737778792E-6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0.23879413385205253</v>
      </c>
      <c r="G1255" s="44">
        <f>G529/SUMIFS(G$3:G$722,$B$3:$B$722,$B1255)*SUMIFS(Calculations!$E$3:$E$53,Calculations!$A$3:$A$53,$B1255)</f>
        <v>0.21136231343935794</v>
      </c>
      <c r="H1255" s="44">
        <f>H529/SUMIFS(H$3:H$722,$B$3:$B$722,$B1255)*SUMIFS(Calculations!$E$3:$E$53,Calculations!$A$3:$A$53,$B1255)</f>
        <v>0.18609687949047546</v>
      </c>
      <c r="I1255" s="44">
        <f>I529/SUMIFS(I$3:I$722,$B$3:$B$722,$B1255)*SUMIFS(Calculations!$E$3:$E$53,Calculations!$A$3:$A$53,$B1255)</f>
        <v>0.19571341199676284</v>
      </c>
      <c r="J1255" s="44">
        <f>J529/SUMIFS(J$3:J$722,$B$3:$B$722,$B1255)*SUMIFS(Calculations!$E$3:$E$53,Calculations!$A$3:$A$53,$B1255)</f>
        <v>0.20567339029238796</v>
      </c>
      <c r="K1255" s="44">
        <f>K529/SUMIFS(K$3:K$722,$B$3:$B$722,$B1255)*SUMIFS(Calculations!$E$3:$E$53,Calculations!$A$3:$A$53,$B1255)</f>
        <v>0.21106386217892323</v>
      </c>
      <c r="L1255" s="44">
        <f>L529/SUMIFS(L$3:L$722,$B$3:$B$722,$B1255)*SUMIFS(Calculations!$E$3:$E$53,Calculations!$A$3:$A$53,$B1255)</f>
        <v>0.21664609180946495</v>
      </c>
      <c r="M1255" s="44">
        <f>M529/SUMIFS(M$3:M$722,$B$3:$B$722,$B1255)*SUMIFS(Calculations!$E$3:$E$53,Calculations!$A$3:$A$53,$B1255)</f>
        <v>0.21168288485808509</v>
      </c>
      <c r="N1255" s="44">
        <f>N529/SUMIFS(N$3:N$722,$B$3:$B$722,$B1255)*SUMIFS(Calculations!$E$3:$E$53,Calculations!$A$3:$A$53,$B1255)</f>
        <v>0.20677725229360336</v>
      </c>
      <c r="O1255" s="44">
        <f>O529/SUMIFS(O$3:O$722,$B$3:$B$722,$B1255)*SUMIFS(Calculations!$E$3:$E$53,Calculations!$A$3:$A$53,$B1255)</f>
        <v>0.20409370476949243</v>
      </c>
      <c r="P1255" s="44">
        <f>P529/SUMIFS(P$3:P$722,$B$3:$B$722,$B1255)*SUMIFS(Calculations!$E$3:$E$53,Calculations!$A$3:$A$53,$B1255)</f>
        <v>0.20139395655675835</v>
      </c>
      <c r="Q1255" s="44">
        <f>Q529/SUMIFS(Q$3:Q$722,$B$3:$B$722,$B1255)*SUMIFS(Calculations!$E$3:$E$53,Calculations!$A$3:$A$53,$B1255)</f>
        <v>0.20534987475058791</v>
      </c>
      <c r="R1255" s="44">
        <f>R529/SUMIFS(R$3:R$722,$B$3:$B$722,$B1255)*SUMIFS(Calculations!$E$3:$E$53,Calculations!$A$3:$A$53,$B1255)</f>
        <v>0.2093193921468918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1.0752637594393859E-2</v>
      </c>
      <c r="G1258" s="44">
        <f>G532/SUMIFS(G$3:G$722,$B$3:$B$722,$B1258)*SUMIFS(Calculations!$E$3:$E$53,Calculations!$A$3:$A$53,$B1258)</f>
        <v>1.0737251033901369E-2</v>
      </c>
      <c r="H1258" s="44">
        <f>H532/SUMIFS(H$3:H$722,$B$3:$B$722,$B1258)*SUMIFS(Calculations!$E$3:$E$53,Calculations!$A$3:$A$53,$B1258)</f>
        <v>1.0723079603716457E-2</v>
      </c>
      <c r="I1258" s="44">
        <f>I532/SUMIFS(I$3:I$722,$B$3:$B$722,$B1258)*SUMIFS(Calculations!$E$3:$E$53,Calculations!$A$3:$A$53,$B1258)</f>
        <v>1.0907182347865496E-2</v>
      </c>
      <c r="J1258" s="44">
        <f>J532/SUMIFS(J$3:J$722,$B$3:$B$722,$B1258)*SUMIFS(Calculations!$E$3:$E$53,Calculations!$A$3:$A$53,$B1258)</f>
        <v>1.1097860155556635E-2</v>
      </c>
      <c r="K1258" s="44">
        <f>K532/SUMIFS(K$3:K$722,$B$3:$B$722,$B1258)*SUMIFS(Calculations!$E$3:$E$53,Calculations!$A$3:$A$53,$B1258)</f>
        <v>1.1295968959482993E-2</v>
      </c>
      <c r="L1258" s="44">
        <f>L532/SUMIFS(L$3:L$722,$B$3:$B$722,$B1258)*SUMIFS(Calculations!$E$3:$E$53,Calculations!$A$3:$A$53,$B1258)</f>
        <v>1.1501125179314372E-2</v>
      </c>
      <c r="M1258" s="44">
        <f>M532/SUMIFS(M$3:M$722,$B$3:$B$722,$B1258)*SUMIFS(Calculations!$E$3:$E$53,Calculations!$A$3:$A$53,$B1258)</f>
        <v>1.143402810779221E-2</v>
      </c>
      <c r="N1258" s="44">
        <f>N532/SUMIFS(N$3:N$722,$B$3:$B$722,$B1258)*SUMIFS(Calculations!$E$3:$E$53,Calculations!$A$3:$A$53,$B1258)</f>
        <v>1.1367709378336661E-2</v>
      </c>
      <c r="O1258" s="44">
        <f>O532/SUMIFS(O$3:O$722,$B$3:$B$722,$B1258)*SUMIFS(Calculations!$E$3:$E$53,Calculations!$A$3:$A$53,$B1258)</f>
        <v>1.1401919781962902E-2</v>
      </c>
      <c r="P1258" s="44">
        <f>P532/SUMIFS(P$3:P$722,$B$3:$B$722,$B1258)*SUMIFS(Calculations!$E$3:$E$53,Calculations!$A$3:$A$53,$B1258)</f>
        <v>1.1436336715226441E-2</v>
      </c>
      <c r="Q1258" s="44">
        <f>Q532/SUMIFS(Q$3:Q$722,$B$3:$B$722,$B1258)*SUMIFS(Calculations!$E$3:$E$53,Calculations!$A$3:$A$53,$B1258)</f>
        <v>1.1455960249704274E-2</v>
      </c>
      <c r="R1258" s="44">
        <f>R532/SUMIFS(R$3:R$722,$B$3:$B$722,$B1258)*SUMIFS(Calculations!$E$3:$E$53,Calculations!$A$3:$A$53,$B1258)</f>
        <v>1.147565124372135E-2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1.8872181260163226E-2</v>
      </c>
      <c r="G1260" s="44">
        <f>G534/SUMIFS(G$3:G$722,$B$3:$B$722,$B1260)*SUMIFS(Calculations!$E$3:$E$53,Calculations!$A$3:$A$53,$B1260)</f>
        <v>2.1405916835295344E-2</v>
      </c>
      <c r="H1260" s="44">
        <f>H534/SUMIFS(H$3:H$722,$B$3:$B$722,$B1260)*SUMIFS(Calculations!$E$3:$E$53,Calculations!$A$3:$A$53,$B1260)</f>
        <v>2.3739554481443294E-2</v>
      </c>
      <c r="I1260" s="44">
        <f>I534/SUMIFS(I$3:I$722,$B$3:$B$722,$B1260)*SUMIFS(Calculations!$E$3:$E$53,Calculations!$A$3:$A$53,$B1260)</f>
        <v>2.9085963234868114E-2</v>
      </c>
      <c r="J1260" s="44">
        <f>J534/SUMIFS(J$3:J$722,$B$3:$B$722,$B1260)*SUMIFS(Calculations!$E$3:$E$53,Calculations!$A$3:$A$53,$B1260)</f>
        <v>3.4623314157233978E-2</v>
      </c>
      <c r="K1260" s="44">
        <f>K534/SUMIFS(K$3:K$722,$B$3:$B$722,$B1260)*SUMIFS(Calculations!$E$3:$E$53,Calculations!$A$3:$A$53,$B1260)</f>
        <v>3.5228387447752946E-2</v>
      </c>
      <c r="L1260" s="44">
        <f>L534/SUMIFS(L$3:L$722,$B$3:$B$722,$B1260)*SUMIFS(Calculations!$E$3:$E$53,Calculations!$A$3:$A$53,$B1260)</f>
        <v>3.5854985289663847E-2</v>
      </c>
      <c r="M1260" s="44">
        <f>M534/SUMIFS(M$3:M$722,$B$3:$B$722,$B1260)*SUMIFS(Calculations!$E$3:$E$53,Calculations!$A$3:$A$53,$B1260)</f>
        <v>5.0096666927515771E-2</v>
      </c>
      <c r="N1260" s="44">
        <f>N534/SUMIFS(N$3:N$722,$B$3:$B$722,$B1260)*SUMIFS(Calculations!$E$3:$E$53,Calculations!$A$3:$A$53,$B1260)</f>
        <v>6.4173141654447291E-2</v>
      </c>
      <c r="O1260" s="44">
        <f>O534/SUMIFS(O$3:O$722,$B$3:$B$722,$B1260)*SUMIFS(Calculations!$E$3:$E$53,Calculations!$A$3:$A$53,$B1260)</f>
        <v>6.4366187485784265E-2</v>
      </c>
      <c r="P1260" s="44">
        <f>P534/SUMIFS(P$3:P$722,$B$3:$B$722,$B1260)*SUMIFS(Calculations!$E$3:$E$53,Calculations!$A$3:$A$53,$B1260)</f>
        <v>6.4560398742877764E-2</v>
      </c>
      <c r="Q1260" s="44">
        <f>Q534/SUMIFS(Q$3:Q$722,$B$3:$B$722,$B1260)*SUMIFS(Calculations!$E$3:$E$53,Calculations!$A$3:$A$53,$B1260)</f>
        <v>6.4671181045775017E-2</v>
      </c>
      <c r="R1260" s="44">
        <f>R534/SUMIFS(R$3:R$722,$B$3:$B$722,$B1260)*SUMIFS(Calculations!$E$3:$E$53,Calculations!$A$3:$A$53,$B1260)</f>
        <v>6.4782344183384688E-2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0.45714368658337434</v>
      </c>
      <c r="G1261" s="44">
        <f>G535/SUMIFS(G$3:G$722,$B$3:$B$722,$B1261)*SUMIFS(Calculations!$E$3:$E$53,Calculations!$A$3:$A$53,$B1261)</f>
        <v>0.50695086076507068</v>
      </c>
      <c r="H1261" s="44">
        <f>H535/SUMIFS(H$3:H$722,$B$3:$B$722,$B1261)*SUMIFS(Calculations!$E$3:$E$53,Calculations!$A$3:$A$53,$B1261)</f>
        <v>0.55282458881287377</v>
      </c>
      <c r="I1261" s="44">
        <f>I535/SUMIFS(I$3:I$722,$B$3:$B$722,$B1261)*SUMIFS(Calculations!$E$3:$E$53,Calculations!$A$3:$A$53,$B1261)</f>
        <v>0.56327671018015513</v>
      </c>
      <c r="J1261" s="44">
        <f>J535/SUMIFS(J$3:J$722,$B$3:$B$722,$B1261)*SUMIFS(Calculations!$E$3:$E$53,Calculations!$A$3:$A$53,$B1261)</f>
        <v>0.57410211963967694</v>
      </c>
      <c r="K1261" s="44">
        <f>K535/SUMIFS(K$3:K$722,$B$3:$B$722,$B1261)*SUMIFS(Calculations!$E$3:$E$53,Calculations!$A$3:$A$53,$B1261)</f>
        <v>0.56417008658782697</v>
      </c>
      <c r="L1261" s="44">
        <f>L535/SUMIFS(L$3:L$722,$B$3:$B$722,$B1261)*SUMIFS(Calculations!$E$3:$E$53,Calculations!$A$3:$A$53,$B1261)</f>
        <v>0.55388473674080396</v>
      </c>
      <c r="M1261" s="44">
        <f>M535/SUMIFS(M$3:M$722,$B$3:$B$722,$B1261)*SUMIFS(Calculations!$E$3:$E$53,Calculations!$A$3:$A$53,$B1261)</f>
        <v>0.54485531392884812</v>
      </c>
      <c r="N1261" s="44">
        <f>N535/SUMIFS(N$3:N$722,$B$3:$B$722,$B1261)*SUMIFS(Calculations!$E$3:$E$53,Calculations!$A$3:$A$53,$B1261)</f>
        <v>0.53593063457964429</v>
      </c>
      <c r="O1261" s="44">
        <f>O535/SUMIFS(O$3:O$722,$B$3:$B$722,$B1261)*SUMIFS(Calculations!$E$3:$E$53,Calculations!$A$3:$A$53,$B1261)</f>
        <v>0.53677203520977013</v>
      </c>
      <c r="P1261" s="44">
        <f>P535/SUMIFS(P$3:P$722,$B$3:$B$722,$B1261)*SUMIFS(Calculations!$E$3:$E$53,Calculations!$A$3:$A$53,$B1261)</f>
        <v>0.53761851541068562</v>
      </c>
      <c r="Q1261" s="44">
        <f>Q535/SUMIFS(Q$3:Q$722,$B$3:$B$722,$B1261)*SUMIFS(Calculations!$E$3:$E$53,Calculations!$A$3:$A$53,$B1261)</f>
        <v>0.53188828447481395</v>
      </c>
      <c r="R1261" s="44">
        <f>R535/SUMIFS(R$3:R$722,$B$3:$B$722,$B1261)*SUMIFS(Calculations!$E$3:$E$53,Calculations!$A$3:$A$53,$B1261)</f>
        <v>0.52613835480734494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2.5057490931375149E-3</v>
      </c>
      <c r="G1262" s="44">
        <f>G536/SUMIFS(G$3:G$722,$B$3:$B$722,$B1262)*SUMIFS(Calculations!$E$3:$E$53,Calculations!$A$3:$A$53,$B1262)</f>
        <v>1.9731941660586136E-3</v>
      </c>
      <c r="H1262" s="44">
        <f>H536/SUMIFS(H$3:H$722,$B$3:$B$722,$B1262)*SUMIFS(Calculations!$E$3:$E$53,Calculations!$A$3:$A$53,$B1262)</f>
        <v>1.4826969576401299E-3</v>
      </c>
      <c r="I1262" s="44">
        <f>I536/SUMIFS(I$3:I$722,$B$3:$B$722,$B1262)*SUMIFS(Calculations!$E$3:$E$53,Calculations!$A$3:$A$53,$B1262)</f>
        <v>1.4744141220108518E-3</v>
      </c>
      <c r="J1262" s="44">
        <f>J536/SUMIFS(J$3:J$722,$B$3:$B$722,$B1262)*SUMIFS(Calculations!$E$3:$E$53,Calculations!$A$3:$A$53,$B1262)</f>
        <v>1.4658354723738954E-3</v>
      </c>
      <c r="K1262" s="44">
        <f>K536/SUMIFS(K$3:K$722,$B$3:$B$722,$B1262)*SUMIFS(Calculations!$E$3:$E$53,Calculations!$A$3:$A$53,$B1262)</f>
        <v>1.4914522544243042E-3</v>
      </c>
      <c r="L1262" s="44">
        <f>L536/SUMIFS(L$3:L$722,$B$3:$B$722,$B1262)*SUMIFS(Calculations!$E$3:$E$53,Calculations!$A$3:$A$53,$B1262)</f>
        <v>1.5179803140841861E-3</v>
      </c>
      <c r="M1262" s="44">
        <f>M536/SUMIFS(M$3:M$722,$B$3:$B$722,$B1262)*SUMIFS(Calculations!$E$3:$E$53,Calculations!$A$3:$A$53,$B1262)</f>
        <v>1.499342824612107E-3</v>
      </c>
      <c r="N1262" s="44">
        <f>N536/SUMIFS(N$3:N$722,$B$3:$B$722,$B1262)*SUMIFS(Calculations!$E$3:$E$53,Calculations!$A$3:$A$53,$B1262)</f>
        <v>1.4809215344724735E-3</v>
      </c>
      <c r="O1262" s="44">
        <f>O536/SUMIFS(O$3:O$722,$B$3:$B$722,$B1262)*SUMIFS(Calculations!$E$3:$E$53,Calculations!$A$3:$A$53,$B1262)</f>
        <v>1.4853782743262953E-3</v>
      </c>
      <c r="P1262" s="44">
        <f>P536/SUMIFS(P$3:P$722,$B$3:$B$722,$B1262)*SUMIFS(Calculations!$E$3:$E$53,Calculations!$A$3:$A$53,$B1262)</f>
        <v>1.4898619197049857E-3</v>
      </c>
      <c r="Q1262" s="44">
        <f>Q536/SUMIFS(Q$3:Q$722,$B$3:$B$722,$B1262)*SUMIFS(Calculations!$E$3:$E$53,Calculations!$A$3:$A$53,$B1262)</f>
        <v>1.4924183639123006E-3</v>
      </c>
      <c r="R1262" s="44">
        <f>R536/SUMIFS(R$3:R$722,$B$3:$B$722,$B1262)*SUMIFS(Calculations!$E$3:$E$53,Calculations!$A$3:$A$53,$B1262)</f>
        <v>1.4949835963707083E-3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0.26131645378304319</v>
      </c>
      <c r="G1263" s="44">
        <f>G537/SUMIFS(G$3:G$722,$B$3:$B$722,$B1263)*SUMIFS(Calculations!$E$3:$E$53,Calculations!$A$3:$A$53,$B1263)</f>
        <v>0.23688299613711328</v>
      </c>
      <c r="H1263" s="44">
        <f>H537/SUMIFS(H$3:H$722,$B$3:$B$722,$B1263)*SUMIFS(Calculations!$E$3:$E$53,Calculations!$A$3:$A$53,$B1263)</f>
        <v>0.21437913379736198</v>
      </c>
      <c r="I1263" s="44">
        <f>I537/SUMIFS(I$3:I$722,$B$3:$B$722,$B1263)*SUMIFS(Calculations!$E$3:$E$53,Calculations!$A$3:$A$53,$B1263)</f>
        <v>0.18800495561898692</v>
      </c>
      <c r="J1263" s="44">
        <f>J537/SUMIFS(J$3:J$722,$B$3:$B$722,$B1263)*SUMIFS(Calculations!$E$3:$E$53,Calculations!$A$3:$A$53,$B1263)</f>
        <v>0.16068884744279963</v>
      </c>
      <c r="K1263" s="44">
        <f>K537/SUMIFS(K$3:K$722,$B$3:$B$722,$B1263)*SUMIFS(Calculations!$E$3:$E$53,Calculations!$A$3:$A$53,$B1263)</f>
        <v>0.16349702834744598</v>
      </c>
      <c r="L1263" s="44">
        <f>L537/SUMIFS(L$3:L$722,$B$3:$B$722,$B1263)*SUMIFS(Calculations!$E$3:$E$53,Calculations!$A$3:$A$53,$B1263)</f>
        <v>0.16640510596732833</v>
      </c>
      <c r="M1263" s="44">
        <f>M537/SUMIFS(M$3:M$722,$B$3:$B$722,$B1263)*SUMIFS(Calculations!$E$3:$E$53,Calculations!$A$3:$A$53,$B1263)</f>
        <v>0.16543430570886106</v>
      </c>
      <c r="N1263" s="44">
        <f>N537/SUMIFS(N$3:N$722,$B$3:$B$722,$B1263)*SUMIFS(Calculations!$E$3:$E$53,Calculations!$A$3:$A$53,$B1263)</f>
        <v>0.16447476696542421</v>
      </c>
      <c r="O1263" s="44">
        <f>O537/SUMIFS(O$3:O$722,$B$3:$B$722,$B1263)*SUMIFS(Calculations!$E$3:$E$53,Calculations!$A$3:$A$53,$B1263)</f>
        <v>0.16496974339180454</v>
      </c>
      <c r="P1263" s="44">
        <f>P537/SUMIFS(P$3:P$722,$B$3:$B$722,$B1263)*SUMIFS(Calculations!$E$3:$E$53,Calculations!$A$3:$A$53,$B1263)</f>
        <v>0.16546770801156976</v>
      </c>
      <c r="Q1263" s="44">
        <f>Q537/SUMIFS(Q$3:Q$722,$B$3:$B$722,$B1263)*SUMIFS(Calculations!$E$3:$E$53,Calculations!$A$3:$A$53,$B1263)</f>
        <v>0.16575163295659259</v>
      </c>
      <c r="R1263" s="44">
        <f>R537/SUMIFS(R$3:R$722,$B$3:$B$722,$B1263)*SUMIFS(Calculations!$E$3:$E$53,Calculations!$A$3:$A$53,$B1263)</f>
        <v>0.16603653394627202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8.0307656604386192E-3</v>
      </c>
      <c r="G1265" s="44">
        <f>G539/SUMIFS(G$3:G$722,$B$3:$B$722,$B1265)*SUMIFS(Calculations!$E$3:$E$53,Calculations!$A$3:$A$53,$B1265)</f>
        <v>7.6426990848691666E-3</v>
      </c>
      <c r="H1265" s="44">
        <f>H539/SUMIFS(H$3:H$722,$B$3:$B$722,$B1265)*SUMIFS(Calculations!$E$3:$E$53,Calculations!$A$3:$A$53,$B1265)</f>
        <v>7.2852794792683017E-3</v>
      </c>
      <c r="I1265" s="44">
        <f>I539/SUMIFS(I$3:I$722,$B$3:$B$722,$B1265)*SUMIFS(Calculations!$E$3:$E$53,Calculations!$A$3:$A$53,$B1265)</f>
        <v>7.469701091363393E-3</v>
      </c>
      <c r="J1265" s="44">
        <f>J539/SUMIFS(J$3:J$722,$B$3:$B$722,$B1265)*SUMIFS(Calculations!$E$3:$E$53,Calculations!$A$3:$A$53,$B1265)</f>
        <v>7.660709155081824E-3</v>
      </c>
      <c r="K1265" s="44">
        <f>K539/SUMIFS(K$3:K$722,$B$3:$B$722,$B1265)*SUMIFS(Calculations!$E$3:$E$53,Calculations!$A$3:$A$53,$B1265)</f>
        <v>7.7945868790664213E-3</v>
      </c>
      <c r="L1265" s="44">
        <f>L539/SUMIFS(L$3:L$722,$B$3:$B$722,$B1265)*SUMIFS(Calculations!$E$3:$E$53,Calculations!$A$3:$A$53,$B1265)</f>
        <v>7.9332270971080102E-3</v>
      </c>
      <c r="M1265" s="44">
        <f>M539/SUMIFS(M$3:M$722,$B$3:$B$722,$B1265)*SUMIFS(Calculations!$E$3:$E$53,Calculations!$A$3:$A$53,$B1265)</f>
        <v>7.8869449901282866E-3</v>
      </c>
      <c r="N1265" s="44">
        <f>N539/SUMIFS(N$3:N$722,$B$3:$B$722,$B1265)*SUMIFS(Calculations!$E$3:$E$53,Calculations!$A$3:$A$53,$B1265)</f>
        <v>7.8411997666514733E-3</v>
      </c>
      <c r="O1265" s="44">
        <f>O539/SUMIFS(O$3:O$722,$B$3:$B$722,$B1265)*SUMIFS(Calculations!$E$3:$E$53,Calculations!$A$3:$A$53,$B1265)</f>
        <v>7.8580546271172173E-3</v>
      </c>
      <c r="P1265" s="44">
        <f>P539/SUMIFS(P$3:P$722,$B$3:$B$722,$B1265)*SUMIFS(Calculations!$E$3:$E$53,Calculations!$A$3:$A$53,$B1265)</f>
        <v>7.8750112410804242E-3</v>
      </c>
      <c r="Q1265" s="44">
        <f>Q539/SUMIFS(Q$3:Q$722,$B$3:$B$722,$B1265)*SUMIFS(Calculations!$E$3:$E$53,Calculations!$A$3:$A$53,$B1265)</f>
        <v>7.9236860389550242E-3</v>
      </c>
      <c r="R1265" s="44">
        <f>R539/SUMIFS(R$3:R$722,$B$3:$B$722,$B1265)*SUMIFS(Calculations!$E$3:$E$53,Calculations!$A$3:$A$53,$B1265)</f>
        <v>7.9725281654747741E-3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2.2277939999713128E-3</v>
      </c>
      <c r="G1266" s="44">
        <f>G540/SUMIFS(G$3:G$722,$B$3:$B$722,$B1266)*SUMIFS(Calculations!$E$3:$E$53,Calculations!$A$3:$A$53,$B1266)</f>
        <v>2.6631022900949694E-3</v>
      </c>
      <c r="H1266" s="44">
        <f>H540/SUMIFS(H$3:H$722,$B$3:$B$722,$B1266)*SUMIFS(Calculations!$E$3:$E$53,Calculations!$A$3:$A$53,$B1266)</f>
        <v>3.0640327674041055E-3</v>
      </c>
      <c r="I1266" s="44">
        <f>I540/SUMIFS(I$3:I$722,$B$3:$B$722,$B1266)*SUMIFS(Calculations!$E$3:$E$53,Calculations!$A$3:$A$53,$B1266)</f>
        <v>3.6920816728518964E-3</v>
      </c>
      <c r="J1266" s="44">
        <f>J540/SUMIFS(J$3:J$722,$B$3:$B$722,$B1266)*SUMIFS(Calculations!$E$3:$E$53,Calculations!$A$3:$A$53,$B1266)</f>
        <v>4.3425607787834098E-3</v>
      </c>
      <c r="K1266" s="44">
        <f>K540/SUMIFS(K$3:K$722,$B$3:$B$722,$B1266)*SUMIFS(Calculations!$E$3:$E$53,Calculations!$A$3:$A$53,$B1266)</f>
        <v>5.1115930567800488E-3</v>
      </c>
      <c r="L1266" s="44">
        <f>L540/SUMIFS(L$3:L$722,$B$3:$B$722,$B1266)*SUMIFS(Calculations!$E$3:$E$53,Calculations!$A$3:$A$53,$B1266)</f>
        <v>5.9079824748937138E-3</v>
      </c>
      <c r="M1266" s="44">
        <f>M540/SUMIFS(M$3:M$722,$B$3:$B$722,$B1266)*SUMIFS(Calculations!$E$3:$E$53,Calculations!$A$3:$A$53,$B1266)</f>
        <v>6.762844990281308E-3</v>
      </c>
      <c r="N1266" s="44">
        <f>N540/SUMIFS(N$3:N$722,$B$3:$B$722,$B1266)*SUMIFS(Calculations!$E$3:$E$53,Calculations!$A$3:$A$53,$B1266)</f>
        <v>7.6077908961686988E-3</v>
      </c>
      <c r="O1266" s="44">
        <f>O540/SUMIFS(O$3:O$722,$B$3:$B$722,$B1266)*SUMIFS(Calculations!$E$3:$E$53,Calculations!$A$3:$A$53,$B1266)</f>
        <v>8.7097186007405614E-3</v>
      </c>
      <c r="P1266" s="44">
        <f>P540/SUMIFS(P$3:P$722,$B$3:$B$722,$B1266)*SUMIFS(Calculations!$E$3:$E$53,Calculations!$A$3:$A$53,$B1266)</f>
        <v>9.8182986889451315E-3</v>
      </c>
      <c r="Q1266" s="44">
        <f>Q540/SUMIFS(Q$3:Q$722,$B$3:$B$722,$B1266)*SUMIFS(Calculations!$E$3:$E$53,Calculations!$A$3:$A$53,$B1266)</f>
        <v>1.1128163646320169E-2</v>
      </c>
      <c r="R1266" s="44">
        <f>R540/SUMIFS(R$3:R$722,$B$3:$B$722,$B1266)*SUMIFS(Calculations!$E$3:$E$53,Calculations!$A$3:$A$53,$B1266)</f>
        <v>1.2442531507419847E-2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3.5659817342524358E-4</v>
      </c>
      <c r="G1268" s="44">
        <f>G542/SUMIFS(G$3:G$722,$B$3:$B$722,$B1268)*SUMIFS(Calculations!$E$3:$E$53,Calculations!$A$3:$A$53,$B1268)</f>
        <v>3.419419176109376E-4</v>
      </c>
      <c r="H1268" s="44">
        <f>H542/SUMIFS(H$3:H$722,$B$3:$B$722,$B1268)*SUMIFS(Calculations!$E$3:$E$53,Calculations!$A$3:$A$53,$B1268)</f>
        <v>3.2844311739850567E-4</v>
      </c>
      <c r="I1268" s="44">
        <f>I542/SUMIFS(I$3:I$722,$B$3:$B$722,$B1268)*SUMIFS(Calculations!$E$3:$E$53,Calculations!$A$3:$A$53,$B1268)</f>
        <v>3.342086097914328E-4</v>
      </c>
      <c r="J1268" s="44">
        <f>J542/SUMIFS(J$3:J$722,$B$3:$B$722,$B1268)*SUMIFS(Calculations!$E$3:$E$53,Calculations!$A$3:$A$53,$B1268)</f>
        <v>3.4018001154768955E-4</v>
      </c>
      <c r="K1268" s="44">
        <f>K542/SUMIFS(K$3:K$722,$B$3:$B$722,$B1268)*SUMIFS(Calculations!$E$3:$E$53,Calculations!$A$3:$A$53,$B1268)</f>
        <v>3.4439755316597118E-4</v>
      </c>
      <c r="L1268" s="44">
        <f>L542/SUMIFS(L$3:L$722,$B$3:$B$722,$B1268)*SUMIFS(Calculations!$E$3:$E$53,Calculations!$A$3:$A$53,$B1268)</f>
        <v>3.4876512733854451E-4</v>
      </c>
      <c r="M1268" s="44">
        <f>M542/SUMIFS(M$3:M$722,$B$3:$B$722,$B1268)*SUMIFS(Calculations!$E$3:$E$53,Calculations!$A$3:$A$53,$B1268)</f>
        <v>3.4499968605285501E-4</v>
      </c>
      <c r="N1268" s="44">
        <f>N542/SUMIFS(N$3:N$722,$B$3:$B$722,$B1268)*SUMIFS(Calculations!$E$3:$E$53,Calculations!$A$3:$A$53,$B1268)</f>
        <v>3.4127792478606226E-4</v>
      </c>
      <c r="O1268" s="44">
        <f>O542/SUMIFS(O$3:O$722,$B$3:$B$722,$B1268)*SUMIFS(Calculations!$E$3:$E$53,Calculations!$A$3:$A$53,$B1268)</f>
        <v>3.405973732280517E-4</v>
      </c>
      <c r="P1268" s="44">
        <f>P542/SUMIFS(P$3:P$722,$B$3:$B$722,$B1268)*SUMIFS(Calculations!$E$3:$E$53,Calculations!$A$3:$A$53,$B1268)</f>
        <v>3.3991271315182627E-4</v>
      </c>
      <c r="Q1268" s="44">
        <f>Q542/SUMIFS(Q$3:Q$722,$B$3:$B$722,$B1268)*SUMIFS(Calculations!$E$3:$E$53,Calculations!$A$3:$A$53,$B1268)</f>
        <v>3.3879847333887912E-4</v>
      </c>
      <c r="R1268" s="44">
        <f>R542/SUMIFS(R$3:R$722,$B$3:$B$722,$B1268)*SUMIFS(Calculations!$E$3:$E$53,Calculations!$A$3:$A$53,$B1268)</f>
        <v>3.3768040311992295E-4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0.99999999999999978</v>
      </c>
      <c r="G1449" s="70">
        <f t="shared" si="312"/>
        <v>1</v>
      </c>
      <c r="H1449" s="70">
        <f t="shared" si="312"/>
        <v>1</v>
      </c>
      <c r="I1449" s="70">
        <f t="shared" si="312"/>
        <v>0.99999999999999989</v>
      </c>
      <c r="J1449" s="70">
        <f t="shared" si="312"/>
        <v>0.99999999999999989</v>
      </c>
      <c r="K1449" s="70">
        <f t="shared" si="312"/>
        <v>0.99999999999999978</v>
      </c>
      <c r="L1449" s="70">
        <f t="shared" si="312"/>
        <v>0.99999999999999989</v>
      </c>
      <c r="M1449" s="70">
        <f t="shared" si="312"/>
        <v>0.99999999999999989</v>
      </c>
      <c r="N1449" s="70">
        <f t="shared" si="312"/>
        <v>1</v>
      </c>
      <c r="O1449" s="70">
        <f t="shared" si="312"/>
        <v>1</v>
      </c>
      <c r="P1449" s="70">
        <f t="shared" si="312"/>
        <v>1.0000000000000004</v>
      </c>
      <c r="Q1449" s="70">
        <f t="shared" si="312"/>
        <v>1.0000000000000002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baseColWidth="10" defaultColWidth="12.6640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NJ</v>
      </c>
      <c r="C6" s="1">
        <f t="shared" ref="C6:AE6" si="1">SUMIFS(C$20:C$119,$B$20:$B$119,$B$6,$A$20:$A$119,$A$6)</f>
        <v>30448612</v>
      </c>
      <c r="D6" s="1">
        <f t="shared" si="1"/>
        <v>28921046</v>
      </c>
      <c r="E6" s="1">
        <f t="shared" si="1"/>
        <v>27369337</v>
      </c>
      <c r="F6" s="1">
        <f t="shared" si="1"/>
        <v>25588733</v>
      </c>
      <c r="G6" s="1">
        <f t="shared" si="1"/>
        <v>25877650</v>
      </c>
      <c r="H6" s="1">
        <f t="shared" si="1"/>
        <v>30042484</v>
      </c>
      <c r="I6" s="1">
        <f t="shared" si="1"/>
        <v>37420112</v>
      </c>
      <c r="J6" s="1">
        <f t="shared" si="1"/>
        <v>32122885</v>
      </c>
      <c r="K6" s="1">
        <f t="shared" si="1"/>
        <v>22277464</v>
      </c>
      <c r="L6" s="1">
        <f t="shared" si="1"/>
        <v>22693636</v>
      </c>
      <c r="M6" s="1">
        <f t="shared" si="1"/>
        <v>20368881</v>
      </c>
      <c r="N6" s="1">
        <f t="shared" si="1"/>
        <v>21566433</v>
      </c>
      <c r="O6" s="1">
        <f t="shared" si="1"/>
        <v>22363302</v>
      </c>
      <c r="P6" s="1">
        <f t="shared" si="1"/>
        <v>27646504</v>
      </c>
      <c r="Q6" s="1">
        <f t="shared" si="1"/>
        <v>31231110</v>
      </c>
      <c r="R6" s="1">
        <f t="shared" si="1"/>
        <v>30730133</v>
      </c>
      <c r="S6" s="1">
        <f t="shared" si="1"/>
        <v>27960020</v>
      </c>
      <c r="T6" s="1">
        <f t="shared" si="1"/>
        <v>26695717</v>
      </c>
      <c r="U6" s="1">
        <f t="shared" si="1"/>
        <v>24337437</v>
      </c>
      <c r="V6" s="1">
        <f t="shared" si="1"/>
        <v>20741307</v>
      </c>
      <c r="W6" s="1">
        <f t="shared" si="1"/>
        <v>19912379</v>
      </c>
      <c r="X6" s="1">
        <f t="shared" si="1"/>
        <v>18295403</v>
      </c>
      <c r="Y6" s="1">
        <f t="shared" si="1"/>
        <v>16319588</v>
      </c>
      <c r="Z6" s="1">
        <f t="shared" si="1"/>
        <v>16051643</v>
      </c>
      <c r="AA6" s="1">
        <f t="shared" si="1"/>
        <v>11325166</v>
      </c>
      <c r="AB6" s="1">
        <f t="shared" si="1"/>
        <v>7090608</v>
      </c>
      <c r="AC6" s="1">
        <f t="shared" si="1"/>
        <v>3853742</v>
      </c>
      <c r="AD6" s="1">
        <f t="shared" si="1"/>
        <v>3820942</v>
      </c>
      <c r="AE6" s="1">
        <f t="shared" si="1"/>
        <v>6803236</v>
      </c>
      <c r="AF6" s="48">
        <f t="shared" ref="AF6:BK6" si="2">AE6</f>
        <v>6803236</v>
      </c>
      <c r="AG6" s="48">
        <f t="shared" si="2"/>
        <v>6803236</v>
      </c>
      <c r="AH6" s="48">
        <f t="shared" si="2"/>
        <v>6803236</v>
      </c>
      <c r="AI6" s="48">
        <f t="shared" si="2"/>
        <v>6803236</v>
      </c>
      <c r="AJ6" s="48">
        <f t="shared" si="2"/>
        <v>6803236</v>
      </c>
      <c r="AK6" s="48">
        <f t="shared" si="2"/>
        <v>6803236</v>
      </c>
      <c r="AL6" s="48">
        <f t="shared" si="2"/>
        <v>6803236</v>
      </c>
      <c r="AM6" s="48">
        <f t="shared" si="2"/>
        <v>6803236</v>
      </c>
      <c r="AN6" s="48">
        <f t="shared" si="2"/>
        <v>6803236</v>
      </c>
      <c r="AO6" s="48">
        <f t="shared" si="2"/>
        <v>6803236</v>
      </c>
      <c r="AP6" s="48">
        <f t="shared" si="2"/>
        <v>6803236</v>
      </c>
      <c r="AQ6" s="48">
        <f t="shared" si="2"/>
        <v>6803236</v>
      </c>
      <c r="AR6" s="48">
        <f t="shared" si="2"/>
        <v>6803236</v>
      </c>
      <c r="AS6" s="48">
        <f t="shared" si="2"/>
        <v>6803236</v>
      </c>
      <c r="AT6" s="48">
        <f t="shared" si="2"/>
        <v>6803236</v>
      </c>
      <c r="AU6" s="48">
        <f t="shared" si="2"/>
        <v>6803236</v>
      </c>
      <c r="AV6" s="48">
        <f t="shared" si="2"/>
        <v>6803236</v>
      </c>
      <c r="AW6" s="48">
        <f t="shared" si="2"/>
        <v>6803236</v>
      </c>
      <c r="AX6" s="48">
        <f t="shared" si="2"/>
        <v>6803236</v>
      </c>
      <c r="AY6" s="48">
        <f t="shared" si="2"/>
        <v>6803236</v>
      </c>
      <c r="AZ6" s="48">
        <f t="shared" si="2"/>
        <v>6803236</v>
      </c>
      <c r="BA6" s="48">
        <f t="shared" si="2"/>
        <v>6803236</v>
      </c>
      <c r="BB6" s="48">
        <f t="shared" si="2"/>
        <v>6803236</v>
      </c>
      <c r="BC6" s="48">
        <f t="shared" si="2"/>
        <v>6803236</v>
      </c>
      <c r="BD6" s="48">
        <f t="shared" si="2"/>
        <v>6803236</v>
      </c>
      <c r="BE6" s="48">
        <f t="shared" si="2"/>
        <v>6803236</v>
      </c>
      <c r="BF6" s="48">
        <f t="shared" si="2"/>
        <v>6803236</v>
      </c>
      <c r="BG6" s="48">
        <f t="shared" si="2"/>
        <v>6803236</v>
      </c>
      <c r="BH6" s="48">
        <f t="shared" si="2"/>
        <v>6803236</v>
      </c>
      <c r="BI6" s="48">
        <f t="shared" si="2"/>
        <v>6803236</v>
      </c>
      <c r="BJ6" s="48">
        <f t="shared" si="2"/>
        <v>6803236</v>
      </c>
      <c r="BK6" s="48">
        <f t="shared" si="2"/>
        <v>6803236</v>
      </c>
    </row>
    <row r="7" spans="1:63">
      <c r="A7" s="1" t="s">
        <v>546</v>
      </c>
      <c r="B7" s="1" t="str">
        <f>About!B2</f>
        <v>NJ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0</v>
      </c>
      <c r="V7" s="1">
        <f t="shared" si="3"/>
        <v>0</v>
      </c>
      <c r="W7" s="1">
        <f t="shared" si="3"/>
        <v>0</v>
      </c>
      <c r="X7" s="1">
        <f t="shared" si="3"/>
        <v>0</v>
      </c>
      <c r="Y7" s="1">
        <f t="shared" si="3"/>
        <v>0</v>
      </c>
      <c r="Z7" s="1">
        <f t="shared" si="3"/>
        <v>0</v>
      </c>
      <c r="AA7" s="1">
        <f t="shared" si="3"/>
        <v>0</v>
      </c>
      <c r="AB7" s="1">
        <f t="shared" si="3"/>
        <v>0</v>
      </c>
      <c r="AC7" s="1">
        <f t="shared" si="3"/>
        <v>0</v>
      </c>
      <c r="AD7" s="1">
        <f t="shared" si="3"/>
        <v>0</v>
      </c>
      <c r="AE7" s="1">
        <f t="shared" si="3"/>
        <v>0</v>
      </c>
      <c r="AF7" s="48">
        <f>AVERAGE(U7:AE7)</f>
        <v>0</v>
      </c>
      <c r="AG7" s="48">
        <f t="shared" ref="AG7:BK7" si="4">AF7</f>
        <v>0</v>
      </c>
      <c r="AH7" s="48">
        <f t="shared" si="4"/>
        <v>0</v>
      </c>
      <c r="AI7" s="48">
        <f t="shared" si="4"/>
        <v>0</v>
      </c>
      <c r="AJ7" s="48">
        <f t="shared" si="4"/>
        <v>0</v>
      </c>
      <c r="AK7" s="48">
        <f t="shared" si="4"/>
        <v>0</v>
      </c>
      <c r="AL7" s="48">
        <f t="shared" si="4"/>
        <v>0</v>
      </c>
      <c r="AM7" s="48">
        <f t="shared" si="4"/>
        <v>0</v>
      </c>
      <c r="AN7" s="48">
        <f t="shared" si="4"/>
        <v>0</v>
      </c>
      <c r="AO7" s="48">
        <f t="shared" si="4"/>
        <v>0</v>
      </c>
      <c r="AP7" s="48">
        <f t="shared" si="4"/>
        <v>0</v>
      </c>
      <c r="AQ7" s="48">
        <f t="shared" si="4"/>
        <v>0</v>
      </c>
      <c r="AR7" s="48">
        <f t="shared" si="4"/>
        <v>0</v>
      </c>
      <c r="AS7" s="48">
        <f t="shared" si="4"/>
        <v>0</v>
      </c>
      <c r="AT7" s="48">
        <f t="shared" si="4"/>
        <v>0</v>
      </c>
      <c r="AU7" s="48">
        <f t="shared" si="4"/>
        <v>0</v>
      </c>
      <c r="AV7" s="48">
        <f t="shared" si="4"/>
        <v>0</v>
      </c>
      <c r="AW7" s="48">
        <f t="shared" si="4"/>
        <v>0</v>
      </c>
      <c r="AX7" s="48">
        <f t="shared" si="4"/>
        <v>0</v>
      </c>
      <c r="AY7" s="48">
        <f t="shared" si="4"/>
        <v>0</v>
      </c>
      <c r="AZ7" s="48">
        <f t="shared" si="4"/>
        <v>0</v>
      </c>
      <c r="BA7" s="48">
        <f t="shared" si="4"/>
        <v>0</v>
      </c>
      <c r="BB7" s="48">
        <f t="shared" si="4"/>
        <v>0</v>
      </c>
      <c r="BC7" s="48">
        <f t="shared" si="4"/>
        <v>0</v>
      </c>
      <c r="BD7" s="48">
        <f t="shared" si="4"/>
        <v>0</v>
      </c>
      <c r="BE7" s="48">
        <f t="shared" si="4"/>
        <v>0</v>
      </c>
      <c r="BF7" s="48">
        <f t="shared" si="4"/>
        <v>0</v>
      </c>
      <c r="BG7" s="48">
        <f t="shared" si="4"/>
        <v>0</v>
      </c>
      <c r="BH7" s="48">
        <f t="shared" si="4"/>
        <v>0</v>
      </c>
      <c r="BI7" s="48">
        <f t="shared" si="4"/>
        <v>0</v>
      </c>
      <c r="BJ7" s="48">
        <f t="shared" si="4"/>
        <v>0</v>
      </c>
      <c r="BK7" s="48">
        <f t="shared" si="4"/>
        <v>0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NJ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0</v>
      </c>
      <c r="P10" s="29">
        <f t="shared" si="6"/>
        <v>0</v>
      </c>
      <c r="Q10" s="29">
        <f t="shared" si="6"/>
        <v>0</v>
      </c>
      <c r="R10" s="29">
        <f t="shared" si="6"/>
        <v>0</v>
      </c>
      <c r="S10" s="29">
        <f t="shared" si="6"/>
        <v>0</v>
      </c>
      <c r="T10" s="29">
        <f t="shared" si="6"/>
        <v>0</v>
      </c>
      <c r="U10" s="29">
        <f t="shared" si="6"/>
        <v>0</v>
      </c>
      <c r="V10" s="29">
        <f t="shared" si="6"/>
        <v>0</v>
      </c>
      <c r="W10" s="29">
        <f t="shared" si="6"/>
        <v>134281</v>
      </c>
      <c r="X10" s="29">
        <f t="shared" si="6"/>
        <v>246570</v>
      </c>
      <c r="Y10" s="29">
        <f t="shared" si="6"/>
        <v>0</v>
      </c>
      <c r="Z10" s="29">
        <f t="shared" si="6"/>
        <v>361305</v>
      </c>
      <c r="AA10" s="29">
        <f t="shared" si="6"/>
        <v>234419</v>
      </c>
      <c r="AB10" s="29">
        <f t="shared" si="6"/>
        <v>234185</v>
      </c>
      <c r="AC10" s="29">
        <f t="shared" si="6"/>
        <v>142825</v>
      </c>
      <c r="AD10" s="29">
        <f t="shared" si="6"/>
        <v>782</v>
      </c>
      <c r="AE10" s="29">
        <f t="shared" si="6"/>
        <v>22881</v>
      </c>
      <c r="AF10" s="35">
        <f t="shared" ref="AF10:BK10" si="7">AE10</f>
        <v>22881</v>
      </c>
      <c r="AG10" s="35">
        <f t="shared" si="7"/>
        <v>22881</v>
      </c>
      <c r="AH10" s="35">
        <f t="shared" si="7"/>
        <v>22881</v>
      </c>
      <c r="AI10" s="35">
        <f t="shared" si="7"/>
        <v>22881</v>
      </c>
      <c r="AJ10" s="35">
        <f t="shared" si="7"/>
        <v>22881</v>
      </c>
      <c r="AK10" s="35">
        <f t="shared" si="7"/>
        <v>22881</v>
      </c>
      <c r="AL10" s="35">
        <f t="shared" si="7"/>
        <v>22881</v>
      </c>
      <c r="AM10" s="35">
        <f t="shared" si="7"/>
        <v>22881</v>
      </c>
      <c r="AN10" s="35">
        <f t="shared" si="7"/>
        <v>22881</v>
      </c>
      <c r="AO10" s="35">
        <f t="shared" si="7"/>
        <v>22881</v>
      </c>
      <c r="AP10" s="35">
        <f t="shared" si="7"/>
        <v>22881</v>
      </c>
      <c r="AQ10" s="35">
        <f t="shared" si="7"/>
        <v>22881</v>
      </c>
      <c r="AR10" s="35">
        <f t="shared" si="7"/>
        <v>22881</v>
      </c>
      <c r="AS10" s="35">
        <f t="shared" si="7"/>
        <v>22881</v>
      </c>
      <c r="AT10" s="35">
        <f t="shared" si="7"/>
        <v>22881</v>
      </c>
      <c r="AU10" s="35">
        <f t="shared" si="7"/>
        <v>22881</v>
      </c>
      <c r="AV10" s="35">
        <f t="shared" si="7"/>
        <v>22881</v>
      </c>
      <c r="AW10" s="35">
        <f t="shared" si="7"/>
        <v>22881</v>
      </c>
      <c r="AX10" s="35">
        <f t="shared" si="7"/>
        <v>22881</v>
      </c>
      <c r="AY10" s="35">
        <f t="shared" si="7"/>
        <v>22881</v>
      </c>
      <c r="AZ10" s="35">
        <f t="shared" si="7"/>
        <v>22881</v>
      </c>
      <c r="BA10" s="35">
        <f t="shared" si="7"/>
        <v>22881</v>
      </c>
      <c r="BB10" s="35">
        <f t="shared" si="7"/>
        <v>22881</v>
      </c>
      <c r="BC10" s="35">
        <f t="shared" si="7"/>
        <v>22881</v>
      </c>
      <c r="BD10" s="35">
        <f t="shared" si="7"/>
        <v>22881</v>
      </c>
      <c r="BE10" s="35">
        <f t="shared" si="7"/>
        <v>22881</v>
      </c>
      <c r="BF10" s="35">
        <f t="shared" si="7"/>
        <v>22881</v>
      </c>
      <c r="BG10" s="35">
        <f t="shared" si="7"/>
        <v>22881</v>
      </c>
      <c r="BH10" s="35">
        <f t="shared" si="7"/>
        <v>22881</v>
      </c>
      <c r="BI10" s="35">
        <f t="shared" si="7"/>
        <v>22881</v>
      </c>
      <c r="BJ10" s="35">
        <f t="shared" si="7"/>
        <v>22881</v>
      </c>
      <c r="BK10" s="35">
        <f t="shared" si="7"/>
        <v>22881</v>
      </c>
    </row>
    <row r="11" spans="1:63">
      <c r="A11" s="1" t="s">
        <v>546</v>
      </c>
      <c r="B11" s="29" t="str">
        <f>About!B2</f>
        <v>NJ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400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871</v>
      </c>
      <c r="AA11" s="29">
        <f t="shared" si="8"/>
        <v>1253</v>
      </c>
      <c r="AB11" s="29">
        <f t="shared" si="8"/>
        <v>2536</v>
      </c>
      <c r="AC11" s="29">
        <f t="shared" si="8"/>
        <v>463</v>
      </c>
      <c r="AD11" s="29">
        <f t="shared" si="8"/>
        <v>22</v>
      </c>
      <c r="AE11" s="29">
        <f t="shared" si="8"/>
        <v>555</v>
      </c>
      <c r="AF11" s="35">
        <f>AVERAGE(W11:AE11)</f>
        <v>633.33333333333337</v>
      </c>
      <c r="AG11" s="35">
        <f t="shared" ref="AG11:BK11" si="9">AF11</f>
        <v>633.33333333333337</v>
      </c>
      <c r="AH11" s="35">
        <f t="shared" si="9"/>
        <v>633.33333333333337</v>
      </c>
      <c r="AI11" s="35">
        <f t="shared" si="9"/>
        <v>633.33333333333337</v>
      </c>
      <c r="AJ11" s="35">
        <f t="shared" si="9"/>
        <v>633.33333333333337</v>
      </c>
      <c r="AK11" s="35">
        <f t="shared" si="9"/>
        <v>633.33333333333337</v>
      </c>
      <c r="AL11" s="35">
        <f t="shared" si="9"/>
        <v>633.33333333333337</v>
      </c>
      <c r="AM11" s="35">
        <f t="shared" si="9"/>
        <v>633.33333333333337</v>
      </c>
      <c r="AN11" s="35">
        <f t="shared" si="9"/>
        <v>633.33333333333337</v>
      </c>
      <c r="AO11" s="35">
        <f t="shared" si="9"/>
        <v>633.33333333333337</v>
      </c>
      <c r="AP11" s="35">
        <f t="shared" si="9"/>
        <v>633.33333333333337</v>
      </c>
      <c r="AQ11" s="35">
        <f t="shared" si="9"/>
        <v>633.33333333333337</v>
      </c>
      <c r="AR11" s="35">
        <f t="shared" si="9"/>
        <v>633.33333333333337</v>
      </c>
      <c r="AS11" s="35">
        <f t="shared" si="9"/>
        <v>633.33333333333337</v>
      </c>
      <c r="AT11" s="35">
        <f t="shared" si="9"/>
        <v>633.33333333333337</v>
      </c>
      <c r="AU11" s="35">
        <f t="shared" si="9"/>
        <v>633.33333333333337</v>
      </c>
      <c r="AV11" s="35">
        <f t="shared" si="9"/>
        <v>633.33333333333337</v>
      </c>
      <c r="AW11" s="35">
        <f t="shared" si="9"/>
        <v>633.33333333333337</v>
      </c>
      <c r="AX11" s="35">
        <f t="shared" si="9"/>
        <v>633.33333333333337</v>
      </c>
      <c r="AY11" s="35">
        <f t="shared" si="9"/>
        <v>633.33333333333337</v>
      </c>
      <c r="AZ11" s="35">
        <f t="shared" si="9"/>
        <v>633.33333333333337</v>
      </c>
      <c r="BA11" s="35">
        <f t="shared" si="9"/>
        <v>633.33333333333337</v>
      </c>
      <c r="BB11" s="35">
        <f t="shared" si="9"/>
        <v>633.33333333333337</v>
      </c>
      <c r="BC11" s="35">
        <f t="shared" si="9"/>
        <v>633.33333333333337</v>
      </c>
      <c r="BD11" s="35">
        <f t="shared" si="9"/>
        <v>633.33333333333337</v>
      </c>
      <c r="BE11" s="35">
        <f t="shared" si="9"/>
        <v>633.33333333333337</v>
      </c>
      <c r="BF11" s="35">
        <f t="shared" si="9"/>
        <v>633.33333333333337</v>
      </c>
      <c r="BG11" s="35">
        <f t="shared" si="9"/>
        <v>633.33333333333337</v>
      </c>
      <c r="BH11" s="35">
        <f t="shared" si="9"/>
        <v>633.33333333333337</v>
      </c>
      <c r="BI11" s="35">
        <f t="shared" si="9"/>
        <v>633.33333333333337</v>
      </c>
      <c r="BJ11" s="35">
        <f t="shared" si="9"/>
        <v>633.33333333333337</v>
      </c>
      <c r="BK11" s="35">
        <f t="shared" si="9"/>
        <v>633.33333333333337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NJ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134281</v>
      </c>
      <c r="X14" s="29">
        <f t="shared" si="11"/>
        <v>246570</v>
      </c>
      <c r="Y14" s="29">
        <f t="shared" si="11"/>
        <v>0</v>
      </c>
      <c r="Z14" s="29">
        <f t="shared" si="11"/>
        <v>360434</v>
      </c>
      <c r="AA14" s="29">
        <f t="shared" si="11"/>
        <v>233166</v>
      </c>
      <c r="AB14" s="29">
        <f t="shared" si="11"/>
        <v>231649</v>
      </c>
      <c r="AC14" s="29">
        <f t="shared" si="11"/>
        <v>142362</v>
      </c>
      <c r="AD14" s="29">
        <f t="shared" si="11"/>
        <v>760</v>
      </c>
      <c r="AE14" s="29">
        <f t="shared" si="11"/>
        <v>22326</v>
      </c>
      <c r="AF14" s="29">
        <f t="shared" si="11"/>
        <v>22247.666666666668</v>
      </c>
      <c r="AG14" s="29">
        <f t="shared" si="11"/>
        <v>22247.666666666668</v>
      </c>
      <c r="AH14" s="29">
        <f t="shared" si="11"/>
        <v>22247.666666666668</v>
      </c>
      <c r="AI14" s="29">
        <f t="shared" ref="AI14:BK14" si="12">IF(AI10&gt;AI11,AI10-AI11,0)</f>
        <v>22247.666666666668</v>
      </c>
      <c r="AJ14" s="29">
        <f t="shared" si="12"/>
        <v>22247.666666666668</v>
      </c>
      <c r="AK14" s="29">
        <f t="shared" si="12"/>
        <v>22247.666666666668</v>
      </c>
      <c r="AL14" s="29">
        <f t="shared" si="12"/>
        <v>22247.666666666668</v>
      </c>
      <c r="AM14" s="29">
        <f t="shared" si="12"/>
        <v>22247.666666666668</v>
      </c>
      <c r="AN14" s="29">
        <f t="shared" si="12"/>
        <v>22247.666666666668</v>
      </c>
      <c r="AO14" s="29">
        <f t="shared" si="12"/>
        <v>22247.666666666668</v>
      </c>
      <c r="AP14" s="29">
        <f t="shared" si="12"/>
        <v>22247.666666666668</v>
      </c>
      <c r="AQ14" s="29">
        <f t="shared" si="12"/>
        <v>22247.666666666668</v>
      </c>
      <c r="AR14" s="29">
        <f t="shared" si="12"/>
        <v>22247.666666666668</v>
      </c>
      <c r="AS14" s="29">
        <f t="shared" si="12"/>
        <v>22247.666666666668</v>
      </c>
      <c r="AT14" s="29">
        <f t="shared" si="12"/>
        <v>22247.666666666668</v>
      </c>
      <c r="AU14" s="29">
        <f t="shared" si="12"/>
        <v>22247.666666666668</v>
      </c>
      <c r="AV14" s="29">
        <f t="shared" si="12"/>
        <v>22247.666666666668</v>
      </c>
      <c r="AW14" s="29">
        <f t="shared" si="12"/>
        <v>22247.666666666668</v>
      </c>
      <c r="AX14" s="29">
        <f t="shared" si="12"/>
        <v>22247.666666666668</v>
      </c>
      <c r="AY14" s="29">
        <f t="shared" si="12"/>
        <v>22247.666666666668</v>
      </c>
      <c r="AZ14" s="29">
        <f t="shared" si="12"/>
        <v>22247.666666666668</v>
      </c>
      <c r="BA14" s="29">
        <f t="shared" si="12"/>
        <v>22247.666666666668</v>
      </c>
      <c r="BB14" s="29">
        <f t="shared" si="12"/>
        <v>22247.666666666668</v>
      </c>
      <c r="BC14" s="29">
        <f t="shared" si="12"/>
        <v>22247.666666666668</v>
      </c>
      <c r="BD14" s="29">
        <f t="shared" si="12"/>
        <v>22247.666666666668</v>
      </c>
      <c r="BE14" s="29">
        <f t="shared" si="12"/>
        <v>22247.666666666668</v>
      </c>
      <c r="BF14" s="29">
        <f t="shared" si="12"/>
        <v>22247.666666666668</v>
      </c>
      <c r="BG14" s="29">
        <f t="shared" si="12"/>
        <v>22247.666666666668</v>
      </c>
      <c r="BH14" s="29">
        <f t="shared" si="12"/>
        <v>22247.666666666668</v>
      </c>
      <c r="BI14" s="29">
        <f t="shared" si="12"/>
        <v>22247.666666666668</v>
      </c>
      <c r="BJ14" s="29">
        <f t="shared" si="12"/>
        <v>22247.666666666668</v>
      </c>
      <c r="BK14" s="29">
        <f t="shared" si="12"/>
        <v>22247.666666666668</v>
      </c>
    </row>
    <row r="15" spans="1:63">
      <c r="A15" s="1" t="s">
        <v>546</v>
      </c>
      <c r="B15" s="29" t="str">
        <f>About!B2</f>
        <v>NJ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400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min="1" max="1" width="44.33203125" style="115" customWidth="1"/>
    <col min="3" max="3" width="19.1640625" style="115" customWidth="1"/>
    <col min="5" max="5" width="22.1640625" style="115" customWidth="1"/>
    <col min="6" max="6" width="18.1640625" style="115" customWidth="1"/>
    <col min="10" max="10" width="21.6640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6" t="s">
        <v>550</v>
      </c>
      <c r="B3" s="157"/>
      <c r="C3" s="157"/>
      <c r="D3" s="157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workbookViewId="0">
      <selection activeCell="B7" sqref="B7"/>
    </sheetView>
  </sheetViews>
  <sheetFormatPr baseColWidth="10" defaultColWidth="11" defaultRowHeight="14"/>
  <cols>
    <col min="1" max="1" width="42.1640625" style="115" customWidth="1"/>
    <col min="2" max="2" width="22.33203125" style="115" bestFit="1" customWidth="1"/>
    <col min="3" max="3" width="18.1640625" style="115" bestFit="1" customWidth="1"/>
    <col min="4" max="4" width="16" style="115" bestFit="1" customWidth="1"/>
    <col min="5" max="5" width="16.33203125" style="115" bestFit="1" customWidth="1"/>
    <col min="6" max="6" width="23.6640625" style="115" customWidth="1"/>
    <col min="7" max="7" width="19.33203125" style="115" customWidth="1"/>
  </cols>
  <sheetData>
    <row r="1" spans="1:9" s="158" customFormat="1">
      <c r="A1" s="158" t="s">
        <v>571</v>
      </c>
    </row>
    <row r="2" spans="1:9" s="159" customFormat="1">
      <c r="A2" s="159" t="s">
        <v>572</v>
      </c>
    </row>
    <row r="3" spans="1:9" s="76" customForma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>
      <c r="A5" s="78" t="s">
        <v>574</v>
      </c>
      <c r="B5" s="114">
        <f>'From EPS'!B21</f>
        <v>0</v>
      </c>
      <c r="C5" s="80" t="s">
        <v>575</v>
      </c>
      <c r="F5" s="160" t="s">
        <v>613</v>
      </c>
      <c r="G5" s="157"/>
      <c r="I5" s="107"/>
    </row>
    <row r="6" spans="1:9">
      <c r="A6" s="78" t="s">
        <v>576</v>
      </c>
      <c r="B6" s="109">
        <f>IF(B5=0,0,SUMIFS(G6:G55,F6:F55,About!B2))</f>
        <v>0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>
      <c r="A7" s="78" t="s">
        <v>577</v>
      </c>
      <c r="B7" s="83" t="e">
        <f>ROUND((B5-B6)/B6, 3) * 100</f>
        <v>#DIV/0!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>
      <c r="A8" s="78" t="s">
        <v>578</v>
      </c>
      <c r="B8" s="152">
        <f>B5-B6</f>
        <v>0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1439840.9947119681</v>
      </c>
      <c r="C15" s="94">
        <f t="shared" ref="C15:C30" si="1">B15/SUM($B$15:$B$30)</f>
        <v>0.21093119187848203</v>
      </c>
      <c r="D15" s="69"/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3451018.2082489985</v>
      </c>
      <c r="C16" s="94">
        <f t="shared" si="1"/>
        <v>0.50556095189241534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1614914.2215456187</v>
      </c>
      <c r="C17" s="94">
        <f t="shared" si="1"/>
        <v>0.23657874916964047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87039.880567971049</v>
      </c>
      <c r="C18" s="94">
        <f t="shared" si="1"/>
        <v>1.2751009185452146E-2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146702.62714514602</v>
      </c>
      <c r="C19" s="94">
        <f t="shared" si="1"/>
        <v>2.1491373081525853E-2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20560.603429191615</v>
      </c>
      <c r="C20" s="94">
        <f t="shared" si="1"/>
        <v>3.0120496658922803E-3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9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402.13290300800071</v>
      </c>
      <c r="C22" s="94">
        <f t="shared" si="1"/>
        <v>5.8910930329497823E-5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131.87890680495292</v>
      </c>
      <c r="C23" s="94">
        <f t="shared" si="1"/>
        <v>1.9319754818874758E-5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87.26140442510362</v>
      </c>
      <c r="C24" s="94">
        <f t="shared" si="1"/>
        <v>1.2783461582200191E-5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13424.105585519939</v>
      </c>
      <c r="C25" s="94">
        <f t="shared" si="1"/>
        <v>1.9665800608925895E-3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9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9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51995.085551348966</v>
      </c>
      <c r="C28" s="94">
        <f t="shared" si="1"/>
        <v>7.6170809189688611E-3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9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9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si="2"/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min="1" max="1" width="8.6640625" style="120" bestFit="1" customWidth="1"/>
    <col min="2" max="3" width="35.6640625" style="120" bestFit="1" customWidth="1"/>
    <col min="4" max="5" width="14.33203125" style="120" bestFit="1" customWidth="1"/>
    <col min="6" max="6" width="28.6640625" style="120" bestFit="1" customWidth="1"/>
    <col min="7" max="9" width="21.5" style="120" bestFit="1" customWidth="1"/>
    <col min="10" max="10" width="28.6640625" style="120" bestFit="1" customWidth="1"/>
    <col min="11" max="11" width="8.6640625" style="120" bestFit="1" customWidth="1"/>
    <col min="12" max="12" width="20.6640625" style="120" customWidth="1"/>
    <col min="13" max="16384" width="7.6640625" style="120"/>
  </cols>
  <sheetData>
    <row r="1" spans="1:16" s="118" customFormat="1" ht="16" customHeight="1">
      <c r="A1" s="118" t="s">
        <v>614</v>
      </c>
    </row>
    <row r="2" spans="1:16" s="118" customFormat="1" ht="16" customHeight="1">
      <c r="A2" s="118" t="s">
        <v>615</v>
      </c>
      <c r="O2" s="119" t="s">
        <v>616</v>
      </c>
      <c r="P2" s="119" t="b">
        <v>1</v>
      </c>
    </row>
    <row r="3" spans="1:16" s="118" customFormat="1" ht="16" customHeight="1">
      <c r="A3" s="118" t="s">
        <v>617</v>
      </c>
      <c r="O3" s="119" t="s">
        <v>618</v>
      </c>
      <c r="P3" s="119" t="b">
        <v>0</v>
      </c>
    </row>
    <row r="4" spans="1:16" ht="16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32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 ht="29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 ht="29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9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9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9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9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9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9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9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9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9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9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9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 ht="29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 ht="29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 ht="29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 ht="29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 ht="29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 ht="29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 ht="29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9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9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9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9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9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9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9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 ht="29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9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9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9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9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9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9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9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9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 ht="29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 ht="29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 ht="29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 ht="29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 ht="29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9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9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9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9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9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9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9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 ht="29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 ht="29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9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9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 ht="29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 ht="29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 ht="29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 ht="29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 ht="29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9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 ht="29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 ht="29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9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9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 ht="29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baseColWidth="10" defaultColWidth="7.83203125" defaultRowHeight="15"/>
  <cols>
    <col min="1" max="1" width="7.83203125" style="119"/>
    <col min="2" max="2" width="31.6640625" style="119" customWidth="1"/>
    <col min="3" max="3" width="7.83203125" style="119"/>
    <col min="4" max="4" width="11.5" style="119" customWidth="1"/>
    <col min="5" max="5" width="27.1640625" style="119" customWidth="1"/>
    <col min="6" max="6" width="18.83203125" style="119" customWidth="1"/>
    <col min="7" max="9" width="7.83203125" style="119"/>
    <col min="10" max="10" width="18.1640625" style="119" bestFit="1" customWidth="1"/>
    <col min="11" max="16384" width="7.8320312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6" thickBot="1">
      <c r="A2" s="134"/>
      <c r="B2" s="134"/>
    </row>
    <row r="3" spans="1:10" ht="43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9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6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9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6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9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9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43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57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9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6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9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43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7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6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9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9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43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43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9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43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71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7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43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43" thickBot="1">
      <c r="D27" s="141" t="s">
        <v>757</v>
      </c>
      <c r="E27" s="142" t="s">
        <v>4482</v>
      </c>
      <c r="F27" s="143" t="s">
        <v>4434</v>
      </c>
    </row>
    <row r="28" spans="1:10" ht="16" thickBot="1">
      <c r="D28" s="141" t="s">
        <v>686</v>
      </c>
      <c r="E28" s="142" t="s">
        <v>4483</v>
      </c>
      <c r="F28" s="143" t="s">
        <v>496</v>
      </c>
    </row>
    <row r="29" spans="1:10" ht="16" thickBot="1">
      <c r="D29" s="141" t="s">
        <v>650</v>
      </c>
      <c r="E29" s="142" t="s">
        <v>4484</v>
      </c>
      <c r="F29" s="143" t="s">
        <v>4434</v>
      </c>
    </row>
    <row r="30" spans="1:10" ht="16" thickBot="1">
      <c r="D30" s="141" t="s">
        <v>1857</v>
      </c>
      <c r="E30" s="142" t="s">
        <v>4485</v>
      </c>
      <c r="F30" s="143" t="s">
        <v>4434</v>
      </c>
    </row>
    <row r="31" spans="1:10" ht="16" thickBot="1">
      <c r="D31" s="141" t="s">
        <v>658</v>
      </c>
      <c r="E31" s="142" t="s">
        <v>4486</v>
      </c>
      <c r="F31" s="143" t="s">
        <v>487</v>
      </c>
    </row>
    <row r="32" spans="1:10" ht="43" thickBot="1">
      <c r="D32" s="141" t="s">
        <v>676</v>
      </c>
      <c r="E32" s="142" t="s">
        <v>4487</v>
      </c>
      <c r="F32" s="143" t="s">
        <v>496</v>
      </c>
    </row>
    <row r="33" spans="4:6" ht="16" thickBot="1">
      <c r="D33" s="148" t="s">
        <v>123</v>
      </c>
      <c r="E33" s="149" t="s">
        <v>4488</v>
      </c>
      <c r="F33" s="143" t="s">
        <v>487</v>
      </c>
    </row>
    <row r="34" spans="4:6" ht="29" thickBot="1">
      <c r="D34" s="141" t="s">
        <v>3131</v>
      </c>
      <c r="E34" s="142" t="s">
        <v>4489</v>
      </c>
      <c r="F34" s="143" t="s">
        <v>4434</v>
      </c>
    </row>
    <row r="35" spans="4:6" ht="16" thickBot="1">
      <c r="D35" s="141" t="s">
        <v>908</v>
      </c>
      <c r="E35" s="142" t="s">
        <v>4490</v>
      </c>
      <c r="F35" s="143" t="s">
        <v>487</v>
      </c>
    </row>
    <row r="36" spans="4:6" ht="16" thickBot="1">
      <c r="D36" s="141" t="s">
        <v>1595</v>
      </c>
      <c r="E36" s="142" t="s">
        <v>4491</v>
      </c>
      <c r="F36" s="143" t="s">
        <v>494</v>
      </c>
    </row>
    <row r="37" spans="4:6" ht="16" thickBot="1">
      <c r="D37" s="141" t="s">
        <v>638</v>
      </c>
      <c r="E37" s="142" t="s">
        <v>4492</v>
      </c>
      <c r="F37" s="143" t="s">
        <v>487</v>
      </c>
    </row>
    <row r="38" spans="4:6" ht="16" thickBot="1">
      <c r="D38" s="141" t="s">
        <v>692</v>
      </c>
      <c r="E38" s="142" t="s">
        <v>4493</v>
      </c>
      <c r="F38" s="143" t="s">
        <v>4494</v>
      </c>
    </row>
    <row r="39" spans="4:6" ht="16" thickBot="1">
      <c r="D39" s="141" t="s">
        <v>947</v>
      </c>
      <c r="E39" s="142" t="s">
        <v>4495</v>
      </c>
      <c r="F39" s="143" t="s">
        <v>4434</v>
      </c>
    </row>
    <row r="40" spans="4:6" ht="16" thickBot="1">
      <c r="D40" s="141" t="s">
        <v>4496</v>
      </c>
      <c r="E40" s="142" t="s">
        <v>4497</v>
      </c>
      <c r="F40" s="143" t="s">
        <v>490</v>
      </c>
    </row>
    <row r="41" spans="4:6" ht="29" thickBot="1">
      <c r="D41" s="141" t="s">
        <v>666</v>
      </c>
      <c r="E41" s="142" t="s">
        <v>4498</v>
      </c>
      <c r="F41" s="143" t="s">
        <v>490</v>
      </c>
    </row>
    <row r="42" spans="4:6" ht="29" thickBot="1">
      <c r="D42" s="141" t="s">
        <v>891</v>
      </c>
      <c r="E42" s="142" t="s">
        <v>4499</v>
      </c>
      <c r="F42" s="143" t="s">
        <v>487</v>
      </c>
    </row>
    <row r="43" spans="4:6" ht="57" thickBot="1">
      <c r="D43" s="141" t="s">
        <v>4416</v>
      </c>
      <c r="E43" s="142" t="s">
        <v>4500</v>
      </c>
      <c r="F43" s="143" t="s">
        <v>494</v>
      </c>
    </row>
    <row r="44" spans="4:6" ht="57" thickBot="1">
      <c r="D44" s="141" t="s">
        <v>815</v>
      </c>
      <c r="E44" s="142" t="s">
        <v>4501</v>
      </c>
      <c r="F44" s="143" t="s">
        <v>494</v>
      </c>
    </row>
    <row r="45" spans="4:6" ht="16" thickBot="1">
      <c r="D45" s="141" t="s">
        <v>1588</v>
      </c>
      <c r="E45" s="142" t="s">
        <v>4502</v>
      </c>
      <c r="F45" s="143" t="s">
        <v>4434</v>
      </c>
    </row>
    <row r="46" spans="4:6" ht="16" thickBot="1">
      <c r="D46" s="141" t="s">
        <v>877</v>
      </c>
      <c r="E46" s="142" t="s">
        <v>508</v>
      </c>
      <c r="F46" s="143" t="s">
        <v>4503</v>
      </c>
    </row>
    <row r="47" spans="4:6" ht="71" thickBot="1">
      <c r="D47" s="141" t="s">
        <v>993</v>
      </c>
      <c r="E47" s="142" t="s">
        <v>4504</v>
      </c>
      <c r="F47" s="143" t="s">
        <v>496</v>
      </c>
    </row>
    <row r="48" spans="4:6" ht="16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E28" sqref="E28"/>
    </sheetView>
  </sheetViews>
  <sheetFormatPr baseColWidth="10" defaultColWidth="11" defaultRowHeight="14"/>
  <cols>
    <col min="1" max="1" width="75.5" style="115" bestFit="1" customWidth="1"/>
    <col min="2" max="2" width="12.6640625" style="108" bestFit="1" customWidth="1"/>
  </cols>
  <sheetData>
    <row r="1" spans="1:32">
      <c r="A1" s="74" t="s">
        <v>587</v>
      </c>
    </row>
    <row r="2" spans="1:32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min="1" max="1" width="22.83203125" style="115" customWidth="1"/>
    <col min="2" max="2" width="10.6640625" style="115" customWidth="1"/>
    <col min="3" max="33" width="10.1640625" style="115" customWidth="1"/>
  </cols>
  <sheetData>
    <row r="1" spans="1:33" ht="32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(Calculations!B60*'EIA SEDS data'!AF$6)+('EIA SEDS data'!AF$10*IF(About!$N$12,Calculations!$B114,Calculations!B92)) + 'Manual Adjustment'!$B33</f>
        <v>1439840.9947119681</v>
      </c>
      <c r="C2" s="111">
        <f>(Calculations!C60*'EIA SEDS data'!AG$6)+('EIA SEDS data'!AG$10*IF(About!$N$12,Calculations!$B114,Calculations!C92)) + 'Manual Adjustment'!$B33</f>
        <v>1267728.3533369605</v>
      </c>
      <c r="D2" s="111">
        <f>(Calculations!D60*'EIA SEDS data'!AH$6)+('EIA SEDS data'!AH$10*IF(About!$N$12,Calculations!$B114,Calculations!D92)) + 'Manual Adjustment'!$B33</f>
        <v>1332903.3052783201</v>
      </c>
      <c r="E2" s="111">
        <f>(Calculations!E60*'EIA SEDS data'!AI$6)+('EIA SEDS data'!AI$10*IF(About!$N$12,Calculations!$B114,Calculations!E92)) + 'Manual Adjustment'!$B33</f>
        <v>1400224.3847898953</v>
      </c>
      <c r="F2" s="111">
        <f>(Calculations!F60*'EIA SEDS data'!AJ$6)+('EIA SEDS data'!AJ$10*IF(About!$N$12,Calculations!$B114,Calculations!F92)) + 'Manual Adjustment'!$B33</f>
        <v>1436810.3651033842</v>
      </c>
      <c r="G2" s="111">
        <f>(Calculations!G60*'EIA SEDS data'!AK$6)+('EIA SEDS data'!AK$10*IF(About!$N$12,Calculations!$B114,Calculations!G92)) + 'Manual Adjustment'!$B33</f>
        <v>1474665.0563939076</v>
      </c>
      <c r="H2" s="111">
        <f>(Calculations!H60*'EIA SEDS data'!AL$6)+('EIA SEDS data'!AL$10*IF(About!$N$12,Calculations!$B114,Calculations!H92)) + 'Manual Adjustment'!$B33</f>
        <v>1440934.229519984</v>
      </c>
      <c r="I2" s="111">
        <f>(Calculations!I60*'EIA SEDS data'!AM$6)+('EIA SEDS data'!AM$10*IF(About!$N$12,Calculations!$B114,Calculations!I92)) + 'Manual Adjustment'!$B33</f>
        <v>1407527.7100512499</v>
      </c>
      <c r="J2" s="111">
        <f>(Calculations!J60*'EIA SEDS data'!AN$6)+('EIA SEDS data'!AN$10*IF(About!$N$12,Calculations!$B114,Calculations!J92)) + 'Manual Adjustment'!$B33</f>
        <v>1389249.9040916883</v>
      </c>
      <c r="K2" s="111">
        <f>(Calculations!K60*'EIA SEDS data'!AO$6)+('EIA SEDS data'!AO$10*IF(About!$N$12,Calculations!$B114,Calculations!K92)) + 'Manual Adjustment'!$B33</f>
        <v>1370565.4184059985</v>
      </c>
      <c r="L2" s="111">
        <f>(Calculations!L60*'EIA SEDS data'!AP$6)+('EIA SEDS data'!AP$10*IF(About!$N$12,Calculations!$B114,Calculations!L92)) + 'Manual Adjustment'!$B33</f>
        <v>1397144.6811817619</v>
      </c>
      <c r="M2" s="111">
        <f>(Calculations!M60*'EIA SEDS data'!AQ$6)+('EIA SEDS data'!AQ$10*IF(About!$N$12,Calculations!$B114,Calculations!M92)) + 'Manual Adjustment'!$B33</f>
        <v>1424154.4648392478</v>
      </c>
      <c r="N2" s="111">
        <f t="shared" ref="N2:AG14" si="0">M2</f>
        <v>1424154.4648392478</v>
      </c>
      <c r="O2" s="111">
        <f t="shared" si="0"/>
        <v>1424154.4648392478</v>
      </c>
      <c r="P2" s="111">
        <f t="shared" si="0"/>
        <v>1424154.4648392478</v>
      </c>
      <c r="Q2" s="111">
        <f t="shared" si="0"/>
        <v>1424154.4648392478</v>
      </c>
      <c r="R2" s="111">
        <f t="shared" si="0"/>
        <v>1424154.4648392478</v>
      </c>
      <c r="S2" s="111">
        <f t="shared" si="0"/>
        <v>1424154.4648392478</v>
      </c>
      <c r="T2" s="111">
        <f t="shared" si="0"/>
        <v>1424154.4648392478</v>
      </c>
      <c r="U2" s="111">
        <f t="shared" si="0"/>
        <v>1424154.4648392478</v>
      </c>
      <c r="V2" s="111">
        <f t="shared" si="0"/>
        <v>1424154.4648392478</v>
      </c>
      <c r="W2" s="111">
        <f t="shared" si="0"/>
        <v>1424154.4648392478</v>
      </c>
      <c r="X2" s="111">
        <f t="shared" si="0"/>
        <v>1424154.4648392478</v>
      </c>
      <c r="Y2" s="111">
        <f t="shared" si="0"/>
        <v>1424154.4648392478</v>
      </c>
      <c r="Z2" s="111">
        <f t="shared" si="0"/>
        <v>1424154.4648392478</v>
      </c>
      <c r="AA2" s="111">
        <f t="shared" si="0"/>
        <v>1424154.4648392478</v>
      </c>
      <c r="AB2" s="111">
        <f t="shared" si="0"/>
        <v>1424154.4648392478</v>
      </c>
      <c r="AC2" s="111">
        <f t="shared" si="0"/>
        <v>1424154.4648392478</v>
      </c>
      <c r="AD2" s="111">
        <f t="shared" si="0"/>
        <v>1424154.4648392478</v>
      </c>
      <c r="AE2" s="111">
        <f t="shared" si="0"/>
        <v>1424154.4648392478</v>
      </c>
      <c r="AF2" s="111">
        <f t="shared" si="0"/>
        <v>1424154.4648392478</v>
      </c>
      <c r="AG2" s="111">
        <f t="shared" si="0"/>
        <v>1424154.4648392478</v>
      </c>
    </row>
    <row r="3" spans="1:33">
      <c r="A3" s="4" t="s">
        <v>488</v>
      </c>
      <c r="B3" s="111">
        <f>(Calculations!B61*'EIA SEDS data'!AF$6)+('EIA SEDS data'!AF$10*IF(About!$N$12,Calculations!$B115,Calculations!B93)) + 'Manual Adjustment'!$B34</f>
        <v>3451018.2082489985</v>
      </c>
      <c r="C3" s="111">
        <f>(Calculations!C61*'EIA SEDS data'!AG$6)+('EIA SEDS data'!AG$10*IF(About!$N$12,Calculations!$B115,Calculations!C93)) + 'Manual Adjustment'!$B34</f>
        <v>3763424.4310188545</v>
      </c>
      <c r="D3" s="111">
        <f>(Calculations!D61*'EIA SEDS data'!AH$6)+('EIA SEDS data'!AH$10*IF(About!$N$12,Calculations!$B115,Calculations!D93)) + 'Manual Adjustment'!$B34</f>
        <v>3834540.578292876</v>
      </c>
      <c r="E3" s="111">
        <f>(Calculations!E61*'EIA SEDS data'!AI$6)+('EIA SEDS data'!AI$10*IF(About!$N$12,Calculations!$B115,Calculations!E93)) + 'Manual Adjustment'!$B34</f>
        <v>3908710.8970223814</v>
      </c>
      <c r="F3" s="111">
        <f>(Calculations!F61*'EIA SEDS data'!AJ$6)+('EIA SEDS data'!AJ$10*IF(About!$N$12,Calculations!$B115,Calculations!F93)) + 'Manual Adjustment'!$B34</f>
        <v>3841340.908554825</v>
      </c>
      <c r="G3" s="111">
        <f>(Calculations!G61*'EIA SEDS data'!AK$6)+('EIA SEDS data'!AK$10*IF(About!$N$12,Calculations!$B115,Calculations!G93)) + 'Manual Adjustment'!$B34</f>
        <v>3771421.4866563901</v>
      </c>
      <c r="H3" s="111">
        <f>(Calculations!H61*'EIA SEDS data'!AL$6)+('EIA SEDS data'!AL$10*IF(About!$N$12,Calculations!$B115,Calculations!H93)) + 'Manual Adjustment'!$B34</f>
        <v>3710194.5936650746</v>
      </c>
      <c r="I3" s="111">
        <f>(Calculations!I61*'EIA SEDS data'!AM$6)+('EIA SEDS data'!AM$10*IF(About!$N$12,Calculations!$B115,Calculations!I93)) + 'Manual Adjustment'!$B34</f>
        <v>3649338.2217116579</v>
      </c>
      <c r="J3" s="111">
        <f>(Calculations!J61*'EIA SEDS data'!AN$6)+('EIA SEDS data'!AN$10*IF(About!$N$12,Calculations!$B115,Calculations!J93)) + 'Manual Adjustment'!$B34</f>
        <v>3654973.2517630071</v>
      </c>
      <c r="K3" s="111">
        <f>(Calculations!K61*'EIA SEDS data'!AO$6)+('EIA SEDS data'!AO$10*IF(About!$N$12,Calculations!$B115,Calculations!K93)) + 'Manual Adjustment'!$B34</f>
        <v>3660970.6141741164</v>
      </c>
      <c r="L3" s="111">
        <f>(Calculations!L61*'EIA SEDS data'!AP$6)+('EIA SEDS data'!AP$10*IF(About!$N$12,Calculations!$B115,Calculations!L93)) + 'Manual Adjustment'!$B34</f>
        <v>3622389.5426013889</v>
      </c>
      <c r="M3" s="111">
        <f>(Calculations!M61*'EIA SEDS data'!AQ$6)+('EIA SEDS data'!AQ$10*IF(About!$N$12,Calculations!$B115,Calculations!M93)) + 'Manual Adjustment'!$B34</f>
        <v>3583091.8978307182</v>
      </c>
      <c r="N3" s="111">
        <f t="shared" si="0"/>
        <v>3583091.8978307182</v>
      </c>
      <c r="O3" s="111">
        <f t="shared" si="0"/>
        <v>3583091.8978307182</v>
      </c>
      <c r="P3" s="111">
        <f t="shared" si="0"/>
        <v>3583091.8978307182</v>
      </c>
      <c r="Q3" s="111">
        <f t="shared" si="0"/>
        <v>3583091.8978307182</v>
      </c>
      <c r="R3" s="111">
        <f t="shared" si="0"/>
        <v>3583091.8978307182</v>
      </c>
      <c r="S3" s="111">
        <f t="shared" si="0"/>
        <v>3583091.8978307182</v>
      </c>
      <c r="T3" s="111">
        <f t="shared" si="0"/>
        <v>3583091.8978307182</v>
      </c>
      <c r="U3" s="111">
        <f t="shared" si="0"/>
        <v>3583091.8978307182</v>
      </c>
      <c r="V3" s="111">
        <f t="shared" si="0"/>
        <v>3583091.8978307182</v>
      </c>
      <c r="W3" s="111">
        <f t="shared" si="0"/>
        <v>3583091.8978307182</v>
      </c>
      <c r="X3" s="111">
        <f t="shared" si="0"/>
        <v>3583091.8978307182</v>
      </c>
      <c r="Y3" s="111">
        <f t="shared" si="0"/>
        <v>3583091.8978307182</v>
      </c>
      <c r="Z3" s="111">
        <f t="shared" si="0"/>
        <v>3583091.8978307182</v>
      </c>
      <c r="AA3" s="111">
        <f t="shared" si="0"/>
        <v>3583091.8978307182</v>
      </c>
      <c r="AB3" s="111">
        <f t="shared" si="0"/>
        <v>3583091.8978307182</v>
      </c>
      <c r="AC3" s="111">
        <f t="shared" si="0"/>
        <v>3583091.8978307182</v>
      </c>
      <c r="AD3" s="111">
        <f t="shared" si="0"/>
        <v>3583091.8978307182</v>
      </c>
      <c r="AE3" s="111">
        <f t="shared" si="0"/>
        <v>3583091.8978307182</v>
      </c>
      <c r="AF3" s="111">
        <f t="shared" si="0"/>
        <v>3583091.8978307182</v>
      </c>
      <c r="AG3" s="111">
        <f t="shared" si="0"/>
        <v>3583091.8978307182</v>
      </c>
    </row>
    <row r="4" spans="1:33">
      <c r="A4" s="4" t="s">
        <v>489</v>
      </c>
      <c r="B4" s="111">
        <f>(Calculations!B62*'EIA SEDS data'!AF$6)+('EIA SEDS data'!AF$10*IF(About!$N$12,Calculations!$B116,Calculations!B94)) + 'Manual Adjustment'!$B35</f>
        <v>1614914.2215456187</v>
      </c>
      <c r="C4" s="111">
        <f>(Calculations!C62*'EIA SEDS data'!AG$6)+('EIA SEDS data'!AG$10*IF(About!$N$12,Calculations!$B116,Calculations!C94)) + 'Manual Adjustment'!$B35</f>
        <v>1461612.3435654324</v>
      </c>
      <c r="D4" s="111">
        <f>(Calculations!D62*'EIA SEDS data'!AH$6)+('EIA SEDS data'!AH$10*IF(About!$N$12,Calculations!$B116,Calculations!D94)) + 'Manual Adjustment'!$B35</f>
        <v>1282203.3378773888</v>
      </c>
      <c r="E4" s="111">
        <f>(Calculations!E62*'EIA SEDS data'!AI$6)+('EIA SEDS data'!AI$10*IF(About!$N$12,Calculations!$B116,Calculations!E94)) + 'Manual Adjustment'!$B35</f>
        <v>1095898.2044597687</v>
      </c>
      <c r="F4" s="111">
        <f>(Calculations!F62*'EIA SEDS data'!AJ$6)+('EIA SEDS data'!AJ$10*IF(About!$N$12,Calculations!$B116,Calculations!F94)) + 'Manual Adjustment'!$B35</f>
        <v>1114845.598175291</v>
      </c>
      <c r="G4" s="111">
        <f>(Calculations!G62*'EIA SEDS data'!AK$6)+('EIA SEDS data'!AK$10*IF(About!$N$12,Calculations!$B116,Calculations!G94)) + 'Manual Adjustment'!$B35</f>
        <v>1134805.7644794649</v>
      </c>
      <c r="H4" s="111">
        <f>(Calculations!H62*'EIA SEDS data'!AL$6)+('EIA SEDS data'!AL$10*IF(About!$N$12,Calculations!$B116,Calculations!H94)) + 'Manual Adjustment'!$B35</f>
        <v>1127661.7290982779</v>
      </c>
      <c r="I4" s="111">
        <f>(Calculations!I62*'EIA SEDS data'!AM$6)+('EIA SEDS data'!AM$10*IF(About!$N$12,Calculations!$B116,Calculations!I94)) + 'Manual Adjustment'!$B35</f>
        <v>1121349.3802041158</v>
      </c>
      <c r="J4" s="111">
        <f>(Calculations!J62*'EIA SEDS data'!AN$6)+('EIA SEDS data'!AN$10*IF(About!$N$12,Calculations!$B116,Calculations!J94)) + 'Manual Adjustment'!$B35</f>
        <v>1124684.0963852119</v>
      </c>
      <c r="K4" s="111">
        <f>(Calculations!K62*'EIA SEDS data'!AO$6)+('EIA SEDS data'!AO$10*IF(About!$N$12,Calculations!$B116,Calculations!K94)) + 'Manual Adjustment'!$B35</f>
        <v>1128239.4548073676</v>
      </c>
      <c r="L4" s="111">
        <f>(Calculations!L62*'EIA SEDS data'!AP$6)+('EIA SEDS data'!AP$10*IF(About!$N$12,Calculations!$B116,Calculations!L94)) + 'Manual Adjustment'!$B35</f>
        <v>1129956.5157369555</v>
      </c>
      <c r="M4" s="111">
        <f>(Calculations!M62*'EIA SEDS data'!AQ$6)+('EIA SEDS data'!AQ$10*IF(About!$N$12,Calculations!$B116,Calculations!M94)) + 'Manual Adjustment'!$B35</f>
        <v>1132064.7377259734</v>
      </c>
      <c r="N4" s="111">
        <f t="shared" si="0"/>
        <v>1132064.7377259734</v>
      </c>
      <c r="O4" s="111">
        <f t="shared" si="0"/>
        <v>1132064.7377259734</v>
      </c>
      <c r="P4" s="111">
        <f t="shared" si="0"/>
        <v>1132064.7377259734</v>
      </c>
      <c r="Q4" s="111">
        <f t="shared" si="0"/>
        <v>1132064.7377259734</v>
      </c>
      <c r="R4" s="111">
        <f t="shared" si="0"/>
        <v>1132064.7377259734</v>
      </c>
      <c r="S4" s="111">
        <f t="shared" si="0"/>
        <v>1132064.7377259734</v>
      </c>
      <c r="T4" s="111">
        <f t="shared" si="0"/>
        <v>1132064.7377259734</v>
      </c>
      <c r="U4" s="111">
        <f t="shared" si="0"/>
        <v>1132064.7377259734</v>
      </c>
      <c r="V4" s="111">
        <f t="shared" si="0"/>
        <v>1132064.7377259734</v>
      </c>
      <c r="W4" s="111">
        <f t="shared" si="0"/>
        <v>1132064.7377259734</v>
      </c>
      <c r="X4" s="111">
        <f t="shared" si="0"/>
        <v>1132064.7377259734</v>
      </c>
      <c r="Y4" s="111">
        <f t="shared" si="0"/>
        <v>1132064.7377259734</v>
      </c>
      <c r="Z4" s="111">
        <f t="shared" si="0"/>
        <v>1132064.7377259734</v>
      </c>
      <c r="AA4" s="111">
        <f t="shared" si="0"/>
        <v>1132064.7377259734</v>
      </c>
      <c r="AB4" s="111">
        <f t="shared" si="0"/>
        <v>1132064.7377259734</v>
      </c>
      <c r="AC4" s="111">
        <f t="shared" si="0"/>
        <v>1132064.7377259734</v>
      </c>
      <c r="AD4" s="111">
        <f t="shared" si="0"/>
        <v>1132064.7377259734</v>
      </c>
      <c r="AE4" s="111">
        <f t="shared" si="0"/>
        <v>1132064.7377259734</v>
      </c>
      <c r="AF4" s="111">
        <f t="shared" si="0"/>
        <v>1132064.7377259734</v>
      </c>
      <c r="AG4" s="111">
        <f t="shared" si="0"/>
        <v>1132064.7377259734</v>
      </c>
    </row>
    <row r="5" spans="1:33">
      <c r="A5" s="4" t="s">
        <v>490</v>
      </c>
      <c r="B5" s="111">
        <f>(Calculations!B63*'EIA SEDS data'!AF$6)+('EIA SEDS data'!AF$10*IF(About!$N$12,Calculations!$B117,Calculations!B95)) + 'Manual Adjustment'!$B36</f>
        <v>87039.880567971049</v>
      </c>
      <c r="C5" s="111">
        <f>(Calculations!C63*'EIA SEDS data'!AG$6)+('EIA SEDS data'!AG$10*IF(About!$N$12,Calculations!$B117,Calculations!C95)) + 'Manual Adjustment'!$B36</f>
        <v>87000.149616813724</v>
      </c>
      <c r="D5" s="111">
        <f>(Calculations!D63*'EIA SEDS data'!AH$6)+('EIA SEDS data'!AH$10*IF(About!$N$12,Calculations!$B117,Calculations!D95)) + 'Manual Adjustment'!$B36</f>
        <v>88427.894732503672</v>
      </c>
      <c r="E5" s="111">
        <f>(Calculations!E63*'EIA SEDS data'!AI$6)+('EIA SEDS data'!AI$10*IF(About!$N$12,Calculations!$B117,Calculations!E95)) + 'Manual Adjustment'!$B36</f>
        <v>89926.867370477237</v>
      </c>
      <c r="F5" s="111">
        <f>(Calculations!F63*'EIA SEDS data'!AJ$6)+('EIA SEDS data'!AJ$10*IF(About!$N$12,Calculations!$B117,Calculations!F95)) + 'Manual Adjustment'!$B36</f>
        <v>91293.758900303001</v>
      </c>
      <c r="G5" s="111">
        <f>(Calculations!G63*'EIA SEDS data'!AK$6)+('EIA SEDS data'!AK$10*IF(About!$N$12,Calculations!$B117,Calculations!G95)) + 'Manual Adjustment'!$B36</f>
        <v>92574.615449575984</v>
      </c>
      <c r="H5" s="111">
        <f>(Calculations!H63*'EIA SEDS data'!AL$6)+('EIA SEDS data'!AL$10*IF(About!$N$12,Calculations!$B117,Calculations!H95)) + 'Manual Adjustment'!$B36</f>
        <v>92264.813064947259</v>
      </c>
      <c r="I5" s="111">
        <f>(Calculations!I63*'EIA SEDS data'!AM$6)+('EIA SEDS data'!AM$10*IF(About!$N$12,Calculations!$B117,Calculations!I95)) + 'Manual Adjustment'!$B36</f>
        <v>91689.301333437339</v>
      </c>
      <c r="J5" s="111">
        <f>(Calculations!J63*'EIA SEDS data'!AN$6)+('EIA SEDS data'!AN$10*IF(About!$N$12,Calculations!$B117,Calculations!J95)) + 'Manual Adjustment'!$B36</f>
        <v>91983.729935735362</v>
      </c>
      <c r="K5" s="111">
        <f>(Calculations!K63*'EIA SEDS data'!AO$6)+('EIA SEDS data'!AO$10*IF(About!$N$12,Calculations!$B117,Calculations!K95)) + 'Manual Adjustment'!$B36</f>
        <v>92050.784103146449</v>
      </c>
      <c r="L5" s="111">
        <f>(Calculations!L63*'EIA SEDS data'!AP$6)+('EIA SEDS data'!AP$10*IF(About!$N$12,Calculations!$B117,Calculations!L95)) + 'Manual Adjustment'!$B36</f>
        <v>92290.060239091777</v>
      </c>
      <c r="M5" s="111">
        <f>(Calculations!M63*'EIA SEDS data'!AQ$6)+('EIA SEDS data'!AQ$10*IF(About!$N$12,Calculations!$B117,Calculations!M95)) + 'Manual Adjustment'!$B36</f>
        <v>92276.842941677241</v>
      </c>
      <c r="N5" s="111">
        <f t="shared" si="0"/>
        <v>92276.842941677241</v>
      </c>
      <c r="O5" s="111">
        <f t="shared" si="0"/>
        <v>92276.842941677241</v>
      </c>
      <c r="P5" s="111">
        <f t="shared" si="0"/>
        <v>92276.842941677241</v>
      </c>
      <c r="Q5" s="111">
        <f t="shared" si="0"/>
        <v>92276.842941677241</v>
      </c>
      <c r="R5" s="111">
        <f t="shared" si="0"/>
        <v>92276.842941677241</v>
      </c>
      <c r="S5" s="111">
        <f t="shared" si="0"/>
        <v>92276.842941677241</v>
      </c>
      <c r="T5" s="111">
        <f t="shared" si="0"/>
        <v>92276.842941677241</v>
      </c>
      <c r="U5" s="111">
        <f t="shared" si="0"/>
        <v>92276.842941677241</v>
      </c>
      <c r="V5" s="111">
        <f t="shared" si="0"/>
        <v>92276.842941677241</v>
      </c>
      <c r="W5" s="111">
        <f t="shared" si="0"/>
        <v>92276.842941677241</v>
      </c>
      <c r="X5" s="111">
        <f t="shared" si="0"/>
        <v>92276.842941677241</v>
      </c>
      <c r="Y5" s="111">
        <f t="shared" si="0"/>
        <v>92276.842941677241</v>
      </c>
      <c r="Z5" s="111">
        <f t="shared" si="0"/>
        <v>92276.842941677241</v>
      </c>
      <c r="AA5" s="111">
        <f t="shared" si="0"/>
        <v>92276.842941677241</v>
      </c>
      <c r="AB5" s="111">
        <f t="shared" si="0"/>
        <v>92276.842941677241</v>
      </c>
      <c r="AC5" s="111">
        <f t="shared" si="0"/>
        <v>92276.842941677241</v>
      </c>
      <c r="AD5" s="111">
        <f t="shared" si="0"/>
        <v>92276.842941677241</v>
      </c>
      <c r="AE5" s="111">
        <f t="shared" si="0"/>
        <v>92276.842941677241</v>
      </c>
      <c r="AF5" s="111">
        <f t="shared" si="0"/>
        <v>92276.842941677241</v>
      </c>
      <c r="AG5" s="111">
        <f t="shared" si="0"/>
        <v>92276.842941677241</v>
      </c>
    </row>
    <row r="6" spans="1:33">
      <c r="A6" s="4" t="s">
        <v>491</v>
      </c>
      <c r="B6" s="111">
        <f>(Calculations!B64*'EIA SEDS data'!AF$6)+('EIA SEDS data'!AF$10*IF(About!$N$12,Calculations!$B118,Calculations!B96)) + 'Manual Adjustment'!$B37</f>
        <v>146702.62714514602</v>
      </c>
      <c r="C6" s="111">
        <f>(Calculations!C64*'EIA SEDS data'!AG$6)+('EIA SEDS data'!AG$10*IF(About!$N$12,Calculations!$B118,Calculations!C96)) + 'Manual Adjustment'!$B37</f>
        <v>162617.29730474064</v>
      </c>
      <c r="D6" s="111">
        <f>(Calculations!D64*'EIA SEDS data'!AH$6)+('EIA SEDS data'!AH$10*IF(About!$N$12,Calculations!$B118,Calculations!D96)) + 'Manual Adjustment'!$B37</f>
        <v>199009.60801457477</v>
      </c>
      <c r="E6" s="111">
        <f>(Calculations!E64*'EIA SEDS data'!AI$6)+('EIA SEDS data'!AI$10*IF(About!$N$12,Calculations!$B118,Calculations!E96)) + 'Manual Adjustment'!$B37</f>
        <v>236825.31658052653</v>
      </c>
      <c r="F6" s="111">
        <f>(Calculations!F64*'EIA SEDS data'!AJ$6)+('EIA SEDS data'!AJ$10*IF(About!$N$12,Calculations!$B118,Calculations!F96)) + 'Manual Adjustment'!$B37</f>
        <v>240946.50935033319</v>
      </c>
      <c r="G6" s="111">
        <f>(Calculations!G64*'EIA SEDS data'!AK$6)+('EIA SEDS data'!AK$10*IF(About!$N$12,Calculations!$B118,Calculations!G96)) + 'Manual Adjustment'!$B37</f>
        <v>245220.29061550449</v>
      </c>
      <c r="H6" s="111">
        <f>(Calculations!H64*'EIA SEDS data'!AL$6)+('EIA SEDS data'!AL$10*IF(About!$N$12,Calculations!$B118,Calculations!H96)) + 'Manual Adjustment'!$B37</f>
        <v>342252.89338188659</v>
      </c>
      <c r="I6" s="111">
        <f>(Calculations!I64*'EIA SEDS data'!AM$6)+('EIA SEDS data'!AM$10*IF(About!$N$12,Calculations!$B118,Calculations!I96)) + 'Manual Adjustment'!$B37</f>
        <v>438094.07866083994</v>
      </c>
      <c r="J6" s="111">
        <f>(Calculations!J64*'EIA SEDS data'!AN$6)+('EIA SEDS data'!AN$10*IF(About!$N$12,Calculations!$B118,Calculations!J96)) + 'Manual Adjustment'!$B37</f>
        <v>439488.84487373917</v>
      </c>
      <c r="K6" s="111">
        <f>(Calculations!K64*'EIA SEDS data'!AO$6)+('EIA SEDS data'!AO$10*IF(About!$N$12,Calculations!$B118,Calculations!K96)) + 'Manual Adjustment'!$B37</f>
        <v>440884.95435096236</v>
      </c>
      <c r="L6" s="111">
        <f>(Calculations!L64*'EIA SEDS data'!AP$6)+('EIA SEDS data'!AP$10*IF(About!$N$12,Calculations!$B118,Calculations!L96)) + 'Manual Adjustment'!$B37</f>
        <v>441688.87490672775</v>
      </c>
      <c r="M6" s="111">
        <f>(Calculations!M64*'EIA SEDS data'!AQ$6)+('EIA SEDS data'!AQ$10*IF(About!$N$12,Calculations!$B118,Calculations!M96)) + 'Manual Adjustment'!$B37</f>
        <v>442599.50972423941</v>
      </c>
      <c r="N6" s="111">
        <f t="shared" si="0"/>
        <v>442599.50972423941</v>
      </c>
      <c r="O6" s="111">
        <f t="shared" si="0"/>
        <v>442599.50972423941</v>
      </c>
      <c r="P6" s="111">
        <f t="shared" si="0"/>
        <v>442599.50972423941</v>
      </c>
      <c r="Q6" s="111">
        <f t="shared" si="0"/>
        <v>442599.50972423941</v>
      </c>
      <c r="R6" s="111">
        <f t="shared" si="0"/>
        <v>442599.50972423941</v>
      </c>
      <c r="S6" s="111">
        <f t="shared" si="0"/>
        <v>442599.50972423941</v>
      </c>
      <c r="T6" s="111">
        <f t="shared" si="0"/>
        <v>442599.50972423941</v>
      </c>
      <c r="U6" s="111">
        <f t="shared" si="0"/>
        <v>442599.50972423941</v>
      </c>
      <c r="V6" s="111">
        <f t="shared" si="0"/>
        <v>442599.50972423941</v>
      </c>
      <c r="W6" s="111">
        <f t="shared" si="0"/>
        <v>442599.50972423941</v>
      </c>
      <c r="X6" s="111">
        <f t="shared" si="0"/>
        <v>442599.50972423941</v>
      </c>
      <c r="Y6" s="111">
        <f t="shared" si="0"/>
        <v>442599.50972423941</v>
      </c>
      <c r="Z6" s="111">
        <f t="shared" si="0"/>
        <v>442599.50972423941</v>
      </c>
      <c r="AA6" s="111">
        <f t="shared" si="0"/>
        <v>442599.50972423941</v>
      </c>
      <c r="AB6" s="111">
        <f t="shared" si="0"/>
        <v>442599.50972423941</v>
      </c>
      <c r="AC6" s="111">
        <f t="shared" si="0"/>
        <v>442599.50972423941</v>
      </c>
      <c r="AD6" s="111">
        <f t="shared" si="0"/>
        <v>442599.50972423941</v>
      </c>
      <c r="AE6" s="111">
        <f t="shared" si="0"/>
        <v>442599.50972423941</v>
      </c>
      <c r="AF6" s="111">
        <f t="shared" si="0"/>
        <v>442599.50972423941</v>
      </c>
      <c r="AG6" s="111">
        <f t="shared" si="0"/>
        <v>442599.50972423941</v>
      </c>
    </row>
    <row r="7" spans="1:33">
      <c r="A7" s="4" t="s">
        <v>492</v>
      </c>
      <c r="B7" s="111">
        <f>(Calculations!B65*'EIA SEDS data'!AF$6)+('EIA SEDS data'!AF$10*IF(About!$N$12,Calculations!$B119,Calculations!B97)) + 'Manual Adjustment'!$B38</f>
        <v>20560.603429191615</v>
      </c>
      <c r="C7" s="111">
        <f>(Calculations!C65*'EIA SEDS data'!AG$6)+('EIA SEDS data'!AG$10*IF(About!$N$12,Calculations!$B119,Calculations!C97)) + 'Manual Adjustment'!$B38</f>
        <v>23198.035481006391</v>
      </c>
      <c r="D7" s="111">
        <f>(Calculations!D65*'EIA SEDS data'!AH$6)+('EIA SEDS data'!AH$10*IF(About!$N$12,Calculations!$B119,Calculations!D97)) + 'Manual Adjustment'!$B38</f>
        <v>27519.930229501828</v>
      </c>
      <c r="E7" s="111">
        <f>(Calculations!E65*'EIA SEDS data'!AI$6)+('EIA SEDS data'!AI$10*IF(About!$N$12,Calculations!$B119,Calculations!E97)) + 'Manual Adjustment'!$B38</f>
        <v>32014.358652971827</v>
      </c>
      <c r="F7" s="111">
        <f>(Calculations!F65*'EIA SEDS data'!AJ$6)+('EIA SEDS data'!AJ$10*IF(About!$N$12,Calculations!$B119,Calculations!F97)) + 'Manual Adjustment'!$B38</f>
        <v>37276.2587354594</v>
      </c>
      <c r="G7" s="111">
        <f>(Calculations!G65*'EIA SEDS data'!AK$6)+('EIA SEDS data'!AK$10*IF(About!$N$12,Calculations!$B119,Calculations!G97)) + 'Manual Adjustment'!$B38</f>
        <v>42726.398103809472</v>
      </c>
      <c r="H7" s="111">
        <f>(Calculations!H65*'EIA SEDS data'!AL$6)+('EIA SEDS data'!AL$10*IF(About!$N$12,Calculations!$B119,Calculations!H97)) + 'Manual Adjustment'!$B38</f>
        <v>48523.677079348432</v>
      </c>
      <c r="I7" s="111">
        <f>(Calculations!I65*'EIA SEDS data'!AM$6)+('EIA SEDS data'!AM$10*IF(About!$N$12,Calculations!$B119,Calculations!I97)) + 'Manual Adjustment'!$B38</f>
        <v>54248.44039233018</v>
      </c>
      <c r="J7" s="111">
        <f>(Calculations!J65*'EIA SEDS data'!AN$6)+('EIA SEDS data'!AN$10*IF(About!$N$12,Calculations!$B119,Calculations!J97)) + 'Manual Adjustment'!$B38</f>
        <v>61741.015301925429</v>
      </c>
      <c r="K7" s="111">
        <f>(Calculations!K65*'EIA SEDS data'!AO$6)+('EIA SEDS data'!AO$10*IF(About!$N$12,Calculations!$B119,Calculations!K97)) + 'Manual Adjustment'!$B38</f>
        <v>69278.715777732694</v>
      </c>
      <c r="L7" s="111">
        <f>(Calculations!L65*'EIA SEDS data'!AP$6)+('EIA SEDS data'!AP$10*IF(About!$N$12,Calculations!$B119,Calculations!L97)) + 'Manual Adjustment'!$B38</f>
        <v>78183.642201220588</v>
      </c>
      <c r="M7" s="111">
        <f>(Calculations!M65*'EIA SEDS data'!AQ$6)+('EIA SEDS data'!AQ$10*IF(About!$N$12,Calculations!$B119,Calculations!M97)) + 'Manual Adjustment'!$B38</f>
        <v>87120.281607621131</v>
      </c>
      <c r="N7" s="111">
        <f t="shared" si="0"/>
        <v>87120.281607621131</v>
      </c>
      <c r="O7" s="111">
        <f t="shared" si="0"/>
        <v>87120.281607621131</v>
      </c>
      <c r="P7" s="111">
        <f t="shared" si="0"/>
        <v>87120.281607621131</v>
      </c>
      <c r="Q7" s="111">
        <f t="shared" si="0"/>
        <v>87120.281607621131</v>
      </c>
      <c r="R7" s="111">
        <f t="shared" si="0"/>
        <v>87120.281607621131</v>
      </c>
      <c r="S7" s="111">
        <f t="shared" si="0"/>
        <v>87120.281607621131</v>
      </c>
      <c r="T7" s="111">
        <f t="shared" si="0"/>
        <v>87120.281607621131</v>
      </c>
      <c r="U7" s="111">
        <f t="shared" si="0"/>
        <v>87120.281607621131</v>
      </c>
      <c r="V7" s="111">
        <f t="shared" si="0"/>
        <v>87120.281607621131</v>
      </c>
      <c r="W7" s="111">
        <f t="shared" si="0"/>
        <v>87120.281607621131</v>
      </c>
      <c r="X7" s="111">
        <f t="shared" si="0"/>
        <v>87120.281607621131</v>
      </c>
      <c r="Y7" s="111">
        <f t="shared" si="0"/>
        <v>87120.281607621131</v>
      </c>
      <c r="Z7" s="111">
        <f t="shared" si="0"/>
        <v>87120.281607621131</v>
      </c>
      <c r="AA7" s="111">
        <f t="shared" si="0"/>
        <v>87120.281607621131</v>
      </c>
      <c r="AB7" s="111">
        <f t="shared" si="0"/>
        <v>87120.281607621131</v>
      </c>
      <c r="AC7" s="111">
        <f t="shared" si="0"/>
        <v>87120.281607621131</v>
      </c>
      <c r="AD7" s="111">
        <f t="shared" si="0"/>
        <v>87120.281607621131</v>
      </c>
      <c r="AE7" s="111">
        <f t="shared" si="0"/>
        <v>87120.281607621131</v>
      </c>
      <c r="AF7" s="111">
        <f t="shared" si="0"/>
        <v>87120.281607621131</v>
      </c>
      <c r="AG7" s="111">
        <f t="shared" si="0"/>
        <v>87120.281607621131</v>
      </c>
    </row>
    <row r="8" spans="1:33">
      <c r="A8" s="4" t="s">
        <v>493</v>
      </c>
      <c r="B8" s="111">
        <f>(Calculations!B66*'EIA SEDS data'!AF$6)+('EIA SEDS data'!AF$10*IF(About!$N$12,Calculations!$B120,Calculations!B98)) + 'Manual Adjustment'!$B39</f>
        <v>0</v>
      </c>
      <c r="C8" s="111">
        <f>(Calculations!C66*'EIA SEDS data'!AG$6)+('EIA SEDS data'!AG$10*IF(About!$N$12,Calculations!$B120,Calculations!C98)) + 'Manual Adjustment'!$B39</f>
        <v>0</v>
      </c>
      <c r="D8" s="111">
        <f>(Calculations!D66*'EIA SEDS data'!AH$6)+('EIA SEDS data'!AH$10*IF(About!$N$12,Calculations!$B120,Calculations!D98)) + 'Manual Adjustment'!$B39</f>
        <v>0</v>
      </c>
      <c r="E8" s="111">
        <f>(Calculations!E66*'EIA SEDS data'!AI$6)+('EIA SEDS data'!AI$10*IF(About!$N$12,Calculations!$B120,Calculations!E98)) + 'Manual Adjustment'!$B39</f>
        <v>0</v>
      </c>
      <c r="F8" s="111">
        <f>(Calculations!F66*'EIA SEDS data'!AJ$6)+('EIA SEDS data'!AJ$10*IF(About!$N$12,Calculations!$B120,Calculations!F98)) + 'Manual Adjustment'!$B39</f>
        <v>0</v>
      </c>
      <c r="G8" s="111">
        <f>(Calculations!G66*'EIA SEDS data'!AK$6)+('EIA SEDS data'!AK$10*IF(About!$N$12,Calculations!$B120,Calculations!G98)) + 'Manual Adjustment'!$B39</f>
        <v>0</v>
      </c>
      <c r="H8" s="111">
        <f>(Calculations!H66*'EIA SEDS data'!AL$6)+('EIA SEDS data'!AL$10*IF(About!$N$12,Calculations!$B120,Calculations!H98)) + 'Manual Adjustment'!$B39</f>
        <v>0</v>
      </c>
      <c r="I8" s="111">
        <f>(Calculations!I66*'EIA SEDS data'!AM$6)+('EIA SEDS data'!AM$10*IF(About!$N$12,Calculations!$B120,Calculations!I98)) + 'Manual Adjustment'!$B39</f>
        <v>0</v>
      </c>
      <c r="J8" s="111">
        <f>(Calculations!J66*'EIA SEDS data'!AN$6)+('EIA SEDS data'!AN$10*IF(About!$N$12,Calculations!$B120,Calculations!J98)) + 'Manual Adjustment'!$B39</f>
        <v>0</v>
      </c>
      <c r="K8" s="111">
        <f>(Calculations!K66*'EIA SEDS data'!AO$6)+('EIA SEDS data'!AO$10*IF(About!$N$12,Calculations!$B120,Calculations!K98)) + 'Manual Adjustment'!$B39</f>
        <v>0</v>
      </c>
      <c r="L8" s="111">
        <f>(Calculations!L66*'EIA SEDS data'!AP$6)+('EIA SEDS data'!AP$10*IF(About!$N$12,Calculations!$B120,Calculations!L98)) + 'Manual Adjustment'!$B39</f>
        <v>0</v>
      </c>
      <c r="M8" s="111">
        <f>(Calculations!M66*'EIA SEDS data'!AQ$6)+('EIA SEDS data'!AQ$10*IF(About!$N$12,Calculations!$B120,Calculations!M98)) + 'Manual Adjustment'!$B39</f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(Calculations!B67*'EIA SEDS data'!AF$6)+('EIA SEDS data'!AF$10*IF(About!$N$12,Calculations!$B121,Calculations!B99)) + 'Manual Adjustment'!$B40</f>
        <v>402.13290300800071</v>
      </c>
      <c r="C9" s="111">
        <f>(Calculations!C67*'EIA SEDS data'!AG$6)+('EIA SEDS data'!AG$10*IF(About!$N$12,Calculations!$B121,Calculations!C99)) + 'Manual Adjustment'!$B40</f>
        <v>666.00674964073403</v>
      </c>
      <c r="D9" s="111">
        <f>(Calculations!D67*'EIA SEDS data'!AH$6)+('EIA SEDS data'!AH$10*IF(About!$N$12,Calculations!$B121,Calculations!D99)) + 'Manual Adjustment'!$B40</f>
        <v>432.69290915988086</v>
      </c>
      <c r="E9" s="111">
        <f>(Calculations!E67*'EIA SEDS data'!AI$6)+('EIA SEDS data'!AI$10*IF(About!$N$12,Calculations!$B121,Calculations!E99)) + 'Manual Adjustment'!$B40</f>
        <v>191.53800886609017</v>
      </c>
      <c r="F9" s="111">
        <f>(Calculations!F67*'EIA SEDS data'!AJ$6)+('EIA SEDS data'!AJ$10*IF(About!$N$12,Calculations!$B121,Calculations!F99)) + 'Manual Adjustment'!$B40</f>
        <v>185.36803191966223</v>
      </c>
      <c r="G9" s="111">
        <f>(Calculations!G67*'EIA SEDS data'!AK$6)+('EIA SEDS data'!AK$10*IF(About!$N$12,Calculations!$B121,Calculations!G99)) + 'Manual Adjustment'!$B40</f>
        <v>166.44240037798775</v>
      </c>
      <c r="H9" s="111">
        <f>(Calculations!H67*'EIA SEDS data'!AL$6)+('EIA SEDS data'!AL$10*IF(About!$N$12,Calculations!$B121,Calculations!H99)) + 'Manual Adjustment'!$B40</f>
        <v>186.62302542921853</v>
      </c>
      <c r="I9" s="111">
        <f>(Calculations!I67*'EIA SEDS data'!AM$6)+('EIA SEDS data'!AM$10*IF(About!$N$12,Calculations!$B121,Calculations!I99)) + 'Manual Adjustment'!$B40</f>
        <v>205.76128445467063</v>
      </c>
      <c r="J9" s="111">
        <f>(Calculations!J67*'EIA SEDS data'!AN$6)+('EIA SEDS data'!AN$10*IF(About!$N$12,Calculations!$B121,Calculations!J99)) + 'Manual Adjustment'!$B40</f>
        <v>188.81329429018953</v>
      </c>
      <c r="K9" s="111">
        <f>(Calculations!K67*'EIA SEDS data'!AO$6)+('EIA SEDS data'!AO$10*IF(About!$N$12,Calculations!$B121,Calculations!K99)) + 'Manual Adjustment'!$B40</f>
        <v>175.38147481087893</v>
      </c>
      <c r="L9" s="111">
        <f>(Calculations!L67*'EIA SEDS data'!AP$6)+('EIA SEDS data'!AP$10*IF(About!$N$12,Calculations!$B121,Calculations!L99)) + 'Manual Adjustment'!$B40</f>
        <v>170.26530296328289</v>
      </c>
      <c r="M9" s="111">
        <f>(Calculations!M67*'EIA SEDS data'!AQ$6)+('EIA SEDS data'!AQ$10*IF(About!$N$12,Calculations!$B121,Calculations!M99)) + 'Manual Adjustment'!$B40</f>
        <v>169.24987724518911</v>
      </c>
      <c r="N9" s="111">
        <f t="shared" si="0"/>
        <v>169.24987724518911</v>
      </c>
      <c r="O9" s="111">
        <f t="shared" si="0"/>
        <v>169.24987724518911</v>
      </c>
      <c r="P9" s="111">
        <f t="shared" si="0"/>
        <v>169.24987724518911</v>
      </c>
      <c r="Q9" s="111">
        <f t="shared" si="0"/>
        <v>169.24987724518911</v>
      </c>
      <c r="R9" s="111">
        <f t="shared" si="0"/>
        <v>169.24987724518911</v>
      </c>
      <c r="S9" s="111">
        <f t="shared" si="0"/>
        <v>169.24987724518911</v>
      </c>
      <c r="T9" s="111">
        <f t="shared" si="0"/>
        <v>169.24987724518911</v>
      </c>
      <c r="U9" s="111">
        <f t="shared" si="0"/>
        <v>169.24987724518911</v>
      </c>
      <c r="V9" s="111">
        <f t="shared" si="0"/>
        <v>169.24987724518911</v>
      </c>
      <c r="W9" s="111">
        <f t="shared" si="0"/>
        <v>169.24987724518911</v>
      </c>
      <c r="X9" s="111">
        <f t="shared" si="0"/>
        <v>169.24987724518911</v>
      </c>
      <c r="Y9" s="111">
        <f t="shared" si="0"/>
        <v>169.24987724518911</v>
      </c>
      <c r="Z9" s="111">
        <f t="shared" si="0"/>
        <v>169.24987724518911</v>
      </c>
      <c r="AA9" s="111">
        <f t="shared" si="0"/>
        <v>169.24987724518911</v>
      </c>
      <c r="AB9" s="111">
        <f t="shared" si="0"/>
        <v>169.24987724518911</v>
      </c>
      <c r="AC9" s="111">
        <f t="shared" si="0"/>
        <v>169.24987724518911</v>
      </c>
      <c r="AD9" s="111">
        <f t="shared" si="0"/>
        <v>169.24987724518911</v>
      </c>
      <c r="AE9" s="111">
        <f t="shared" si="0"/>
        <v>169.24987724518911</v>
      </c>
      <c r="AF9" s="111">
        <f t="shared" si="0"/>
        <v>169.24987724518911</v>
      </c>
      <c r="AG9" s="111">
        <f t="shared" si="0"/>
        <v>169.24987724518911</v>
      </c>
    </row>
    <row r="10" spans="1:33">
      <c r="A10" s="4" t="s">
        <v>495</v>
      </c>
      <c r="B10" s="111">
        <f>(Calculations!B68*'EIA SEDS data'!AF$6)+('EIA SEDS data'!AF$10*IF(About!$N$12,Calculations!$B122,Calculations!B100)) + 'Manual Adjustment'!$B41</f>
        <v>131.87890680495292</v>
      </c>
      <c r="C10" s="111">
        <f>(Calculations!C68*'EIA SEDS data'!AG$6)+('EIA SEDS data'!AG$10*IF(About!$N$12,Calculations!$B122,Calculations!C100)) + 'Manual Adjustment'!$B41</f>
        <v>146.84165720836756</v>
      </c>
      <c r="D10" s="111">
        <f>(Calculations!D68*'EIA SEDS data'!AH$6)+('EIA SEDS data'!AH$10*IF(About!$N$12,Calculations!$B122,Calculations!D100)) + 'Manual Adjustment'!$B41</f>
        <v>151.23537985909448</v>
      </c>
      <c r="E10" s="111">
        <f>(Calculations!E68*'EIA SEDS data'!AI$6)+('EIA SEDS data'!AI$10*IF(About!$N$12,Calculations!$B122,Calculations!E100)) + 'Manual Adjustment'!$B41</f>
        <v>156.27755402520464</v>
      </c>
      <c r="F10" s="111">
        <f>(Calculations!F68*'EIA SEDS data'!AJ$6)+('EIA SEDS data'!AJ$10*IF(About!$N$12,Calculations!$B122,Calculations!F100)) + 'Manual Adjustment'!$B41</f>
        <v>167.42970055314888</v>
      </c>
      <c r="G10" s="111">
        <f>(Calculations!G68*'EIA SEDS data'!AK$6)+('EIA SEDS data'!AK$10*IF(About!$N$12,Calculations!$B122,Calculations!G100)) + 'Manual Adjustment'!$B41</f>
        <v>166.44240037798775</v>
      </c>
      <c r="H10" s="111">
        <f>(Calculations!H68*'EIA SEDS data'!AL$6)+('EIA SEDS data'!AL$10*IF(About!$N$12,Calculations!$B122,Calculations!H100)) + 'Manual Adjustment'!$B41</f>
        <v>168.47214265666949</v>
      </c>
      <c r="I10" s="111">
        <f>(Calculations!I68*'EIA SEDS data'!AM$6)+('EIA SEDS data'!AM$10*IF(About!$N$12,Calculations!$B122,Calculations!I100)) + 'Manual Adjustment'!$B41</f>
        <v>169.67007348799828</v>
      </c>
      <c r="J10" s="111">
        <f>(Calculations!J68*'EIA SEDS data'!AN$6)+('EIA SEDS data'!AN$10*IF(About!$N$12,Calculations!$B122,Calculations!J100)) + 'Manual Adjustment'!$B41</f>
        <v>170.713381696536</v>
      </c>
      <c r="K10" s="111">
        <f>(Calculations!K68*'EIA SEDS data'!AO$6)+('EIA SEDS data'!AO$10*IF(About!$N$12,Calculations!$B122,Calculations!K100)) + 'Manual Adjustment'!$B41</f>
        <v>175.38147481087893</v>
      </c>
      <c r="L10" s="111">
        <f>(Calculations!L68*'EIA SEDS data'!AP$6)+('EIA SEDS data'!AP$10*IF(About!$N$12,Calculations!$B122,Calculations!L100)) + 'Manual Adjustment'!$B41</f>
        <v>170.26530296328289</v>
      </c>
      <c r="M10" s="111">
        <f>(Calculations!M68*'EIA SEDS data'!AQ$6)+('EIA SEDS data'!AQ$10*IF(About!$N$12,Calculations!$B122,Calculations!M100)) + 'Manual Adjustment'!$B41</f>
        <v>169.24987724518911</v>
      </c>
      <c r="N10" s="111">
        <f t="shared" si="0"/>
        <v>169.24987724518911</v>
      </c>
      <c r="O10" s="111">
        <f t="shared" si="0"/>
        <v>169.24987724518911</v>
      </c>
      <c r="P10" s="111">
        <f t="shared" si="0"/>
        <v>169.24987724518911</v>
      </c>
      <c r="Q10" s="111">
        <f t="shared" si="0"/>
        <v>169.24987724518911</v>
      </c>
      <c r="R10" s="111">
        <f t="shared" si="0"/>
        <v>169.24987724518911</v>
      </c>
      <c r="S10" s="111">
        <f t="shared" si="0"/>
        <v>169.24987724518911</v>
      </c>
      <c r="T10" s="111">
        <f t="shared" si="0"/>
        <v>169.24987724518911</v>
      </c>
      <c r="U10" s="111">
        <f t="shared" si="0"/>
        <v>169.24987724518911</v>
      </c>
      <c r="V10" s="111">
        <f t="shared" si="0"/>
        <v>169.24987724518911</v>
      </c>
      <c r="W10" s="111">
        <f t="shared" si="0"/>
        <v>169.24987724518911</v>
      </c>
      <c r="X10" s="111">
        <f t="shared" si="0"/>
        <v>169.24987724518911</v>
      </c>
      <c r="Y10" s="111">
        <f t="shared" si="0"/>
        <v>169.24987724518911</v>
      </c>
      <c r="Z10" s="111">
        <f t="shared" si="0"/>
        <v>169.24987724518911</v>
      </c>
      <c r="AA10" s="111">
        <f t="shared" si="0"/>
        <v>169.24987724518911</v>
      </c>
      <c r="AB10" s="111">
        <f t="shared" si="0"/>
        <v>169.24987724518911</v>
      </c>
      <c r="AC10" s="111">
        <f t="shared" si="0"/>
        <v>169.24987724518911</v>
      </c>
      <c r="AD10" s="111">
        <f t="shared" si="0"/>
        <v>169.24987724518911</v>
      </c>
      <c r="AE10" s="111">
        <f t="shared" si="0"/>
        <v>169.24987724518911</v>
      </c>
      <c r="AF10" s="111">
        <f t="shared" si="0"/>
        <v>169.24987724518911</v>
      </c>
      <c r="AG10" s="111">
        <f t="shared" si="0"/>
        <v>169.24987724518911</v>
      </c>
    </row>
    <row r="11" spans="1:33">
      <c r="A11" s="4" t="s">
        <v>496</v>
      </c>
      <c r="B11" s="111">
        <f>(Calculations!B69*'EIA SEDS data'!AF$6)+('EIA SEDS data'!AF$10*IF(About!$N$12,Calculations!$B123,Calculations!B101)) + 'Manual Adjustment'!$B42</f>
        <v>87.26140442510362</v>
      </c>
      <c r="C11" s="111">
        <f>(Calculations!C69*'EIA SEDS data'!AG$6)+('EIA SEDS data'!AG$10*IF(About!$N$12,Calculations!$B123,Calculations!C101)) + 'Manual Adjustment'!$B42</f>
        <v>72.928326616160618</v>
      </c>
      <c r="D11" s="111">
        <f>(Calculations!D69*'EIA SEDS data'!AH$6)+('EIA SEDS data'!AH$10*IF(About!$N$12,Calculations!$B123,Calculations!D101)) + 'Manual Adjustment'!$B42</f>
        <v>79.490678041115771</v>
      </c>
      <c r="E11" s="111">
        <f>(Calculations!E69*'EIA SEDS data'!AI$6)+('EIA SEDS data'!AI$10*IF(About!$N$12,Calculations!$B123,Calculations!E101)) + 'Manual Adjustment'!$B42</f>
        <v>79.118595973202616</v>
      </c>
      <c r="F11" s="111">
        <f>(Calculations!F69*'EIA SEDS data'!AJ$6)+('EIA SEDS data'!AJ$10*IF(About!$N$12,Calculations!$B123,Calculations!F101)) + 'Manual Adjustment'!$B42</f>
        <v>75.687717557937248</v>
      </c>
      <c r="G11" s="111">
        <f>(Calculations!G69*'EIA SEDS data'!AK$6)+('EIA SEDS data'!AK$10*IF(About!$N$12,Calculations!$B123,Calculations!G101)) + 'Manual Adjustment'!$B42</f>
        <v>71.708997301925066</v>
      </c>
      <c r="H11" s="111">
        <f>(Calculations!H69*'EIA SEDS data'!AL$6)+('EIA SEDS data'!AL$10*IF(About!$N$12,Calculations!$B123,Calculations!H101)) + 'Manual Adjustment'!$B42</f>
        <v>72.83785479068969</v>
      </c>
      <c r="I11" s="111">
        <f>(Calculations!I69*'EIA SEDS data'!AM$6)+('EIA SEDS data'!AM$10*IF(About!$N$12,Calculations!$B123,Calculations!I101)) + 'Manual Adjustment'!$B42</f>
        <v>73.845056253320493</v>
      </c>
      <c r="J11" s="111">
        <f>(Calculations!J69*'EIA SEDS data'!AN$6)+('EIA SEDS data'!AN$10*IF(About!$N$12,Calculations!$B123,Calculations!J101)) + 'Manual Adjustment'!$B42</f>
        <v>71.051894022347128</v>
      </c>
      <c r="K11" s="111">
        <f>(Calculations!K69*'EIA SEDS data'!AO$6)+('EIA SEDS data'!AO$10*IF(About!$N$12,Calculations!$B123,Calculations!K101)) + 'Manual Adjustment'!$B42</f>
        <v>64.853208167042212</v>
      </c>
      <c r="L11" s="111">
        <f>(Calculations!L69*'EIA SEDS data'!AP$6)+('EIA SEDS data'!AP$10*IF(About!$N$12,Calculations!$B123,Calculations!L101)) + 'Manual Adjustment'!$B42</f>
        <v>63.172073582554297</v>
      </c>
      <c r="M11" s="111">
        <f>(Calculations!M69*'EIA SEDS data'!AQ$6)+('EIA SEDS data'!AQ$10*IF(About!$N$12,Calculations!$B123,Calculations!M101)) + 'Manual Adjustment'!$B42</f>
        <v>61.048727422503063</v>
      </c>
      <c r="N11" s="111">
        <f t="shared" si="0"/>
        <v>61.048727422503063</v>
      </c>
      <c r="O11" s="111">
        <f t="shared" si="0"/>
        <v>61.048727422503063</v>
      </c>
      <c r="P11" s="111">
        <f t="shared" si="0"/>
        <v>61.048727422503063</v>
      </c>
      <c r="Q11" s="111">
        <f t="shared" si="0"/>
        <v>61.048727422503063</v>
      </c>
      <c r="R11" s="111">
        <f t="shared" si="0"/>
        <v>61.048727422503063</v>
      </c>
      <c r="S11" s="111">
        <f t="shared" si="0"/>
        <v>61.048727422503063</v>
      </c>
      <c r="T11" s="111">
        <f t="shared" si="0"/>
        <v>61.048727422503063</v>
      </c>
      <c r="U11" s="111">
        <f t="shared" si="0"/>
        <v>61.048727422503063</v>
      </c>
      <c r="V11" s="111">
        <f t="shared" si="0"/>
        <v>61.048727422503063</v>
      </c>
      <c r="W11" s="111">
        <f t="shared" si="0"/>
        <v>61.048727422503063</v>
      </c>
      <c r="X11" s="111">
        <f t="shared" si="0"/>
        <v>61.048727422503063</v>
      </c>
      <c r="Y11" s="111">
        <f t="shared" si="0"/>
        <v>61.048727422503063</v>
      </c>
      <c r="Z11" s="111">
        <f t="shared" si="0"/>
        <v>61.048727422503063</v>
      </c>
      <c r="AA11" s="111">
        <f t="shared" si="0"/>
        <v>61.048727422503063</v>
      </c>
      <c r="AB11" s="111">
        <f t="shared" si="0"/>
        <v>61.048727422503063</v>
      </c>
      <c r="AC11" s="111">
        <f t="shared" si="0"/>
        <v>61.048727422503063</v>
      </c>
      <c r="AD11" s="111">
        <f t="shared" si="0"/>
        <v>61.048727422503063</v>
      </c>
      <c r="AE11" s="111">
        <f t="shared" si="0"/>
        <v>61.048727422503063</v>
      </c>
      <c r="AF11" s="111">
        <f t="shared" si="0"/>
        <v>61.048727422503063</v>
      </c>
      <c r="AG11" s="111">
        <f t="shared" si="0"/>
        <v>61.048727422503063</v>
      </c>
    </row>
    <row r="12" spans="1:33">
      <c r="A12" s="4" t="s">
        <v>497</v>
      </c>
      <c r="B12" s="111">
        <f>(Calculations!B70*'EIA SEDS data'!AF$6)+('EIA SEDS data'!AF$10*IF(About!$N$12,Calculations!$B124,Calculations!B102)) + 'Manual Adjustment'!$B43</f>
        <v>13424.105585519939</v>
      </c>
      <c r="C12" s="111">
        <f>(Calculations!C70*'EIA SEDS data'!AG$6)+('EIA SEDS data'!AG$10*IF(About!$N$12,Calculations!$B124,Calculations!C102)) + 'Manual Adjustment'!$B43</f>
        <v>10087.137319307807</v>
      </c>
      <c r="D12" s="111">
        <f>(Calculations!D70*'EIA SEDS data'!AH$6)+('EIA SEDS data'!AH$10*IF(About!$N$12,Calculations!$B124,Calculations!D102)) + 'Manual Adjustment'!$B43</f>
        <v>10030.787233772618</v>
      </c>
      <c r="E12" s="111">
        <f>(Calculations!E70*'EIA SEDS data'!AI$6)+('EIA SEDS data'!AI$10*IF(About!$N$12,Calculations!$B124,Calculations!E102)) + 'Manual Adjustment'!$B43</f>
        <v>9972.4246557310908</v>
      </c>
      <c r="F12" s="111">
        <f>(Calculations!F70*'EIA SEDS data'!AJ$6)+('EIA SEDS data'!AJ$10*IF(About!$N$12,Calculations!$B124,Calculations!F102)) + 'Manual Adjustment'!$B43</f>
        <v>10146.701669580585</v>
      </c>
      <c r="G12" s="111">
        <f>(Calculations!G70*'EIA SEDS data'!AK$6)+('EIA SEDS data'!AK$10*IF(About!$N$12,Calculations!$B124,Calculations!G102)) + 'Manual Adjustment'!$B43</f>
        <v>10327.178320068842</v>
      </c>
      <c r="H12" s="111">
        <f>(Calculations!H70*'EIA SEDS data'!AL$6)+('EIA SEDS data'!AL$10*IF(About!$N$12,Calculations!$B124,Calculations!H102)) + 'Manual Adjustment'!$B43</f>
        <v>10200.383080742773</v>
      </c>
      <c r="I12" s="111">
        <f>(Calculations!I70*'EIA SEDS data'!AM$6)+('EIA SEDS data'!AM$10*IF(About!$N$12,Calculations!$B124,Calculations!I102)) + 'Manual Adjustment'!$B43</f>
        <v>10075.058696498372</v>
      </c>
      <c r="J12" s="111">
        <f>(Calculations!J70*'EIA SEDS data'!AN$6)+('EIA SEDS data'!AN$10*IF(About!$N$12,Calculations!$B124,Calculations!J102)) + 'Manual Adjustment'!$B43</f>
        <v>10105.378949514528</v>
      </c>
      <c r="K12" s="111">
        <f>(Calculations!K70*'EIA SEDS data'!AO$6)+('EIA SEDS data'!AO$10*IF(About!$N$12,Calculations!$B124,Calculations!K102)) + 'Manual Adjustment'!$B43</f>
        <v>10135.882247166068</v>
      </c>
      <c r="L12" s="111">
        <f>(Calculations!L70*'EIA SEDS data'!AP$6)+('EIA SEDS data'!AP$10*IF(About!$N$12,Calculations!$B124,Calculations!L102)) + 'Manual Adjustment'!$B43</f>
        <v>10153.274340429265</v>
      </c>
      <c r="M12" s="111">
        <f>(Calculations!M70*'EIA SEDS data'!AQ$6)+('EIA SEDS data'!AQ$10*IF(About!$N$12,Calculations!$B124,Calculations!M102)) + 'Manual Adjustment'!$B43</f>
        <v>10170.726222238673</v>
      </c>
      <c r="N12" s="111">
        <f t="shared" si="0"/>
        <v>10170.726222238673</v>
      </c>
      <c r="O12" s="111">
        <f t="shared" si="0"/>
        <v>10170.726222238673</v>
      </c>
      <c r="P12" s="111">
        <f t="shared" si="0"/>
        <v>10170.726222238673</v>
      </c>
      <c r="Q12" s="111">
        <f t="shared" si="0"/>
        <v>10170.726222238673</v>
      </c>
      <c r="R12" s="111">
        <f t="shared" si="0"/>
        <v>10170.726222238673</v>
      </c>
      <c r="S12" s="111">
        <f t="shared" si="0"/>
        <v>10170.726222238673</v>
      </c>
      <c r="T12" s="111">
        <f t="shared" si="0"/>
        <v>10170.726222238673</v>
      </c>
      <c r="U12" s="111">
        <f t="shared" si="0"/>
        <v>10170.726222238673</v>
      </c>
      <c r="V12" s="111">
        <f t="shared" si="0"/>
        <v>10170.726222238673</v>
      </c>
      <c r="W12" s="111">
        <f t="shared" si="0"/>
        <v>10170.726222238673</v>
      </c>
      <c r="X12" s="111">
        <f t="shared" si="0"/>
        <v>10170.726222238673</v>
      </c>
      <c r="Y12" s="111">
        <f t="shared" si="0"/>
        <v>10170.726222238673</v>
      </c>
      <c r="Z12" s="111">
        <f t="shared" si="0"/>
        <v>10170.726222238673</v>
      </c>
      <c r="AA12" s="111">
        <f t="shared" si="0"/>
        <v>10170.726222238673</v>
      </c>
      <c r="AB12" s="111">
        <f t="shared" si="0"/>
        <v>10170.726222238673</v>
      </c>
      <c r="AC12" s="111">
        <f t="shared" si="0"/>
        <v>10170.726222238673</v>
      </c>
      <c r="AD12" s="111">
        <f t="shared" si="0"/>
        <v>10170.726222238673</v>
      </c>
      <c r="AE12" s="111">
        <f t="shared" si="0"/>
        <v>10170.726222238673</v>
      </c>
      <c r="AF12" s="111">
        <f t="shared" si="0"/>
        <v>10170.726222238673</v>
      </c>
      <c r="AG12" s="111">
        <f t="shared" si="0"/>
        <v>10170.726222238673</v>
      </c>
    </row>
    <row r="13" spans="1:33">
      <c r="A13" s="4" t="s">
        <v>498</v>
      </c>
      <c r="B13" s="111">
        <f>(Calculations!B71*'EIA SEDS data'!AF$6)+('EIA SEDS data'!AF$10*IF(About!$N$12,Calculations!$B125,Calculations!B103)) + 'Manual Adjustment'!$B44</f>
        <v>0</v>
      </c>
      <c r="C13" s="111">
        <f>(Calculations!C71*'EIA SEDS data'!AG$6)+('EIA SEDS data'!AG$10*IF(About!$N$12,Calculations!$B125,Calculations!C103)) + 'Manual Adjustment'!$B44</f>
        <v>0</v>
      </c>
      <c r="D13" s="111">
        <f>(Calculations!D71*'EIA SEDS data'!AH$6)+('EIA SEDS data'!AH$10*IF(About!$N$12,Calculations!$B125,Calculations!D103)) + 'Manual Adjustment'!$B44</f>
        <v>0</v>
      </c>
      <c r="E13" s="111">
        <f>(Calculations!E71*'EIA SEDS data'!AI$6)+('EIA SEDS data'!AI$10*IF(About!$N$12,Calculations!$B125,Calculations!E103)) + 'Manual Adjustment'!$B44</f>
        <v>0</v>
      </c>
      <c r="F13" s="111">
        <f>(Calculations!F71*'EIA SEDS data'!AJ$6)+('EIA SEDS data'!AJ$10*IF(About!$N$12,Calculations!$B125,Calculations!F103)) + 'Manual Adjustment'!$B44</f>
        <v>0</v>
      </c>
      <c r="G13" s="111">
        <f>(Calculations!G71*'EIA SEDS data'!AK$6)+('EIA SEDS data'!AK$10*IF(About!$N$12,Calculations!$B125,Calculations!G103)) + 'Manual Adjustment'!$B44</f>
        <v>0</v>
      </c>
      <c r="H13" s="111">
        <f>(Calculations!H71*'EIA SEDS data'!AL$6)+('EIA SEDS data'!AL$10*IF(About!$N$12,Calculations!$B125,Calculations!H103)) + 'Manual Adjustment'!$B44</f>
        <v>0</v>
      </c>
      <c r="I13" s="111">
        <f>(Calculations!I71*'EIA SEDS data'!AM$6)+('EIA SEDS data'!AM$10*IF(About!$N$12,Calculations!$B125,Calculations!I103)) + 'Manual Adjustment'!$B44</f>
        <v>0</v>
      </c>
      <c r="J13" s="111">
        <f>(Calculations!J71*'EIA SEDS data'!AN$6)+('EIA SEDS data'!AN$10*IF(About!$N$12,Calculations!$B125,Calculations!J103)) + 'Manual Adjustment'!$B44</f>
        <v>0</v>
      </c>
      <c r="K13" s="111">
        <f>(Calculations!K71*'EIA SEDS data'!AO$6)+('EIA SEDS data'!AO$10*IF(About!$N$12,Calculations!$B125,Calculations!K103)) + 'Manual Adjustment'!$B44</f>
        <v>0</v>
      </c>
      <c r="L13" s="111">
        <f>(Calculations!L71*'EIA SEDS data'!AP$6)+('EIA SEDS data'!AP$10*IF(About!$N$12,Calculations!$B125,Calculations!L103)) + 'Manual Adjustment'!$B44</f>
        <v>0</v>
      </c>
      <c r="M13" s="111">
        <f>(Calculations!M71*'EIA SEDS data'!AQ$6)+('EIA SEDS data'!AQ$10*IF(About!$N$12,Calculations!$B125,Calculations!M103)) + 'Manual Adjustment'!$B44</f>
        <v>0</v>
      </c>
      <c r="N13" s="111">
        <f t="shared" si="0"/>
        <v>0</v>
      </c>
      <c r="O13" s="111">
        <f t="shared" si="0"/>
        <v>0</v>
      </c>
      <c r="P13" s="111">
        <f t="shared" si="0"/>
        <v>0</v>
      </c>
      <c r="Q13" s="111">
        <f t="shared" si="0"/>
        <v>0</v>
      </c>
      <c r="R13" s="111">
        <f t="shared" si="0"/>
        <v>0</v>
      </c>
      <c r="S13" s="111">
        <f t="shared" si="0"/>
        <v>0</v>
      </c>
      <c r="T13" s="111">
        <f t="shared" si="0"/>
        <v>0</v>
      </c>
      <c r="U13" s="111">
        <f t="shared" si="0"/>
        <v>0</v>
      </c>
      <c r="V13" s="111">
        <f t="shared" si="0"/>
        <v>0</v>
      </c>
      <c r="W13" s="111">
        <f t="shared" si="0"/>
        <v>0</v>
      </c>
      <c r="X13" s="111">
        <f t="shared" si="0"/>
        <v>0</v>
      </c>
      <c r="Y13" s="111">
        <f t="shared" si="0"/>
        <v>0</v>
      </c>
      <c r="Z13" s="111">
        <f t="shared" si="0"/>
        <v>0</v>
      </c>
      <c r="AA13" s="111">
        <f t="shared" si="0"/>
        <v>0</v>
      </c>
      <c r="AB13" s="111">
        <f t="shared" si="0"/>
        <v>0</v>
      </c>
      <c r="AC13" s="111">
        <f t="shared" si="0"/>
        <v>0</v>
      </c>
      <c r="AD13" s="111">
        <f t="shared" si="0"/>
        <v>0</v>
      </c>
      <c r="AE13" s="111">
        <f t="shared" si="0"/>
        <v>0</v>
      </c>
      <c r="AF13" s="111">
        <f t="shared" si="0"/>
        <v>0</v>
      </c>
      <c r="AG13" s="111">
        <f t="shared" si="0"/>
        <v>0</v>
      </c>
    </row>
    <row r="14" spans="1:33">
      <c r="A14" s="4" t="s">
        <v>499</v>
      </c>
      <c r="B14" s="111">
        <f>(Calculations!B72*'EIA SEDS data'!AF$6)+('EIA SEDS data'!AF$10*IF(About!$N$12,Calculations!$B126,Calculations!B104)) + 'Manual Adjustment'!$B45</f>
        <v>0</v>
      </c>
      <c r="C14" s="111">
        <f>(Calculations!C72*'EIA SEDS data'!AG$6)+('EIA SEDS data'!AG$10*IF(About!$N$12,Calculations!$B126,Calculations!C104)) + 'Manual Adjustment'!$B45</f>
        <v>0</v>
      </c>
      <c r="D14" s="111">
        <f>(Calculations!D72*'EIA SEDS data'!AH$6)+('EIA SEDS data'!AH$10*IF(About!$N$12,Calculations!$B126,Calculations!D104)) + 'Manual Adjustment'!$B45</f>
        <v>0</v>
      </c>
      <c r="E14" s="111">
        <f>(Calculations!E72*'EIA SEDS data'!AI$6)+('EIA SEDS data'!AI$10*IF(About!$N$12,Calculations!$B126,Calculations!E104)) + 'Manual Adjustment'!$B45</f>
        <v>0</v>
      </c>
      <c r="F14" s="111">
        <f>(Calculations!F72*'EIA SEDS data'!AJ$6)+('EIA SEDS data'!AJ$10*IF(About!$N$12,Calculations!$B126,Calculations!F104)) + 'Manual Adjustment'!$B45</f>
        <v>0</v>
      </c>
      <c r="G14" s="111">
        <f>(Calculations!G72*'EIA SEDS data'!AK$6)+('EIA SEDS data'!AK$10*IF(About!$N$12,Calculations!$B126,Calculations!G104)) + 'Manual Adjustment'!$B45</f>
        <v>0</v>
      </c>
      <c r="H14" s="111">
        <f>(Calculations!H72*'EIA SEDS data'!AL$6)+('EIA SEDS data'!AL$10*IF(About!$N$12,Calculations!$B126,Calculations!H104)) + 'Manual Adjustment'!$B45</f>
        <v>0</v>
      </c>
      <c r="I14" s="111">
        <f>(Calculations!I72*'EIA SEDS data'!AM$6)+('EIA SEDS data'!AM$10*IF(About!$N$12,Calculations!$B126,Calculations!I104)) + 'Manual Adjustment'!$B45</f>
        <v>0</v>
      </c>
      <c r="J14" s="111">
        <f>(Calculations!J72*'EIA SEDS data'!AN$6)+('EIA SEDS data'!AN$10*IF(About!$N$12,Calculations!$B126,Calculations!J104)) + 'Manual Adjustment'!$B45</f>
        <v>0</v>
      </c>
      <c r="K14" s="111">
        <f>(Calculations!K72*'EIA SEDS data'!AO$6)+('EIA SEDS data'!AO$10*IF(About!$N$12,Calculations!$B126,Calculations!K104)) + 'Manual Adjustment'!$B45</f>
        <v>0</v>
      </c>
      <c r="L14" s="111">
        <f>(Calculations!L72*'EIA SEDS data'!AP$6)+('EIA SEDS data'!AP$10*IF(About!$N$12,Calculations!$B126,Calculations!L104)) + 'Manual Adjustment'!$B45</f>
        <v>0</v>
      </c>
      <c r="M14" s="111">
        <f>(Calculations!M72*'EIA SEDS data'!AQ$6)+('EIA SEDS data'!AQ$10*IF(About!$N$12,Calculations!$B126,Calculations!M104)) + 'Manual Adjustment'!$B45</f>
        <v>0</v>
      </c>
      <c r="N14" s="111">
        <f t="shared" si="0"/>
        <v>0</v>
      </c>
      <c r="O14" s="111">
        <f t="shared" si="0"/>
        <v>0</v>
      </c>
      <c r="P14" s="111">
        <f t="shared" si="0"/>
        <v>0</v>
      </c>
      <c r="Q14" s="111">
        <f t="shared" si="0"/>
        <v>0</v>
      </c>
      <c r="R14" s="111">
        <f t="shared" si="0"/>
        <v>0</v>
      </c>
      <c r="S14" s="111">
        <f t="shared" si="0"/>
        <v>0</v>
      </c>
      <c r="T14" s="111">
        <f t="shared" si="0"/>
        <v>0</v>
      </c>
      <c r="U14" s="111">
        <f t="shared" si="0"/>
        <v>0</v>
      </c>
      <c r="V14" s="111">
        <f t="shared" si="0"/>
        <v>0</v>
      </c>
      <c r="W14" s="111">
        <f t="shared" si="0"/>
        <v>0</v>
      </c>
      <c r="X14" s="111">
        <f t="shared" si="0"/>
        <v>0</v>
      </c>
      <c r="Y14" s="111">
        <f t="shared" si="0"/>
        <v>0</v>
      </c>
      <c r="Z14" s="111">
        <f t="shared" si="0"/>
        <v>0</v>
      </c>
      <c r="AA14" s="111">
        <f t="shared" si="0"/>
        <v>0</v>
      </c>
      <c r="AB14" s="111">
        <f t="shared" si="0"/>
        <v>0</v>
      </c>
      <c r="AC14" s="111">
        <f t="shared" ref="AC14:AG14" si="1">AB14</f>
        <v>0</v>
      </c>
      <c r="AD14" s="111">
        <f t="shared" si="1"/>
        <v>0</v>
      </c>
      <c r="AE14" s="111">
        <f t="shared" si="1"/>
        <v>0</v>
      </c>
      <c r="AF14" s="111">
        <f t="shared" si="1"/>
        <v>0</v>
      </c>
      <c r="AG14" s="111">
        <f t="shared" si="1"/>
        <v>0</v>
      </c>
    </row>
    <row r="15" spans="1:33">
      <c r="A15" s="4" t="s">
        <v>500</v>
      </c>
      <c r="B15" s="111">
        <f>(Calculations!B73*'EIA SEDS data'!AF$6)+('EIA SEDS data'!AF$10*IF(About!$N$12,Calculations!$B127,Calculations!B105)) + 'Manual Adjustment'!$B46</f>
        <v>51995.085551348966</v>
      </c>
      <c r="C15" s="111">
        <f>(Calculations!C73*'EIA SEDS data'!AG$6)+('EIA SEDS data'!AG$10*IF(About!$N$12,Calculations!$B127,Calculations!C105)) + 'Manual Adjustment'!$B46</f>
        <v>49563.475623419363</v>
      </c>
      <c r="D15" s="111">
        <f>(Calculations!D73*'EIA SEDS data'!AH$6)+('EIA SEDS data'!AH$10*IF(About!$N$12,Calculations!$B127,Calculations!D105)) + 'Manual Adjustment'!$B46</f>
        <v>50818.139374002727</v>
      </c>
      <c r="E15" s="111">
        <f>(Calculations!E73*'EIA SEDS data'!AI$6)+('EIA SEDS data'!AI$10*IF(About!$N$12,Calculations!$B127,Calculations!E105)) + 'Manual Adjustment'!$B46</f>
        <v>52117.612309382246</v>
      </c>
      <c r="F15" s="111">
        <f>(Calculations!F73*'EIA SEDS data'!AJ$6)+('EIA SEDS data'!AJ$10*IF(About!$N$12,Calculations!$B127,Calculations!F105)) + 'Manual Adjustment'!$B46</f>
        <v>53028.414060792325</v>
      </c>
      <c r="G15" s="111">
        <f>(Calculations!G73*'EIA SEDS data'!AK$6)+('EIA SEDS data'!AK$10*IF(About!$N$12,Calculations!$B127,Calculations!G105)) + 'Manual Adjustment'!$B46</f>
        <v>53971.616183220707</v>
      </c>
      <c r="H15" s="111">
        <f>(Calculations!H73*'EIA SEDS data'!AL$6)+('EIA SEDS data'!AL$10*IF(About!$N$12,Calculations!$B127,Calculations!H105)) + 'Manual Adjustment'!$B46</f>
        <v>53656.748086860403</v>
      </c>
      <c r="I15" s="111">
        <f>(Calculations!I73*'EIA SEDS data'!AM$6)+('EIA SEDS data'!AM$10*IF(About!$N$12,Calculations!$B127,Calculations!I105)) + 'Manual Adjustment'!$B46</f>
        <v>53345.532535674902</v>
      </c>
      <c r="J15" s="111">
        <f>(Calculations!J73*'EIA SEDS data'!AN$6)+('EIA SEDS data'!AN$10*IF(About!$N$12,Calculations!$B127,Calculations!J105)) + 'Manual Adjustment'!$B46</f>
        <v>53460.200129170429</v>
      </c>
      <c r="K15" s="111">
        <f>(Calculations!K73*'EIA SEDS data'!AO$6)+('EIA SEDS data'!AO$10*IF(About!$N$12,Calculations!$B127,Calculations!K105)) + 'Manual Adjustment'!$B46</f>
        <v>53575.559975723023</v>
      </c>
      <c r="L15" s="111">
        <f>(Calculations!L73*'EIA SEDS data'!AP$6)+('EIA SEDS data'!AP$10*IF(About!$N$12,Calculations!$B127,Calculations!L105)) + 'Manual Adjustment'!$B46</f>
        <v>53906.706112916225</v>
      </c>
      <c r="M15" s="111">
        <f>(Calculations!M73*'EIA SEDS data'!AQ$6)+('EIA SEDS data'!AQ$10*IF(About!$N$12,Calculations!$B127,Calculations!M105)) + 'Manual Adjustment'!$B46</f>
        <v>54238.990626371939</v>
      </c>
      <c r="N15" s="111">
        <f t="shared" ref="N15:AG17" si="2">M15</f>
        <v>54238.990626371939</v>
      </c>
      <c r="O15" s="111">
        <f t="shared" si="2"/>
        <v>54238.990626371939</v>
      </c>
      <c r="P15" s="111">
        <f t="shared" si="2"/>
        <v>54238.990626371939</v>
      </c>
      <c r="Q15" s="111">
        <f t="shared" si="2"/>
        <v>54238.990626371939</v>
      </c>
      <c r="R15" s="111">
        <f t="shared" si="2"/>
        <v>54238.990626371939</v>
      </c>
      <c r="S15" s="111">
        <f t="shared" si="2"/>
        <v>54238.990626371939</v>
      </c>
      <c r="T15" s="111">
        <f t="shared" si="2"/>
        <v>54238.990626371939</v>
      </c>
      <c r="U15" s="111">
        <f t="shared" si="2"/>
        <v>54238.990626371939</v>
      </c>
      <c r="V15" s="111">
        <f t="shared" si="2"/>
        <v>54238.990626371939</v>
      </c>
      <c r="W15" s="111">
        <f t="shared" si="2"/>
        <v>54238.990626371939</v>
      </c>
      <c r="X15" s="111">
        <f t="shared" si="2"/>
        <v>54238.990626371939</v>
      </c>
      <c r="Y15" s="111">
        <f t="shared" si="2"/>
        <v>54238.990626371939</v>
      </c>
      <c r="Z15" s="111">
        <f t="shared" si="2"/>
        <v>54238.990626371939</v>
      </c>
      <c r="AA15" s="111">
        <f t="shared" si="2"/>
        <v>54238.990626371939</v>
      </c>
      <c r="AB15" s="111">
        <f t="shared" si="2"/>
        <v>54238.990626371939</v>
      </c>
      <c r="AC15" s="111">
        <f t="shared" si="2"/>
        <v>54238.990626371939</v>
      </c>
      <c r="AD15" s="111">
        <f t="shared" si="2"/>
        <v>54238.990626371939</v>
      </c>
      <c r="AE15" s="111">
        <f t="shared" si="2"/>
        <v>54238.990626371939</v>
      </c>
      <c r="AF15" s="111">
        <f t="shared" si="2"/>
        <v>54238.990626371939</v>
      </c>
      <c r="AG15" s="111">
        <f t="shared" si="2"/>
        <v>54238.990626371939</v>
      </c>
    </row>
    <row r="16" spans="1:33">
      <c r="A16" s="4" t="s">
        <v>501</v>
      </c>
      <c r="B16" s="111">
        <f>(Calculations!B74*'EIA SEDS data'!AF$6)+('EIA SEDS data'!AF$10*IF(About!$N$12,Calculations!$B128,Calculations!B106)) + 'Manual Adjustment'!$B47</f>
        <v>0</v>
      </c>
      <c r="C16" s="111">
        <f>(Calculations!C74*'EIA SEDS data'!AG$6)+('EIA SEDS data'!AG$10*IF(About!$N$12,Calculations!$B128,Calculations!C106)) + 'Manual Adjustment'!$B47</f>
        <v>0</v>
      </c>
      <c r="D16" s="111">
        <f>(Calculations!D74*'EIA SEDS data'!AH$6)+('EIA SEDS data'!AH$10*IF(About!$N$12,Calculations!$B128,Calculations!D106)) + 'Manual Adjustment'!$B47</f>
        <v>0</v>
      </c>
      <c r="E16" s="111">
        <f>(Calculations!E74*'EIA SEDS data'!AI$6)+('EIA SEDS data'!AI$10*IF(About!$N$12,Calculations!$B128,Calculations!E106)) + 'Manual Adjustment'!$B47</f>
        <v>0</v>
      </c>
      <c r="F16" s="111">
        <f>(Calculations!F74*'EIA SEDS data'!AJ$6)+('EIA SEDS data'!AJ$10*IF(About!$N$12,Calculations!$B128,Calculations!F106)) + 'Manual Adjustment'!$B47</f>
        <v>0</v>
      </c>
      <c r="G16" s="111">
        <f>(Calculations!G74*'EIA SEDS data'!AK$6)+('EIA SEDS data'!AK$10*IF(About!$N$12,Calculations!$B128,Calculations!G106)) + 'Manual Adjustment'!$B47</f>
        <v>0</v>
      </c>
      <c r="H16" s="111">
        <f>(Calculations!H74*'EIA SEDS data'!AL$6)+('EIA SEDS data'!AL$10*IF(About!$N$12,Calculations!$B128,Calculations!H106)) + 'Manual Adjustment'!$B47</f>
        <v>0</v>
      </c>
      <c r="I16" s="111">
        <f>(Calculations!I74*'EIA SEDS data'!AM$6)+('EIA SEDS data'!AM$10*IF(About!$N$12,Calculations!$B128,Calculations!I106)) + 'Manual Adjustment'!$B47</f>
        <v>0</v>
      </c>
      <c r="J16" s="111">
        <f>(Calculations!J74*'EIA SEDS data'!AN$6)+('EIA SEDS data'!AN$10*IF(About!$N$12,Calculations!$B128,Calculations!J106)) + 'Manual Adjustment'!$B47</f>
        <v>0</v>
      </c>
      <c r="K16" s="111">
        <f>(Calculations!K74*'EIA SEDS data'!AO$6)+('EIA SEDS data'!AO$10*IF(About!$N$12,Calculations!$B128,Calculations!K106)) + 'Manual Adjustment'!$B47</f>
        <v>0</v>
      </c>
      <c r="L16" s="111">
        <f>(Calculations!L74*'EIA SEDS data'!AP$6)+('EIA SEDS data'!AP$10*IF(About!$N$12,Calculations!$B128,Calculations!L106)) + 'Manual Adjustment'!$B47</f>
        <v>0</v>
      </c>
      <c r="M16" s="111">
        <f>(Calculations!M74*'EIA SEDS data'!AQ$6)+('EIA SEDS data'!AQ$10*IF(About!$N$12,Calculations!$B128,Calculations!M106)) + 'Manual Adjustment'!$B47</f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(Calculations!B75*'EIA SEDS data'!AF$6)+('EIA SEDS data'!AF$10*IF(About!$N$12,Calculations!$B129,Calculations!B107)) + 'Manual Adjustment'!$B48</f>
        <v>0</v>
      </c>
      <c r="C17" s="111">
        <f>(Calculations!C75*'EIA SEDS data'!AG$6)+('EIA SEDS data'!AG$10*IF(About!$N$12,Calculations!$B129,Calculations!C107)) + 'Manual Adjustment'!$B48</f>
        <v>0</v>
      </c>
      <c r="D17" s="111">
        <f>(Calculations!D75*'EIA SEDS data'!AH$6)+('EIA SEDS data'!AH$10*IF(About!$N$12,Calculations!$B129,Calculations!D107)) + 'Manual Adjustment'!$B48</f>
        <v>0</v>
      </c>
      <c r="E17" s="111">
        <f>(Calculations!E75*'EIA SEDS data'!AI$6)+('EIA SEDS data'!AI$10*IF(About!$N$12,Calculations!$B129,Calculations!E107)) + 'Manual Adjustment'!$B48</f>
        <v>0</v>
      </c>
      <c r="F17" s="111">
        <f>(Calculations!F75*'EIA SEDS data'!AJ$6)+('EIA SEDS data'!AJ$10*IF(About!$N$12,Calculations!$B129,Calculations!F107)) + 'Manual Adjustment'!$B48</f>
        <v>0</v>
      </c>
      <c r="G17" s="111">
        <f>(Calculations!G75*'EIA SEDS data'!AK$6)+('EIA SEDS data'!AK$10*IF(About!$N$12,Calculations!$B129,Calculations!G107)) + 'Manual Adjustment'!$B48</f>
        <v>0</v>
      </c>
      <c r="H17" s="111">
        <f>(Calculations!H75*'EIA SEDS data'!AL$6)+('EIA SEDS data'!AL$10*IF(About!$N$12,Calculations!$B129,Calculations!H107)) + 'Manual Adjustment'!$B48</f>
        <v>0</v>
      </c>
      <c r="I17" s="111">
        <f>(Calculations!I75*'EIA SEDS data'!AM$6)+('EIA SEDS data'!AM$10*IF(About!$N$12,Calculations!$B129,Calculations!I107)) + 'Manual Adjustment'!$B48</f>
        <v>0</v>
      </c>
      <c r="J17" s="111">
        <f>(Calculations!J75*'EIA SEDS data'!AN$6)+('EIA SEDS data'!AN$10*IF(About!$N$12,Calculations!$B129,Calculations!J107)) + 'Manual Adjustment'!$B48</f>
        <v>0</v>
      </c>
      <c r="K17" s="111">
        <f>(Calculations!K75*'EIA SEDS data'!AO$6)+('EIA SEDS data'!AO$10*IF(About!$N$12,Calculations!$B129,Calculations!K107)) + 'Manual Adjustment'!$B48</f>
        <v>0</v>
      </c>
      <c r="L17" s="111">
        <f>(Calculations!L75*'EIA SEDS data'!AP$6)+('EIA SEDS data'!AP$10*IF(About!$N$12,Calculations!$B129,Calculations!L107)) + 'Manual Adjustment'!$B48</f>
        <v>0</v>
      </c>
      <c r="M17" s="111">
        <f>(Calculations!M75*'EIA SEDS data'!AQ$6)+('EIA SEDS data'!AQ$10*IF(About!$N$12,Calculations!$B129,Calculations!M107)) + 'Manual Adjustment'!$B48</f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2.83203125" style="115" customWidth="1"/>
    <col min="2" max="33" width="7.6640625" style="115" customWidth="1"/>
  </cols>
  <sheetData>
    <row r="1" spans="1:33" ht="32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3" style="115" customWidth="1"/>
    <col min="2" max="2" width="16.1640625" style="115" customWidth="1"/>
    <col min="3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70.571286219694016</v>
      </c>
      <c r="C2" s="66">
        <f>SUMIFS('State Generation Costs Calcs'!C105:C155,'State Generation Costs Calcs'!$A$105:$A$155,About!$B$2)*About!$A$52</f>
        <v>67.054818054094127</v>
      </c>
      <c r="D2" s="66">
        <f>SUMIFS('State Generation Costs Calcs'!D105:D155,'State Generation Costs Calcs'!$A$105:$A$155,About!$B$2)*About!$A$52</f>
        <v>66.450047141554663</v>
      </c>
      <c r="E2" s="66">
        <f>SUMIFS('State Generation Costs Calcs'!E105:E155,'State Generation Costs Calcs'!$A$105:$A$155,About!$B$2)*About!$A$52</f>
        <v>65.486834273586823</v>
      </c>
      <c r="F2" s="66">
        <f>SUMIFS('State Generation Costs Calcs'!F105:F155,'State Generation Costs Calcs'!$A$105:$A$155,About!$B$2)*About!$A$52</f>
        <v>64.642919603744787</v>
      </c>
      <c r="G2" s="66">
        <f>SUMIFS('State Generation Costs Calcs'!G105:G155,'State Generation Costs Calcs'!$A$105:$A$155,About!$B$2)*About!$A$52</f>
        <v>64.754081347507906</v>
      </c>
      <c r="H2" s="66">
        <f>SUMIFS('State Generation Costs Calcs'!H105:H155,'State Generation Costs Calcs'!$A$105:$A$155,About!$B$2)*About!$A$52</f>
        <v>65.305386366206079</v>
      </c>
      <c r="I2" s="66">
        <f>SUMIFS('State Generation Costs Calcs'!I105:I155,'State Generation Costs Calcs'!$A$105:$A$155,About!$B$2)*About!$A$52</f>
        <v>65.787708523943479</v>
      </c>
      <c r="J2" s="66">
        <f>SUMIFS('State Generation Costs Calcs'!J105:J155,'State Generation Costs Calcs'!$A$105:$A$155,About!$B$2)*About!$A$52</f>
        <v>65.946716182485602</v>
      </c>
      <c r="K2" s="66">
        <f>SUMIFS('State Generation Costs Calcs'!K105:K155,'State Generation Costs Calcs'!$A$105:$A$155,About!$B$2)*About!$A$52</f>
        <v>65.051490126628352</v>
      </c>
      <c r="L2" s="66">
        <f>SUMIFS('State Generation Costs Calcs'!L105:L155,'State Generation Costs Calcs'!$A$105:$A$155,About!$B$2)*About!$A$52</f>
        <v>64.075118640041907</v>
      </c>
      <c r="M2" s="66">
        <f>SUMIFS('State Generation Costs Calcs'!M105:M155,'State Generation Costs Calcs'!$A$105:$A$155,About!$B$2)*About!$A$52</f>
        <v>63.346142368794347</v>
      </c>
      <c r="N2" s="66">
        <f>SUMIFS('State Generation Costs Calcs'!N105:N155,'State Generation Costs Calcs'!$A$105:$A$155,About!$B$2)*About!$A$52</f>
        <v>62.346409941330542</v>
      </c>
      <c r="O2" s="66">
        <f>SUMIFS('State Generation Costs Calcs'!O105:O155,'State Generation Costs Calcs'!$A$105:$A$155,About!$B$2)*About!$A$52</f>
        <v>61.40365420198988</v>
      </c>
      <c r="P2" s="66">
        <f>SUMIFS('State Generation Costs Calcs'!P105:P155,'State Generation Costs Calcs'!$A$105:$A$155,About!$B$2)*About!$A$52</f>
        <v>61.411963844006664</v>
      </c>
      <c r="Q2" s="66">
        <f>SUMIFS('State Generation Costs Calcs'!Q105:Q155,'State Generation Costs Calcs'!$A$105:$A$155,About!$B$2)*About!$A$52</f>
        <v>61.130168773971597</v>
      </c>
      <c r="R2" s="66">
        <f>SUMIFS('State Generation Costs Calcs'!R105:R155,'State Generation Costs Calcs'!$A$105:$A$155,About!$B$2)*About!$A$52</f>
        <v>60.186136140959093</v>
      </c>
      <c r="S2" s="66">
        <f>SUMIFS('State Generation Costs Calcs'!S105:S155,'State Generation Costs Calcs'!$A$105:$A$155,About!$B$2)*About!$A$52</f>
        <v>59.680167914091335</v>
      </c>
      <c r="T2" s="66">
        <f>SUMIFS('State Generation Costs Calcs'!T105:T155,'State Generation Costs Calcs'!$A$105:$A$155,About!$B$2)*About!$A$52</f>
        <v>59.189692817177246</v>
      </c>
      <c r="U2" s="66">
        <f>SUMIFS('State Generation Costs Calcs'!U105:U155,'State Generation Costs Calcs'!$A$105:$A$155,About!$B$2)*About!$A$52</f>
        <v>59.285502559203451</v>
      </c>
      <c r="V2" s="66">
        <f>SUMIFS('State Generation Costs Calcs'!V105:V155,'State Generation Costs Calcs'!$A$105:$A$155,About!$B$2)*About!$A$52</f>
        <v>58.85069313481754</v>
      </c>
      <c r="W2" s="66">
        <f>SUMIFS('State Generation Costs Calcs'!W105:W155,'State Generation Costs Calcs'!$A$105:$A$155,About!$B$2)*About!$A$52</f>
        <v>58.094474023521009</v>
      </c>
      <c r="X2" s="66">
        <f>SUMIFS('State Generation Costs Calcs'!X105:X155,'State Generation Costs Calcs'!$A$105:$A$155,About!$B$2)*About!$A$52</f>
        <v>57.73250674202275</v>
      </c>
      <c r="Y2" s="66">
        <f>SUMIFS('State Generation Costs Calcs'!Y105:Y155,'State Generation Costs Calcs'!$A$105:$A$155,About!$B$2)*About!$A$52</f>
        <v>57.364112617949409</v>
      </c>
      <c r="Z2" s="66">
        <f>SUMIFS('State Generation Costs Calcs'!Z105:Z155,'State Generation Costs Calcs'!$A$105:$A$155,About!$B$2)*About!$A$52</f>
        <v>56.965433269477991</v>
      </c>
      <c r="AA2" s="66">
        <f>SUMIFS('State Generation Costs Calcs'!AA105:AA155,'State Generation Costs Calcs'!$A$105:$A$155,About!$B$2)*About!$A$52</f>
        <v>56.912193677586195</v>
      </c>
      <c r="AB2" s="66">
        <f>SUMIFS('State Generation Costs Calcs'!AB105:AB155,'State Generation Costs Calcs'!$A$105:$A$155,About!$B$2)*About!$A$52</f>
        <v>56.663610375303314</v>
      </c>
      <c r="AC2" s="66">
        <f>SUMIFS('State Generation Costs Calcs'!AC105:AC155,'State Generation Costs Calcs'!$A$105:$A$155,About!$B$2)*About!$A$52</f>
        <v>56.389714624955495</v>
      </c>
      <c r="AD2" s="66">
        <f>SUMIFS('State Generation Costs Calcs'!AD105:AD155,'State Generation Costs Calcs'!$A$105:$A$155,About!$B$2)*About!$A$52</f>
        <v>56.571471843523931</v>
      </c>
      <c r="AE2" s="66">
        <f>SUMIFS('State Generation Costs Calcs'!AE105:AE155,'State Generation Costs Calcs'!$A$105:$A$155,About!$B$2)*About!$A$52</f>
        <v>56.467272910996989</v>
      </c>
      <c r="AF2" s="66">
        <f>SUMIFS('State Generation Costs Calcs'!AF105:AF155,'State Generation Costs Calcs'!$A$105:$A$155,About!$B$2)*About!$A$52</f>
        <v>56.292863162077452</v>
      </c>
      <c r="AG2" s="66">
        <f>SUMIFS('State Generation Costs Calcs'!AG105:AG155,'State Generation Costs Calcs'!$A$105:$A$155,About!$B$2)*About!$A$52</f>
        <v>56.350769778784212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baseColWidth="10" defaultColWidth="12.6640625" defaultRowHeight="15" customHeight="1"/>
  <cols>
    <col min="1" max="1" width="23" style="115" customWidth="1"/>
    <col min="2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70.571286219694016</v>
      </c>
      <c r="C2" s="67">
        <f>SUMIFS('State Generation Costs Calcs'!C105:C155,'State Generation Costs Calcs'!$A$105:$A$155,About!$B$2)*About!$A$52</f>
        <v>67.054818054094127</v>
      </c>
      <c r="D2" s="67">
        <f>SUMIFS('State Generation Costs Calcs'!D105:D155,'State Generation Costs Calcs'!$A$105:$A$155,About!$B$2)*About!$A$52</f>
        <v>66.450047141554663</v>
      </c>
      <c r="E2" s="67">
        <f>SUMIFS('State Generation Costs Calcs'!E105:E155,'State Generation Costs Calcs'!$A$105:$A$155,About!$B$2)*About!$A$52</f>
        <v>65.486834273586823</v>
      </c>
      <c r="F2" s="67">
        <f>SUMIFS('State Generation Costs Calcs'!F105:F155,'State Generation Costs Calcs'!$A$105:$A$155,About!$B$2)*About!$A$52</f>
        <v>64.642919603744787</v>
      </c>
      <c r="G2" s="67">
        <f>SUMIFS('State Generation Costs Calcs'!G105:G155,'State Generation Costs Calcs'!$A$105:$A$155,About!$B$2)*About!$A$52</f>
        <v>64.754081347507906</v>
      </c>
      <c r="H2" s="67">
        <f>SUMIFS('State Generation Costs Calcs'!H105:H155,'State Generation Costs Calcs'!$A$105:$A$155,About!$B$2)*About!$A$52</f>
        <v>65.305386366206079</v>
      </c>
      <c r="I2" s="67">
        <f>SUMIFS('State Generation Costs Calcs'!I105:I155,'State Generation Costs Calcs'!$A$105:$A$155,About!$B$2)*About!$A$52</f>
        <v>65.787708523943479</v>
      </c>
      <c r="J2" s="67">
        <f>SUMIFS('State Generation Costs Calcs'!J105:J155,'State Generation Costs Calcs'!$A$105:$A$155,About!$B$2)*About!$A$52</f>
        <v>65.946716182485602</v>
      </c>
      <c r="K2" s="67">
        <f>SUMIFS('State Generation Costs Calcs'!K105:K155,'State Generation Costs Calcs'!$A$105:$A$155,About!$B$2)*About!$A$52</f>
        <v>65.051490126628352</v>
      </c>
      <c r="L2" s="67">
        <f>SUMIFS('State Generation Costs Calcs'!L105:L155,'State Generation Costs Calcs'!$A$105:$A$155,About!$B$2)*About!$A$52</f>
        <v>64.075118640041907</v>
      </c>
      <c r="M2" s="67">
        <f>SUMIFS('State Generation Costs Calcs'!M105:M155,'State Generation Costs Calcs'!$A$105:$A$155,About!$B$2)*About!$A$52</f>
        <v>63.346142368794347</v>
      </c>
      <c r="N2" s="67">
        <f>SUMIFS('State Generation Costs Calcs'!N105:N155,'State Generation Costs Calcs'!$A$105:$A$155,About!$B$2)*About!$A$52</f>
        <v>62.346409941330542</v>
      </c>
      <c r="O2" s="67">
        <f>SUMIFS('State Generation Costs Calcs'!O105:O155,'State Generation Costs Calcs'!$A$105:$A$155,About!$B$2)*About!$A$52</f>
        <v>61.40365420198988</v>
      </c>
      <c r="P2" s="67">
        <f>SUMIFS('State Generation Costs Calcs'!P105:P155,'State Generation Costs Calcs'!$A$105:$A$155,About!$B$2)*About!$A$52</f>
        <v>61.411963844006664</v>
      </c>
      <c r="Q2" s="67">
        <f>SUMIFS('State Generation Costs Calcs'!Q105:Q155,'State Generation Costs Calcs'!$A$105:$A$155,About!$B$2)*About!$A$52</f>
        <v>61.130168773971597</v>
      </c>
      <c r="R2" s="67">
        <f>SUMIFS('State Generation Costs Calcs'!R105:R155,'State Generation Costs Calcs'!$A$105:$A$155,About!$B$2)*About!$A$52</f>
        <v>60.186136140959093</v>
      </c>
      <c r="S2" s="67">
        <f>SUMIFS('State Generation Costs Calcs'!S105:S155,'State Generation Costs Calcs'!$A$105:$A$155,About!$B$2)*About!$A$52</f>
        <v>59.680167914091335</v>
      </c>
      <c r="T2" s="67">
        <f>SUMIFS('State Generation Costs Calcs'!T105:T155,'State Generation Costs Calcs'!$A$105:$A$155,About!$B$2)*About!$A$52</f>
        <v>59.189692817177246</v>
      </c>
      <c r="U2" s="67">
        <f>SUMIFS('State Generation Costs Calcs'!U105:U155,'State Generation Costs Calcs'!$A$105:$A$155,About!$B$2)*About!$A$52</f>
        <v>59.285502559203451</v>
      </c>
      <c r="V2" s="67">
        <f>SUMIFS('State Generation Costs Calcs'!V105:V155,'State Generation Costs Calcs'!$A$105:$A$155,About!$B$2)*About!$A$52</f>
        <v>58.85069313481754</v>
      </c>
      <c r="W2" s="67">
        <f>SUMIFS('State Generation Costs Calcs'!W105:W155,'State Generation Costs Calcs'!$A$105:$A$155,About!$B$2)*About!$A$52</f>
        <v>58.094474023521009</v>
      </c>
      <c r="X2" s="67">
        <f>SUMIFS('State Generation Costs Calcs'!X105:X155,'State Generation Costs Calcs'!$A$105:$A$155,About!$B$2)*About!$A$52</f>
        <v>57.73250674202275</v>
      </c>
      <c r="Y2" s="67">
        <f>SUMIFS('State Generation Costs Calcs'!Y105:Y155,'State Generation Costs Calcs'!$A$105:$A$155,About!$B$2)*About!$A$52</f>
        <v>57.364112617949409</v>
      </c>
      <c r="Z2" s="67">
        <f>SUMIFS('State Generation Costs Calcs'!Z105:Z155,'State Generation Costs Calcs'!$A$105:$A$155,About!$B$2)*About!$A$52</f>
        <v>56.965433269477991</v>
      </c>
      <c r="AA2" s="67">
        <f>SUMIFS('State Generation Costs Calcs'!AA105:AA155,'State Generation Costs Calcs'!$A$105:$A$155,About!$B$2)*About!$A$52</f>
        <v>56.912193677586195</v>
      </c>
      <c r="AB2" s="67">
        <f>SUMIFS('State Generation Costs Calcs'!AB105:AB155,'State Generation Costs Calcs'!$A$105:$A$155,About!$B$2)*About!$A$52</f>
        <v>56.663610375303314</v>
      </c>
      <c r="AC2" s="67">
        <f>SUMIFS('State Generation Costs Calcs'!AC105:AC155,'State Generation Costs Calcs'!$A$105:$A$155,About!$B$2)*About!$A$52</f>
        <v>56.389714624955495</v>
      </c>
      <c r="AD2" s="67">
        <f>SUMIFS('State Generation Costs Calcs'!AD105:AD155,'State Generation Costs Calcs'!$A$105:$A$155,About!$B$2)*About!$A$52</f>
        <v>56.571471843523931</v>
      </c>
      <c r="AE2" s="67">
        <f>SUMIFS('State Generation Costs Calcs'!AE105:AE155,'State Generation Costs Calcs'!$A$105:$A$155,About!$B$2)*About!$A$52</f>
        <v>56.467272910996989</v>
      </c>
      <c r="AF2" s="67">
        <f>SUMIFS('State Generation Costs Calcs'!AF105:AF155,'State Generation Costs Calcs'!$A$105:$A$155,About!$B$2)*About!$A$52</f>
        <v>56.292863162077452</v>
      </c>
      <c r="AG2" s="67">
        <f>SUMIFS('State Generation Costs Calcs'!AG105:AG155,'State Generation Costs Calcs'!$A$105:$A$155,About!$B$2)*About!$A$52</f>
        <v>56.350769778784212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Nathan Iyer</cp:lastModifiedBy>
  <dcterms:created xsi:type="dcterms:W3CDTF">2016-02-04T22:14:05Z</dcterms:created>
  <dcterms:modified xsi:type="dcterms:W3CDTF">2021-05-20T15:31:45Z</dcterms:modified>
</cp:coreProperties>
</file>