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Rachel Goldstein\Desktop\EPS Models\US States\New York EPS\"/>
    </mc:Choice>
  </mc:AlternateContent>
  <xr:revisionPtr revIDLastSave="0" documentId="13_ncr:1_{DD624743-5C2F-426C-B473-58C72F7D71D2}" xr6:coauthVersionLast="47" xr6:coauthVersionMax="47" xr10:uidLastSave="{00000000-0000-0000-0000-000000000000}"/>
  <bookViews>
    <workbookView xWindow="2220" yWindow="1830" windowWidth="21600" windowHeight="10740" tabRatio="727" firstSheet="3" activeTab="6"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O2024" i="31"/>
  <c r="N2024" i="31"/>
  <c r="M2024" i="31"/>
  <c r="L2024" i="31"/>
  <c r="K2024" i="31"/>
  <c r="J2024" i="31"/>
  <c r="B2024" i="31"/>
  <c r="A2024" i="31"/>
  <c r="R2023" i="31"/>
  <c r="Q2023" i="31"/>
  <c r="O2023" i="31"/>
  <c r="N2023" i="31"/>
  <c r="M2023" i="31"/>
  <c r="L2023" i="31"/>
  <c r="K2023" i="31"/>
  <c r="J2023" i="31"/>
  <c r="B2023" i="31"/>
  <c r="A2023" i="31"/>
  <c r="R2022" i="31"/>
  <c r="Q2022" i="31"/>
  <c r="O2022" i="31"/>
  <c r="N2022" i="31"/>
  <c r="M2022" i="31"/>
  <c r="L2022" i="31"/>
  <c r="K2022" i="31"/>
  <c r="J2022" i="31"/>
  <c r="B2022" i="31"/>
  <c r="A2022" i="31"/>
  <c r="R2021" i="31"/>
  <c r="Q2021" i="31"/>
  <c r="O2021" i="31"/>
  <c r="N2021" i="31"/>
  <c r="M2021" i="31"/>
  <c r="L2021" i="31"/>
  <c r="K2021" i="31"/>
  <c r="J2021" i="31"/>
  <c r="B2021" i="31"/>
  <c r="A2021" i="31"/>
  <c r="R2020" i="31"/>
  <c r="Q2020" i="31"/>
  <c r="O2020" i="31"/>
  <c r="N2020" i="31"/>
  <c r="M2020" i="31"/>
  <c r="L2020" i="31"/>
  <c r="K2020" i="31"/>
  <c r="J2020" i="31"/>
  <c r="B2020" i="31"/>
  <c r="A2020" i="31"/>
  <c r="R2019" i="31"/>
  <c r="Q2019" i="31"/>
  <c r="O2019" i="31"/>
  <c r="N2019" i="31"/>
  <c r="M2019" i="31"/>
  <c r="L2019" i="31"/>
  <c r="K2019" i="31"/>
  <c r="J2019" i="31"/>
  <c r="B2019" i="31"/>
  <c r="A2019" i="31"/>
  <c r="R2018" i="31"/>
  <c r="Q2018" i="31"/>
  <c r="O2018" i="31"/>
  <c r="N2018" i="31"/>
  <c r="M2018" i="31"/>
  <c r="L2018" i="31"/>
  <c r="K2018" i="31"/>
  <c r="J2018" i="31"/>
  <c r="B2018" i="31"/>
  <c r="A2018" i="31"/>
  <c r="R2017" i="31"/>
  <c r="Q2017" i="31"/>
  <c r="O2017" i="31"/>
  <c r="N2017" i="31"/>
  <c r="M2017" i="31"/>
  <c r="L2017" i="31"/>
  <c r="K2017" i="31"/>
  <c r="J2017" i="31"/>
  <c r="B2017" i="31"/>
  <c r="A2017" i="31"/>
  <c r="R2016" i="31"/>
  <c r="Q2016" i="31"/>
  <c r="O2016" i="31"/>
  <c r="N2016" i="31"/>
  <c r="M2016" i="31"/>
  <c r="L2016" i="31"/>
  <c r="K2016" i="31"/>
  <c r="J2016" i="31"/>
  <c r="B2016" i="31"/>
  <c r="A2016" i="31"/>
  <c r="R2015" i="31"/>
  <c r="Q2015" i="31"/>
  <c r="O2015" i="31"/>
  <c r="N2015" i="31"/>
  <c r="M2015" i="31"/>
  <c r="L2015" i="31"/>
  <c r="K2015" i="31"/>
  <c r="J2015" i="31"/>
  <c r="B2015" i="31"/>
  <c r="A2015" i="31"/>
  <c r="R2014" i="31"/>
  <c r="Q2014" i="31"/>
  <c r="O2014" i="31"/>
  <c r="N2014" i="31"/>
  <c r="M2014" i="31"/>
  <c r="L2014" i="31"/>
  <c r="K2014" i="31"/>
  <c r="J2014" i="31"/>
  <c r="B2014" i="31"/>
  <c r="A2014" i="31"/>
  <c r="R2013" i="31"/>
  <c r="Q2013" i="31"/>
  <c r="O2013" i="31"/>
  <c r="N2013" i="31"/>
  <c r="M2013" i="31"/>
  <c r="L2013" i="31"/>
  <c r="K2013" i="31"/>
  <c r="J2013" i="31"/>
  <c r="B2013" i="31"/>
  <c r="A2013" i="31"/>
  <c r="R2012" i="31"/>
  <c r="Q2012" i="31"/>
  <c r="O2012" i="31"/>
  <c r="N2012" i="31"/>
  <c r="M2012" i="31"/>
  <c r="L2012" i="31"/>
  <c r="K2012" i="31"/>
  <c r="J2012" i="31"/>
  <c r="B2012" i="31"/>
  <c r="A2012" i="31"/>
  <c r="R2011" i="31"/>
  <c r="Q2011" i="31"/>
  <c r="O2011" i="31"/>
  <c r="N2011" i="31"/>
  <c r="M2011" i="31"/>
  <c r="L2011" i="31"/>
  <c r="K2011" i="31"/>
  <c r="J2011" i="31"/>
  <c r="B2011" i="31"/>
  <c r="A2011" i="31"/>
  <c r="R2010" i="31"/>
  <c r="Q2010" i="31"/>
  <c r="O2010" i="31"/>
  <c r="N2010" i="31"/>
  <c r="M2010" i="31"/>
  <c r="L2010" i="31"/>
  <c r="K2010" i="31"/>
  <c r="J2010" i="31"/>
  <c r="B2010" i="31"/>
  <c r="A2010" i="31"/>
  <c r="R2009" i="31"/>
  <c r="Q2009" i="31"/>
  <c r="O2009" i="31"/>
  <c r="N2009" i="31"/>
  <c r="M2009" i="31"/>
  <c r="L2009" i="31"/>
  <c r="K2009" i="31"/>
  <c r="J2009" i="31"/>
  <c r="B2009" i="31"/>
  <c r="A2009" i="31"/>
  <c r="R2008" i="31"/>
  <c r="Q2008" i="31"/>
  <c r="O2008" i="31"/>
  <c r="N2008" i="31"/>
  <c r="M2008" i="31"/>
  <c r="L2008" i="31"/>
  <c r="K2008" i="31"/>
  <c r="J2008" i="31"/>
  <c r="B2008" i="31"/>
  <c r="A2008" i="31"/>
  <c r="R2007" i="31"/>
  <c r="Q2007" i="31"/>
  <c r="O2007" i="31"/>
  <c r="N2007" i="31"/>
  <c r="M2007" i="31"/>
  <c r="L2007" i="31"/>
  <c r="K2007" i="31"/>
  <c r="J2007" i="31"/>
  <c r="B2007" i="31"/>
  <c r="A2007" i="31"/>
  <c r="R2006" i="31"/>
  <c r="Q2006" i="31"/>
  <c r="O2006" i="31"/>
  <c r="N2006" i="31"/>
  <c r="M2006" i="31"/>
  <c r="L2006" i="31"/>
  <c r="K2006" i="31"/>
  <c r="J2006" i="31"/>
  <c r="B2006" i="31"/>
  <c r="A2006" i="31"/>
  <c r="R2005" i="31"/>
  <c r="Q2005" i="31"/>
  <c r="O2005" i="31"/>
  <c r="N2005" i="31"/>
  <c r="M2005" i="31"/>
  <c r="L2005" i="31"/>
  <c r="K2005" i="31"/>
  <c r="J2005" i="31"/>
  <c r="B2005" i="31"/>
  <c r="A2005" i="31"/>
  <c r="R2004" i="31"/>
  <c r="Q2004" i="31"/>
  <c r="O2004" i="31"/>
  <c r="N2004" i="31"/>
  <c r="M2004" i="31"/>
  <c r="L2004" i="31"/>
  <c r="K2004" i="31"/>
  <c r="J2004" i="31"/>
  <c r="B2004" i="31"/>
  <c r="A2004" i="31"/>
  <c r="R2003" i="31"/>
  <c r="Q2003" i="31"/>
  <c r="O2003" i="31"/>
  <c r="N2003" i="31"/>
  <c r="M2003" i="31"/>
  <c r="L2003" i="31"/>
  <c r="K2003" i="31"/>
  <c r="J2003" i="31"/>
  <c r="B2003" i="31"/>
  <c r="A2003" i="31"/>
  <c r="R2002" i="31"/>
  <c r="Q2002" i="31"/>
  <c r="O2002" i="31"/>
  <c r="N2002" i="31"/>
  <c r="M2002" i="31"/>
  <c r="L2002" i="31"/>
  <c r="K2002" i="31"/>
  <c r="J2002" i="31"/>
  <c r="B2002" i="31"/>
  <c r="A2002" i="31"/>
  <c r="R2001" i="31"/>
  <c r="Q2001" i="31"/>
  <c r="O2001" i="31"/>
  <c r="N2001" i="31"/>
  <c r="M2001" i="31"/>
  <c r="L2001" i="31"/>
  <c r="K2001" i="31"/>
  <c r="J2001" i="31"/>
  <c r="B2001" i="31"/>
  <c r="A2001" i="31"/>
  <c r="R2000" i="31"/>
  <c r="Q2000" i="31"/>
  <c r="O2000" i="31"/>
  <c r="N2000" i="31"/>
  <c r="M2000" i="31"/>
  <c r="L2000" i="31"/>
  <c r="K2000" i="31"/>
  <c r="J2000" i="31"/>
  <c r="B2000" i="31"/>
  <c r="A2000" i="31"/>
  <c r="R1999" i="31"/>
  <c r="Q1999" i="31"/>
  <c r="O1999" i="31"/>
  <c r="N1999" i="31"/>
  <c r="M1999" i="31"/>
  <c r="L1999" i="31"/>
  <c r="K1999" i="31"/>
  <c r="J1999" i="31"/>
  <c r="B1999" i="31"/>
  <c r="A1999" i="31"/>
  <c r="R1998" i="31"/>
  <c r="Q1998" i="31"/>
  <c r="O1998" i="31"/>
  <c r="N1998" i="31"/>
  <c r="M1998" i="31"/>
  <c r="L1998" i="31"/>
  <c r="K1998" i="31"/>
  <c r="J1998" i="31"/>
  <c r="B1998" i="31"/>
  <c r="A1998" i="31"/>
  <c r="R1997" i="31"/>
  <c r="Q1997" i="31"/>
  <c r="O1997" i="31"/>
  <c r="N1997" i="31"/>
  <c r="M1997" i="31"/>
  <c r="L1997" i="31"/>
  <c r="K1997" i="31"/>
  <c r="J1997" i="31"/>
  <c r="B1997" i="31"/>
  <c r="A1997" i="31"/>
  <c r="R1996" i="31"/>
  <c r="Q1996" i="31"/>
  <c r="O1996" i="31"/>
  <c r="N1996" i="31"/>
  <c r="M1996" i="31"/>
  <c r="L1996" i="31"/>
  <c r="K1996" i="31"/>
  <c r="J1996" i="31"/>
  <c r="B1996" i="31"/>
  <c r="A1996" i="31"/>
  <c r="R1995" i="31"/>
  <c r="Q1995" i="31"/>
  <c r="O1995" i="31"/>
  <c r="N1995" i="31"/>
  <c r="M1995" i="31"/>
  <c r="L1995" i="31"/>
  <c r="K1995" i="31"/>
  <c r="J1995" i="31"/>
  <c r="B1995" i="31"/>
  <c r="A1995" i="31"/>
  <c r="R1994" i="31"/>
  <c r="Q1994" i="31"/>
  <c r="O1994" i="31"/>
  <c r="N1994" i="31"/>
  <c r="M1994" i="31"/>
  <c r="L1994" i="31"/>
  <c r="K1994" i="31"/>
  <c r="J1994" i="31"/>
  <c r="B1994" i="31"/>
  <c r="A1994" i="31"/>
  <c r="R1993" i="31"/>
  <c r="Q1993" i="31"/>
  <c r="O1993" i="31"/>
  <c r="N1993" i="31"/>
  <c r="M1993" i="31"/>
  <c r="L1993" i="31"/>
  <c r="K1993" i="31"/>
  <c r="J1993" i="31"/>
  <c r="B1993" i="31"/>
  <c r="A1993" i="31"/>
  <c r="R1992" i="31"/>
  <c r="Q1992" i="31"/>
  <c r="O1992" i="31"/>
  <c r="N1992" i="31"/>
  <c r="M1992" i="31"/>
  <c r="L1992" i="31"/>
  <c r="K1992" i="31"/>
  <c r="J1992" i="31"/>
  <c r="B1992" i="31"/>
  <c r="A1992" i="31"/>
  <c r="R1991" i="31"/>
  <c r="Q1991" i="31"/>
  <c r="O1991" i="31"/>
  <c r="N1991" i="31"/>
  <c r="M1991" i="31"/>
  <c r="L1991" i="31"/>
  <c r="K1991" i="31"/>
  <c r="J1991" i="31"/>
  <c r="B1991" i="31"/>
  <c r="A1991" i="31"/>
  <c r="R1990" i="31"/>
  <c r="Q1990" i="31"/>
  <c r="O1990" i="31"/>
  <c r="N1990" i="31"/>
  <c r="M1990" i="31"/>
  <c r="L1990" i="31"/>
  <c r="K1990" i="31"/>
  <c r="J1990" i="31"/>
  <c r="B1990" i="31"/>
  <c r="A1990" i="31"/>
  <c r="Q1989" i="31"/>
  <c r="O1989" i="31"/>
  <c r="N1989" i="31"/>
  <c r="M1989" i="31"/>
  <c r="L1989" i="31"/>
  <c r="K1989" i="31"/>
  <c r="J1989" i="31"/>
  <c r="B1989" i="31"/>
  <c r="A1989" i="31"/>
  <c r="Q1988" i="31"/>
  <c r="O1988" i="31"/>
  <c r="N1988" i="31"/>
  <c r="M1988" i="31"/>
  <c r="L1988" i="31"/>
  <c r="K1988" i="31"/>
  <c r="J1988" i="31"/>
  <c r="B1988" i="31"/>
  <c r="A1988" i="31"/>
  <c r="Q1987" i="31"/>
  <c r="O1987" i="31"/>
  <c r="N1987" i="31"/>
  <c r="M1987" i="31"/>
  <c r="L1987" i="31"/>
  <c r="K1987" i="31"/>
  <c r="J1987" i="31"/>
  <c r="B1987" i="31"/>
  <c r="A1987" i="31"/>
  <c r="Q1986" i="31"/>
  <c r="O1986" i="31"/>
  <c r="N1986" i="31"/>
  <c r="M1986" i="31"/>
  <c r="L1986" i="31"/>
  <c r="K1986" i="31"/>
  <c r="J1986" i="31"/>
  <c r="B1986" i="31"/>
  <c r="A1986" i="31"/>
  <c r="Q1985" i="31"/>
  <c r="O1985" i="31"/>
  <c r="N1985" i="31"/>
  <c r="M1985" i="31"/>
  <c r="L1985" i="31"/>
  <c r="K1985" i="31"/>
  <c r="J1985" i="31"/>
  <c r="B1985" i="31"/>
  <c r="A1985" i="31"/>
  <c r="R1984" i="31"/>
  <c r="Q1984" i="31"/>
  <c r="O1984" i="31"/>
  <c r="N1984" i="31"/>
  <c r="M1984" i="31"/>
  <c r="L1984" i="31"/>
  <c r="K1984" i="31"/>
  <c r="J1984" i="31"/>
  <c r="B1984" i="31"/>
  <c r="A1984" i="31"/>
  <c r="R1983" i="31"/>
  <c r="Q1983" i="31"/>
  <c r="O1983" i="31"/>
  <c r="N1983" i="31"/>
  <c r="M1983" i="31"/>
  <c r="L1983" i="31"/>
  <c r="K1983" i="31"/>
  <c r="J1983" i="31"/>
  <c r="B1983" i="31"/>
  <c r="A1983" i="31"/>
  <c r="R1982" i="31"/>
  <c r="Q1982" i="31"/>
  <c r="O1982" i="31"/>
  <c r="N1982" i="31"/>
  <c r="M1982" i="31"/>
  <c r="L1982" i="31"/>
  <c r="K1982" i="31"/>
  <c r="J1982" i="31"/>
  <c r="B1982" i="31"/>
  <c r="A1982" i="31"/>
  <c r="R1981" i="31"/>
  <c r="Q1981" i="31"/>
  <c r="O1981" i="31"/>
  <c r="N1981" i="31"/>
  <c r="M1981" i="31"/>
  <c r="L1981" i="31"/>
  <c r="K1981" i="31"/>
  <c r="J1981" i="31"/>
  <c r="B1981" i="31"/>
  <c r="A1981" i="31"/>
  <c r="R1980" i="31"/>
  <c r="Q1980" i="31"/>
  <c r="O1980" i="31"/>
  <c r="N1980" i="31"/>
  <c r="M1980" i="31"/>
  <c r="L1980" i="31"/>
  <c r="K1980" i="31"/>
  <c r="J1980" i="31"/>
  <c r="B1980" i="31"/>
  <c r="A1980" i="31"/>
  <c r="R1979" i="31"/>
  <c r="Q1979" i="31"/>
  <c r="O1979" i="31"/>
  <c r="N1979" i="31"/>
  <c r="M1979" i="31"/>
  <c r="L1979" i="31"/>
  <c r="K1979" i="31"/>
  <c r="J1979" i="31"/>
  <c r="B1979" i="31"/>
  <c r="A1979" i="31"/>
  <c r="R1978" i="31"/>
  <c r="Q1978" i="31"/>
  <c r="O1978" i="31"/>
  <c r="N1978" i="31"/>
  <c r="M1978" i="31"/>
  <c r="L1978" i="31"/>
  <c r="K1978" i="31"/>
  <c r="J1978" i="31"/>
  <c r="B1978" i="31"/>
  <c r="A1978" i="31"/>
  <c r="R1977" i="31"/>
  <c r="Q1977" i="31"/>
  <c r="O1977" i="31"/>
  <c r="N1977" i="31"/>
  <c r="M1977" i="31"/>
  <c r="L1977" i="31"/>
  <c r="K1977" i="31"/>
  <c r="J1977" i="31"/>
  <c r="B1977" i="31"/>
  <c r="A1977" i="31"/>
  <c r="R1976" i="31"/>
  <c r="Q1976" i="31"/>
  <c r="O1976" i="31"/>
  <c r="N1976" i="31"/>
  <c r="M1976" i="31"/>
  <c r="L1976" i="31"/>
  <c r="K1976" i="31"/>
  <c r="J1976" i="31"/>
  <c r="B1976" i="31"/>
  <c r="A1976" i="31"/>
  <c r="R1975" i="31"/>
  <c r="Q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P1986" i="31" l="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AA1" i="23" s="1"/>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X1" i="23"/>
  <c r="AH1" i="23" l="1"/>
  <c r="K1" i="23"/>
  <c r="H1" i="23"/>
  <c r="Y1" i="23"/>
  <c r="C1" i="23"/>
  <c r="G36" i="27" s="1"/>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36" i="27" l="1"/>
  <c r="K36" i="27" s="1"/>
  <c r="O36" i="27"/>
  <c r="P36" i="27" s="1"/>
  <c r="O21" i="27"/>
  <c r="K3"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P2011" i="31" l="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3" i="8"/>
  <c r="H119" i="8" s="1"/>
  <c r="I113" i="8"/>
  <c r="I119" i="8" s="1"/>
  <c r="H114" i="8"/>
  <c r="H120" i="8" s="1"/>
  <c r="I114" i="8"/>
  <c r="I120" i="8" s="1"/>
  <c r="H115" i="8"/>
  <c r="H121" i="8" s="1"/>
  <c r="I115" i="8"/>
  <c r="I121" i="8" s="1"/>
  <c r="H116" i="8"/>
  <c r="H122" i="8" s="1"/>
  <c r="I116" i="8"/>
  <c r="I122" i="8" s="1"/>
  <c r="I112" i="8"/>
  <c r="I118" i="8" s="1"/>
  <c r="H112" i="8"/>
  <c r="H118" i="8" s="1"/>
  <c r="G118" i="8"/>
  <c r="G119" i="8"/>
  <c r="G120" i="8"/>
  <c r="G121" i="8"/>
  <c r="G122" i="8"/>
  <c r="H117" i="8"/>
  <c r="I117" i="8"/>
  <c r="G117" i="8"/>
  <c r="F117" i="8"/>
  <c r="F115" i="8"/>
  <c r="B17" i="18"/>
  <c r="F122" i="8" s="1"/>
  <c r="F116" i="8" l="1"/>
  <c r="F118" i="8"/>
  <c r="F111" i="8"/>
  <c r="F119" i="8"/>
  <c r="F112" i="8"/>
  <c r="F120" i="8"/>
  <c r="F113" i="8"/>
  <c r="F121" i="8"/>
  <c r="F114" i="8"/>
  <c r="B4" i="18" l="1"/>
  <c r="F4" i="8" s="1"/>
  <c r="F5" i="8" l="1"/>
  <c r="B20" i="18" l="1"/>
  <c r="F104" i="8" s="1"/>
  <c r="B19" i="18"/>
  <c r="F103" i="8" s="1"/>
  <c r="B18" i="18"/>
  <c r="F102"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2" i="8" s="1"/>
  <c r="B13" i="18"/>
  <c r="F81" i="8" s="1"/>
  <c r="B14" i="18"/>
  <c r="F68" i="8" s="1"/>
  <c r="B11" i="18"/>
  <c r="F54" i="8" s="1"/>
  <c r="B31" i="18"/>
  <c r="F168" i="8" s="1"/>
  <c r="B7" i="18"/>
  <c r="F34" i="8" s="1"/>
  <c r="B5" i="18"/>
  <c r="F9" i="8" s="1"/>
  <c r="B51" i="18"/>
  <c r="I47" i="19" s="1"/>
  <c r="B50" i="18"/>
  <c r="I88" i="19" s="1"/>
  <c r="B46" i="18"/>
  <c r="F215" i="8" s="1"/>
  <c r="B45" i="18"/>
  <c r="F212" i="8" s="1"/>
  <c r="B44" i="18"/>
  <c r="F211" i="8" s="1"/>
  <c r="B42" i="18"/>
  <c r="F210" i="8" s="1"/>
  <c r="B41" i="18"/>
  <c r="F209" i="8" s="1"/>
  <c r="B40" i="18"/>
  <c r="F207" i="8" s="1"/>
  <c r="B39" i="18"/>
  <c r="F205" i="8" s="1"/>
  <c r="B38" i="18"/>
  <c r="F203" i="8" s="1"/>
  <c r="B37" i="18"/>
  <c r="F202" i="8" s="1"/>
  <c r="B36" i="18"/>
  <c r="F185" i="8" s="1"/>
  <c r="B35" i="18"/>
  <c r="F176" i="8" s="1"/>
  <c r="B34" i="18"/>
  <c r="F173" i="8"/>
  <c r="B33" i="18"/>
  <c r="F172" i="8" s="1"/>
  <c r="B32" i="18"/>
  <c r="F175" i="8" s="1"/>
  <c r="B30" i="18"/>
  <c r="B29" i="18"/>
  <c r="F130" i="8" s="1"/>
  <c r="B28" i="18"/>
  <c r="F134" i="8" s="1"/>
  <c r="B27" i="18"/>
  <c r="B26" i="18"/>
  <c r="F123" i="8" s="1"/>
  <c r="B25" i="18"/>
  <c r="F140" i="8" s="1"/>
  <c r="B24" i="18"/>
  <c r="F139" i="8" s="1"/>
  <c r="B23" i="18"/>
  <c r="F110" i="8" s="1"/>
  <c r="B22" i="18"/>
  <c r="B21" i="18"/>
  <c r="F100" i="8" s="1"/>
  <c r="B16" i="18"/>
  <c r="F107" i="8" s="1"/>
  <c r="B15" i="18"/>
  <c r="B9" i="18"/>
  <c r="F77" i="8" s="1"/>
  <c r="B8" i="18"/>
  <c r="F43" i="8" s="1"/>
  <c r="B6" i="18"/>
  <c r="F24" i="8" s="1"/>
  <c r="B3" i="18"/>
  <c r="F156"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3" i="8"/>
  <c r="B159" i="13"/>
  <c r="F97" i="8"/>
  <c r="F136" i="8"/>
  <c r="F190" i="8"/>
  <c r="F137" i="8"/>
  <c r="F125" i="8"/>
  <c r="B188" i="13"/>
  <c r="B189" i="13"/>
  <c r="F99" i="8"/>
  <c r="F29" i="8"/>
  <c r="F51" i="8"/>
  <c r="F127" i="8"/>
  <c r="B160" i="13"/>
  <c r="F98" i="8"/>
  <c r="A131" i="13"/>
  <c r="F131" i="8"/>
  <c r="A118" i="13"/>
  <c r="A120" i="13"/>
  <c r="A121" i="13"/>
  <c r="F28" i="8"/>
  <c r="F60" i="8"/>
  <c r="F126" i="8"/>
  <c r="F174" i="8"/>
  <c r="B163" i="13"/>
  <c r="A103" i="13"/>
  <c r="A105" i="13"/>
  <c r="A106" i="13"/>
  <c r="F94" i="8"/>
  <c r="F152" i="8"/>
  <c r="F25" i="8"/>
  <c r="F95" i="8"/>
  <c r="F38" i="8"/>
  <c r="F90" i="8"/>
  <c r="F96" i="8"/>
  <c r="F33" i="8"/>
  <c r="F92" i="8"/>
  <c r="F91" i="8"/>
  <c r="F62" i="8"/>
  <c r="A122" i="13"/>
  <c r="A111" i="13"/>
  <c r="A107" i="13"/>
  <c r="P1999" i="31" l="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4" i="8"/>
  <c r="F73" i="8"/>
  <c r="F74" i="8"/>
  <c r="F105" i="8"/>
  <c r="F106" i="8"/>
  <c r="F200" i="8"/>
  <c r="F150" i="8"/>
  <c r="F39" i="8"/>
  <c r="F8" i="8"/>
  <c r="F135" i="8"/>
  <c r="F15" i="8"/>
  <c r="F27" i="8"/>
  <c r="F154" i="8"/>
  <c r="F11" i="8"/>
  <c r="F22" i="8"/>
  <c r="F170" i="8"/>
  <c r="F20" i="8"/>
  <c r="F3" i="8"/>
  <c r="F17" i="8"/>
  <c r="F13" i="8"/>
  <c r="F14" i="8"/>
  <c r="F149" i="8"/>
  <c r="F30" i="8"/>
  <c r="F21" i="8"/>
  <c r="F6" i="8"/>
  <c r="F16" i="8"/>
  <c r="F108" i="8"/>
  <c r="F10" i="8"/>
  <c r="F37" i="8"/>
  <c r="F151" i="8"/>
  <c r="F19" i="8"/>
  <c r="F184" i="8"/>
  <c r="F31" i="8"/>
  <c r="F32" i="8"/>
  <c r="F153" i="8"/>
  <c r="F40" i="8"/>
  <c r="F183" i="8"/>
  <c r="F7" i="8"/>
  <c r="F12" i="8"/>
  <c r="F36" i="8"/>
  <c r="F35" i="8"/>
  <c r="F159" i="8"/>
  <c r="F167" i="8"/>
  <c r="F166" i="8"/>
  <c r="F208" i="8"/>
  <c r="F204" i="8"/>
  <c r="F164" i="8"/>
  <c r="F177" i="8"/>
  <c r="F165" i="8"/>
  <c r="F158" i="8"/>
  <c r="F206" i="8"/>
  <c r="F171" i="8"/>
  <c r="F144" i="8"/>
  <c r="F141" i="8"/>
  <c r="F142" i="8"/>
  <c r="F201" i="8"/>
  <c r="F213" i="8"/>
  <c r="F161" i="8"/>
  <c r="F147" i="8"/>
  <c r="F169" i="8"/>
  <c r="F148" i="8"/>
  <c r="F189" i="8"/>
  <c r="F129" i="8"/>
  <c r="F160" i="8"/>
  <c r="F180" i="8"/>
  <c r="F101" i="8"/>
  <c r="F186" i="8"/>
  <c r="F145" i="8"/>
  <c r="F179" i="8"/>
  <c r="F42" i="8"/>
  <c r="F75" i="8"/>
  <c r="F71" i="8"/>
  <c r="F80" i="8"/>
  <c r="F52" i="8"/>
  <c r="F157" i="8"/>
  <c r="F188" i="8"/>
  <c r="F64" i="8"/>
  <c r="F70" i="8"/>
  <c r="F46" i="8"/>
  <c r="F187" i="8"/>
  <c r="F76" i="8"/>
  <c r="F109" i="8"/>
  <c r="F50" i="8"/>
  <c r="F84" i="8"/>
  <c r="F72" i="8"/>
  <c r="F41" i="8"/>
  <c r="F162" i="8"/>
  <c r="F163" i="8"/>
  <c r="F155" i="8"/>
  <c r="F66" i="8"/>
  <c r="F48" i="8"/>
  <c r="F78" i="8"/>
  <c r="F181" i="8"/>
  <c r="F45" i="8"/>
  <c r="F44" i="8"/>
  <c r="F79" i="8"/>
  <c r="F63" i="8"/>
  <c r="F197" i="8"/>
  <c r="F198" i="8"/>
  <c r="F199" i="8"/>
  <c r="F195" i="8"/>
  <c r="F196" i="8"/>
  <c r="F192" i="8"/>
  <c r="F193" i="8"/>
  <c r="F194" i="8"/>
  <c r="F69" i="8"/>
  <c r="F67" i="8"/>
  <c r="F182" i="8"/>
  <c r="F133" i="8"/>
  <c r="F132" i="8"/>
  <c r="F89" i="8"/>
  <c r="F124" i="8"/>
  <c r="F128" i="8"/>
  <c r="F58" i="8"/>
  <c r="F53" i="8"/>
  <c r="F61" i="8"/>
  <c r="F56" i="8"/>
  <c r="F88" i="8"/>
  <c r="F138" i="8"/>
  <c r="F23" i="8"/>
  <c r="F178" i="8"/>
  <c r="F86" i="8"/>
  <c r="F143" i="8"/>
  <c r="F146" i="8"/>
  <c r="F83" i="8"/>
  <c r="F26" i="8"/>
  <c r="F59" i="8"/>
  <c r="F85" i="8"/>
  <c r="F57" i="8"/>
  <c r="F87" i="8"/>
  <c r="F65" i="8"/>
  <c r="F55"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<sst xmlns="http://schemas.openxmlformats.org/spreadsheetml/2006/main" count="30728" uniqueCount="2652">
  <si>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</si>
  <si>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</si>
  <si>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</si>
  <si>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</si>
  <si>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</si>
  <si>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</si>
  <si>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</si>
  <si>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</si>
  <si>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</si>
  <si>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</si>
  <si>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</si>
  <si>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</si>
  <si>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</si>
  <si>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</si>
  <si>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</si>
  <si>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</si>
  <si>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</si>
  <si>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</si>
  <si>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</si>
  <si>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</si>
  <si>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</si>
  <si>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</si>
  <si>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</si>
  <si>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</si>
  <si>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</si>
  <si>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</si>
  <si>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</si>
  <si>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</si>
  <si>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</si>
  <si>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</si>
  <si>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</si>
  <si>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</si>
  <si>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</si>
  <si>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</si>
  <si>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</si>
  <si>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</si>
  <si>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</si>
  <si>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</si>
  <si>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</si>
  <si>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</si>
  <si>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</si>
  <si>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</si>
  <si>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</si>
  <si>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</si>
  <si>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</si>
  <si>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</si>
  <si>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</si>
  <si>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</si>
  <si>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</si>
  <si>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</si>
  <si>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</si>
  <si>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</si>
  <si>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</si>
  <si>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</si>
  <si>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</si>
  <si>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</si>
  <si>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</si>
  <si>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</si>
  <si>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</si>
  <si>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</si>
  <si>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</si>
  <si>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</si>
  <si>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</si>
  <si>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</si>
  <si>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</si>
  <si>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</si>
  <si>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</si>
  <si>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</si>
  <si>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</si>
  <si>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</si>
  <si>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</si>
  <si>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</si>
  <si>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</si>
  <si>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</si>
  <si>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</si>
  <si>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</si>
  <si>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</si>
  <si>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</si>
  <si>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</si>
  <si>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</si>
  <si>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</si>
  <si>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</si>
  <si>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</si>
  <si>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</si>
  <si>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</si>
  <si>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</si>
  <si>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</si>
  <si>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</si>
  <si>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</si>
  <si>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</si>
  <si>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</si>
  <si>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</si>
  <si>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</si>
  <si>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</si>
  <si>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</si>
  <si>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</si>
  <si>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</si>
  <si>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</si>
  <si>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</si>
  <si>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</si>
  <si>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</si>
  <si>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</si>
  <si>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</si>
  <si>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</si>
  <si>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</si>
  <si>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</si>
  <si>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</si>
  <si>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</si>
  <si>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</si>
  <si>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</si>
  <si>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</si>
  <si>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</si>
  <si>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</si>
  <si>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</si>
  <si>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</si>
  <si>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</si>
  <si>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</si>
  <si>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</si>
  <si>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</si>
  <si>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</si>
  <si>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</si>
  <si>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</si>
  <si>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</si>
  <si>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</si>
  <si>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</si>
  <si>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</si>
  <si>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</si>
  <si>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</si>
  <si>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</si>
  <si>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</si>
  <si>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</si>
  <si>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</si>
  <si>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</si>
  <si>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</si>
  <si>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</si>
  <si>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</si>
  <si>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</si>
  <si>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</si>
  <si>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</si>
  <si>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</si>
  <si>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</si>
  <si>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</si>
  <si>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</si>
  <si>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</si>
  <si>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</si>
  <si>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</si>
  <si>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</si>
  <si>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</si>
  <si>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</si>
  <si>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</si>
  <si>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</si>
  <si>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</si>
  <si>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</si>
  <si>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</si>
  <si>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</si>
  <si>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</si>
  <si>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</si>
  <si>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</si>
  <si>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</si>
  <si>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</si>
  <si>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</si>
  <si>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</si>
  <si>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</si>
  <si>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</si>
  <si>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</si>
  <si>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</si>
  <si>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</si>
  <si>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</si>
  <si>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</si>
  <si>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</si>
  <si>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</si>
  <si>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</si>
  <si>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</si>
  <si>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</si>
  <si>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</si>
  <si>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</si>
  <si>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</si>
  <si>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</si>
  <si>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</si>
  <si>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</si>
  <si>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</si>
  <si>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</si>
  <si>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</si>
  <si>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</si>
  <si>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</si>
  <si>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</si>
  <si>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</si>
  <si>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</si>
  <si>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</si>
  <si>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</si>
  <si>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</si>
  <si>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</si>
  <si>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</si>
  <si>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</si>
  <si>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</si>
  <si>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</si>
  <si>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</si>
  <si>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</si>
  <si>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</si>
  <si>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</si>
  <si>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</si>
  <si>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</si>
  <si>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</si>
  <si>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</si>
  <si>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</si>
  <si>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</si>
  <si>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</si>
  <si>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</si>
  <si>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</si>
  <si>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</si>
  <si>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</si>
  <si>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</si>
  <si>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</si>
  <si>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</si>
  <si>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</si>
  <si>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</si>
  <si>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</si>
  <si>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</si>
  <si>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</si>
  <si>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</si>
  <si>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</si>
  <si>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</si>
  <si>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</si>
  <si>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</si>
  <si>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</si>
  <si>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</si>
  <si>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</si>
  <si>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</si>
  <si>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</si>
  <si>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</si>
  <si>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</si>
  <si>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</si>
  <si>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</si>
  <si>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</si>
  <si>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</si>
  <si>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</si>
  <si>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</si>
  <si>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</si>
  <si>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</si>
  <si>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</si>
  <si>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</si>
  <si>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</si>
  <si>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</si>
  <si>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</si>
  <si>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</si>
  <si>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</si>
  <si>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</si>
  <si>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</si>
  <si>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</si>
  <si>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</si>
  <si>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</si>
  <si>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</si>
  <si>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</si>
  <si>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</si>
  <si>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</si>
  <si>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</si>
  <si>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</si>
  <si>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</si>
  <si>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</si>
  <si>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</si>
  <si>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</si>
  <si>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</si>
  <si>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</si>
  <si>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</si>
  <si>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</si>
  <si>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</si>
  <si>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</si>
  <si>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</si>
  <si>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</si>
  <si>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</si>
  <si>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</si>
  <si>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</si>
  <si>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</si>
  <si>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</si>
  <si>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</si>
  <si>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</si>
  <si>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</si>
  <si>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</si>
  <si>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</si>
  <si>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</si>
  <si>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</si>
  <si>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</si>
  <si>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</si>
  <si>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</si>
  <si>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</si>
  <si>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</si>
  <si>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</si>
  <si>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</si>
  <si>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</si>
  <si>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</si>
  <si>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</si>
  <si>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</si>
  <si>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</si>
  <si>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</si>
  <si>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</si>
  <si>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</si>
  <si>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</si>
  <si>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</si>
  <si>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</si>
  <si>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</si>
  <si>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</si>
  <si>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</si>
  <si>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</si>
  <si>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</si>
  <si>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</si>
  <si>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</si>
  <si>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</si>
  <si>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</si>
  <si>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</si>
  <si>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</si>
  <si>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</si>
  <si>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</si>
  <si>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</si>
  <si>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</si>
  <si>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</si>
  <si>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</si>
  <si>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</si>
  <si>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</si>
  <si>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</si>
  <si>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</si>
  <si>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</si>
  <si>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</si>
  <si>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</si>
  <si>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</si>
  <si>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</si>
  <si>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</si>
  <si>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</si>
  <si>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</si>
  <si>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</si>
  <si>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</si>
  <si>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</si>
  <si>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</si>
  <si>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</si>
  <si>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</si>
  <si>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</si>
  <si>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</si>
  <si>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</si>
  <si>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</si>
  <si>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</si>
  <si>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</si>
  <si>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</si>
  <si>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</si>
  <si>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</si>
  <si>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</si>
  <si>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</si>
  <si>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</si>
  <si>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</si>
  <si>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</si>
  <si>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</si>
  <si>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</si>
  <si>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</si>
  <si>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</si>
  <si>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</si>
  <si>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</si>
  <si>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</si>
  <si>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</si>
  <si>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</si>
  <si>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</si>
  <si>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</si>
  <si>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</si>
  <si>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</si>
  <si>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</si>
  <si>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</si>
  <si>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</si>
  <si>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</si>
  <si>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</si>
  <si>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</si>
  <si>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</si>
  <si>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</si>
  <si>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</si>
  <si>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</si>
  <si>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</si>
  <si>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</si>
  <si>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</si>
  <si>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</si>
  <si>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</si>
  <si>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</si>
  <si>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</si>
  <si>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</si>
  <si>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</si>
  <si>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</si>
  <si>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</si>
  <si>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</si>
  <si>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</si>
  <si>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</si>
  <si>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</si>
  <si>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</si>
  <si>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</si>
  <si>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</si>
  <si>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</si>
  <si>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</si>
  <si>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</si>
  <si>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</si>
  <si>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</si>
  <si>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</si>
  <si>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</si>
  <si>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</si>
  <si>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</si>
  <si>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</si>
  <si>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</si>
  <si>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</si>
  <si>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</si>
  <si>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</si>
  <si>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</si>
  <si>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</si>
  <si>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</si>
  <si>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</si>
  <si>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</si>
  <si>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</si>
  <si>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</si>
  <si>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</si>
  <si>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</si>
  <si>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</si>
  <si>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</si>
  <si>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</si>
  <si>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</si>
  <si>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</si>
  <si>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</si>
  <si>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</si>
  <si>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</si>
  <si>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</si>
  <si>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</si>
  <si>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</si>
  <si>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</si>
  <si>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</si>
  <si>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</si>
  <si>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</si>
  <si>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</si>
  <si>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</si>
  <si>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</si>
  <si>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</si>
  <si>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</si>
  <si>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</si>
  <si>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</si>
  <si>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</si>
  <si>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</si>
  <si>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</si>
  <si>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</si>
  <si>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</si>
  <si>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</si>
  <si>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</si>
  <si>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</si>
  <si>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</si>
  <si>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</si>
  <si>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</si>
  <si>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</si>
  <si>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</si>
  <si>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</si>
  <si>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</si>
  <si>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</si>
  <si>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</si>
  <si>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</si>
  <si>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</si>
  <si>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</si>
  <si>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</si>
  <si>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</si>
  <si>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</si>
  <si>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</si>
  <si>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</si>
  <si>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</si>
  <si>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</si>
  <si>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</si>
  <si>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</si>
  <si>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</si>
  <si>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</si>
  <si>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</si>
  <si>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</si>
  <si>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</si>
  <si>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</si>
  <si>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</si>
  <si>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</si>
  <si>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</si>
  <si>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</si>
  <si>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</si>
  <si>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</si>
  <si>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</si>
  <si>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</si>
  <si>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</si>
  <si>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</si>
  <si>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</si>
  <si>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</si>
  <si>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</si>
  <si>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</si>
  <si>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</si>
  <si>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</si>
  <si>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</si>
  <si>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</si>
  <si>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</si>
  <si>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</si>
  <si>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</si>
  <si>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</si>
  <si>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</si>
  <si>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</si>
  <si>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</si>
  <si>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</si>
  <si>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</si>
  <si>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</si>
  <si>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</si>
  <si>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</si>
  <si>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</si>
  <si>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</si>
  <si>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</si>
  <si>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</si>
  <si>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</si>
  <si>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</si>
  <si>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</si>
  <si>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</si>
  <si>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</si>
  <si>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</si>
  <si>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</si>
  <si>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</si>
  <si>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</si>
  <si>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</si>
  <si>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</si>
  <si>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</si>
  <si>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</si>
  <si>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</si>
  <si>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</si>
  <si>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</si>
  <si>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</si>
  <si>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</si>
  <si>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</si>
  <si>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</si>
  <si>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</si>
  <si>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</si>
  <si>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</si>
  <si>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</si>
  <si>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</si>
  <si>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</si>
  <si>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</si>
  <si>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</si>
  <si>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</si>
  <si>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</si>
  <si>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</si>
  <si>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</si>
  <si>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</si>
  <si>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</si>
  <si>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</si>
  <si>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</si>
  <si>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</si>
  <si>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</si>
  <si>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</si>
  <si>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</si>
  <si>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</si>
  <si>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</si>
  <si>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</si>
  <si>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</si>
  <si>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</si>
  <si>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</si>
  <si>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</si>
  <si>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</si>
  <si>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</si>
  <si>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</si>
  <si>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</si>
  <si>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</si>
  <si>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</si>
  <si>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</si>
  <si>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</si>
  <si>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</si>
  <si>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</si>
  <si>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</si>
  <si>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</si>
  <si>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</si>
  <si>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</si>
  <si>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</si>
  <si>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</si>
  <si>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</si>
  <si>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</si>
  <si>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</si>
  <si>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</si>
  <si>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</si>
  <si>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</si>
  <si>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</si>
  <si>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</si>
  <si>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</si>
  <si>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</si>
  <si>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</si>
  <si>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</si>
  <si>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</si>
  <si>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</si>
  <si>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</si>
  <si>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</si>
  <si>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</si>
  <si>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</si>
  <si>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</si>
  <si>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</si>
  <si>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</si>
  <si>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</si>
  <si>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</si>
  <si>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</si>
  <si>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</si>
  <si>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</si>
  <si>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</si>
  <si>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</si>
  <si>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</si>
  <si>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</si>
  <si>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</si>
  <si>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</si>
  <si>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</si>
  <si>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</si>
  <si>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</si>
  <si>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</si>
  <si>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</si>
  <si>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</si>
  <si>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</si>
  <si>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</si>
  <si>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</si>
  <si>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</si>
  <si>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</si>
  <si>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</si>
  <si>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</si>
  <si>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</si>
  <si>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</si>
  <si>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</si>
  <si>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</si>
  <si>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</si>
  <si>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</si>
  <si>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</si>
  <si>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</si>
  <si>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</si>
  <si>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</si>
  <si>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</si>
  <si>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</si>
  <si>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</si>
  <si>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</si>
  <si>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</si>
  <si>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</si>
  <si>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</si>
  <si>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</si>
  <si>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</si>
  <si>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</si>
  <si>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</si>
  <si>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</si>
  <si>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</si>
  <si>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</si>
  <si>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</si>
  <si>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</si>
  <si>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</si>
  <si>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</si>
  <si>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</si>
  <si>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</si>
  <si>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</si>
  <si>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</si>
  <si>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</si>
  <si>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</si>
  <si>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</si>
  <si>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</si>
  <si>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</si>
  <si>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</si>
  <si>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</si>
  <si>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</si>
  <si>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</si>
  <si>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</si>
  <si>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</si>
  <si>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</si>
  <si>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</si>
  <si>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</si>
  <si>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</si>
  <si>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</si>
  <si>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</si>
  <si>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</si>
  <si>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</si>
  <si>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</si>
  <si>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</si>
  <si>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</si>
  <si>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</si>
  <si>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</si>
  <si>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</si>
  <si>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</si>
  <si>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</si>
  <si>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</si>
  <si>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</si>
  <si>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</si>
  <si>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</si>
  <si>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</si>
  <si>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</si>
  <si>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</si>
  <si>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</si>
  <si>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</si>
  <si>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</si>
  <si>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</si>
  <si>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</si>
  <si>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</si>
  <si>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</si>
  <si>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</si>
  <si>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</si>
  <si>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</si>
  <si>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</si>
  <si>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</si>
  <si>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</si>
  <si>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</si>
  <si>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</si>
  <si>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</si>
  <si>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</si>
  <si>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</si>
  <si>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</si>
  <si>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</si>
  <si>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</si>
  <si>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</si>
  <si>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</si>
  <si>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</si>
  <si>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</si>
  <si>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</si>
  <si>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</si>
  <si>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</si>
  <si>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</si>
  <si>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</si>
  <si>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</si>
  <si>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</si>
  <si>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</si>
  <si>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</si>
  <si>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</si>
  <si>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</si>
  <si>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</si>
  <si>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</si>
  <si>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</si>
  <si>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</si>
  <si>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</si>
  <si>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</si>
  <si>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</si>
  <si>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</si>
  <si>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</si>
  <si>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</si>
  <si>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</si>
  <si>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</si>
  <si>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</si>
  <si>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</si>
  <si>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</si>
  <si>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</si>
  <si>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</si>
  <si>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</si>
  <si>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</si>
  <si>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</si>
  <si>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</si>
  <si>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</si>
  <si>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</si>
  <si>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</si>
  <si>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</si>
  <si>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</si>
  <si>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</si>
  <si>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</si>
  <si>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</si>
  <si>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</si>
  <si>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</si>
  <si>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</si>
  <si>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</si>
  <si>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</si>
  <si>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</si>
  <si>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</si>
  <si>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</si>
  <si>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</si>
  <si>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</si>
  <si>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</si>
  <si>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</si>
  <si>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</si>
  <si>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</si>
  <si>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</si>
  <si>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</si>
  <si>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</si>
  <si>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</si>
  <si>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</si>
  <si>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</si>
  <si>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</si>
  <si>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</si>
  <si>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</si>
  <si>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</si>
  <si>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</si>
  <si>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</si>
  <si>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</si>
  <si>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</si>
  <si>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</si>
  <si>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</si>
  <si>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</si>
  <si>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</si>
  <si>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</si>
  <si>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</si>
  <si>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</si>
  <si>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</si>
  <si>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</si>
  <si>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</si>
  <si>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</si>
  <si>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</si>
  <si>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</si>
  <si>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</si>
  <si>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</si>
  <si>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</si>
  <si>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</si>
  <si>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</si>
  <si>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</si>
  <si>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</si>
  <si>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</si>
  <si>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</si>
  <si>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</si>
  <si>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</si>
  <si>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</si>
  <si>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</si>
  <si>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</si>
  <si>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</si>
  <si>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</si>
  <si>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</si>
  <si>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</si>
  <si>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</si>
  <si>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</si>
  <si>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</si>
  <si>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</si>
  <si>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</si>
  <si>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</si>
  <si>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</si>
  <si>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</si>
  <si>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</si>
  <si>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</si>
  <si>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</si>
  <si>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</si>
  <si>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</si>
  <si>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</si>
  <si>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</si>
  <si>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</si>
  <si>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</si>
  <si>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</si>
  <si>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</si>
  <si>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</si>
  <si>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</si>
  <si>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</si>
  <si>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</si>
  <si>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</si>
  <si>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</si>
  <si>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</si>
  <si>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</si>
  <si>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</si>
  <si>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</si>
  <si>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</si>
  <si>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</si>
  <si>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</si>
  <si>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</si>
  <si>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</si>
  <si>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</si>
  <si>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</si>
  <si>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</si>
  <si>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</si>
  <si>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</si>
  <si>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</si>
  <si>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</si>
  <si>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</si>
  <si>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</si>
  <si>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</si>
  <si>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</si>
  <si>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</si>
  <si>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</si>
  <si>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</si>
  <si>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</si>
  <si>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</si>
  <si>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</si>
  <si>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</si>
  <si>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</si>
  <si>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</si>
  <si>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</si>
  <si>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</si>
  <si>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</si>
  <si>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</si>
  <si>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</si>
  <si>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</si>
  <si>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</si>
  <si>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</si>
  <si>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</si>
  <si>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</si>
  <si>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</si>
  <si>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</si>
  <si>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</si>
  <si>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</si>
  <si>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</si>
  <si>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</si>
  <si>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</si>
  <si>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</si>
  <si>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</si>
  <si>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</si>
  <si>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</si>
  <si>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</si>
  <si>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</si>
  <si>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</si>
  <si>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</si>
  <si>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</si>
  <si>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</si>
  <si>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</si>
  <si>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</si>
  <si>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</si>
  <si>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</si>
  <si>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</si>
  <si>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</si>
  <si>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</si>
  <si>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</si>
  <si>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</si>
  <si>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</si>
  <si>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</si>
  <si>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</si>
  <si>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</si>
  <si>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</si>
  <si>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</si>
  <si>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</si>
  <si>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</si>
  <si>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</si>
  <si>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</si>
  <si>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</si>
  <si>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</si>
  <si>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</si>
  <si>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</si>
  <si>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</si>
  <si>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</si>
  <si>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</si>
  <si>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</si>
  <si>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</si>
  <si>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</si>
  <si>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</si>
  <si>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</si>
  <si>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</si>
  <si>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</si>
  <si>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</si>
  <si>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</si>
  <si>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</si>
  <si>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</si>
  <si>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</si>
  <si>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</si>
  <si>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</si>
  <si>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</si>
  <si>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</si>
  <si>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</si>
  <si>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</si>
  <si>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</si>
  <si>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</si>
  <si>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</si>
  <si>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</si>
  <si>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</si>
  <si>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</si>
  <si>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</si>
  <si>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</si>
  <si>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</si>
  <si>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</si>
  <si>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</si>
  <si>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</si>
  <si>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</si>
  <si>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</si>
  <si>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</si>
  <si>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</si>
  <si>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</si>
  <si>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</si>
  <si>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</si>
  <si>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</si>
  <si>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</si>
  <si>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</si>
  <si>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</si>
  <si>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</si>
  <si>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</si>
  <si>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</si>
  <si>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</si>
  <si>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</si>
  <si>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</si>
  <si>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</si>
  <si>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</si>
  <si>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</si>
  <si>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</si>
  <si>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</si>
  <si>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</si>
  <si>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</si>
  <si>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</si>
  <si>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</si>
  <si>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</si>
  <si>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</si>
  <si>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</si>
  <si>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</si>
  <si>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</si>
  <si>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</si>
  <si>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</si>
  <si>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</si>
  <si>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</si>
  <si>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</si>
  <si>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</si>
  <si>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</si>
  <si>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</si>
  <si>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</si>
  <si>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</si>
  <si>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</si>
  <si>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</si>
  <si>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</si>
  <si>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</si>
  <si>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</si>
  <si>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</si>
  <si>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</si>
  <si>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</si>
  <si>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</si>
  <si>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</si>
  <si>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</si>
  <si>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</si>
  <si>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</si>
  <si>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</si>
  <si>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</si>
  <si>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</si>
  <si>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</si>
  <si>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</si>
  <si>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</si>
  <si>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</si>
  <si>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</si>
  <si>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</si>
  <si>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</si>
  <si>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</si>
  <si>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</si>
  <si>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</si>
  <si>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</si>
  <si>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</si>
  <si>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</si>
  <si>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</si>
  <si>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</si>
  <si>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</si>
  <si>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</si>
  <si>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</si>
  <si>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</si>
  <si>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</si>
  <si>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</si>
  <si>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</si>
  <si>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</si>
  <si>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</si>
  <si>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</si>
  <si>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</si>
  <si>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</si>
  <si>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</si>
  <si>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</si>
  <si>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</si>
  <si>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</si>
  <si>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</si>
  <si>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</si>
  <si>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</si>
  <si>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</si>
  <si>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</si>
  <si>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</si>
  <si>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</si>
  <si>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</si>
  <si>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</si>
  <si>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</si>
  <si>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</si>
  <si>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</si>
  <si>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</si>
  <si>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</si>
  <si>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</si>
  <si>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</si>
  <si>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</si>
  <si>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</si>
  <si>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</si>
  <si>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</si>
  <si>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</si>
  <si>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</si>
  <si>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</si>
  <si>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</si>
  <si>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</si>
  <si>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</si>
  <si>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</si>
  <si>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</si>
  <si>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</si>
  <si>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</si>
  <si>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</si>
  <si>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</si>
  <si>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</si>
  <si>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</si>
  <si>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</si>
  <si>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</si>
  <si>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</si>
  <si>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</si>
  <si>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</si>
  <si>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</si>
  <si>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</si>
  <si>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</si>
  <si>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</si>
  <si>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</si>
  <si>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</si>
  <si>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</si>
  <si>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</si>
  <si>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</si>
  <si>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</si>
  <si>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</si>
  <si>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</si>
  <si>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</si>
  <si>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</si>
  <si>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</si>
  <si>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</si>
  <si>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</si>
  <si>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</si>
  <si>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</si>
  <si>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</si>
  <si>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</si>
  <si>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</si>
  <si>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</si>
  <si>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</si>
  <si>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</si>
  <si>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</si>
  <si>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</si>
  <si>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</si>
  <si>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</si>
  <si>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</si>
  <si>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</si>
  <si>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</si>
  <si>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</si>
  <si>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</si>
  <si>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</si>
  <si>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</si>
  <si>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</si>
  <si>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</si>
  <si>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</si>
  <si>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</si>
  <si>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</si>
  <si>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</si>
  <si>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</si>
  <si>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</si>
  <si>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</si>
  <si>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</si>
  <si>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</si>
  <si>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</si>
  <si>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</si>
  <si>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</si>
  <si>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</si>
  <si>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</si>
  <si>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</si>
  <si>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</si>
  <si>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</si>
  <si>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</si>
  <si>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</si>
  <si>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</si>
  <si>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</si>
  <si>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</si>
  <si>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</si>
  <si>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</si>
  <si>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</si>
  <si>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</si>
  <si>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</si>
  <si>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</si>
  <si>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</si>
  <si>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</si>
  <si>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</si>
  <si>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</si>
  <si>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</si>
  <si>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</si>
  <si>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</si>
  <si>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</si>
  <si>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</si>
  <si>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</si>
  <si>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</si>
  <si>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</si>
  <si>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</si>
  <si>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</si>
  <si>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</si>
  <si>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</si>
  <si>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</si>
  <si>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</si>
  <si>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</si>
  <si>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</si>
  <si>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</si>
  <si>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</si>
  <si>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</si>
  <si>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</si>
  <si>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</si>
  <si>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</si>
  <si>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</si>
  <si>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</si>
  <si>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</si>
  <si>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</si>
  <si>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</si>
  <si>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</si>
  <si>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</si>
  <si>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</si>
  <si>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</si>
  <si>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</si>
  <si>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</si>
  <si>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</si>
  <si>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</si>
  <si>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</si>
  <si>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</si>
  <si>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</si>
  <si>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</si>
  <si>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</si>
  <si>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</si>
  <si>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</si>
  <si>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</si>
  <si>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</si>
  <si>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</si>
  <si>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</si>
  <si>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</si>
  <si>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</si>
  <si>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</si>
  <si>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</si>
  <si>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</si>
  <si>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</si>
  <si>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</si>
  <si>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</si>
  <si>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</si>
  <si>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</si>
  <si>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</si>
  <si>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</si>
  <si>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</si>
  <si>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</si>
  <si>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</si>
  <si>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</si>
  <si>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</si>
  <si>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</si>
  <si>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</si>
  <si>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</si>
  <si>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</si>
  <si>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</si>
  <si>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</si>
  <si>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</si>
  <si>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</si>
  <si>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</si>
  <si>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</si>
  <si>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</si>
  <si>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</si>
  <si>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</si>
  <si>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</si>
  <si>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</si>
  <si>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</si>
  <si>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</si>
  <si>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</si>
  <si>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</si>
  <si>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</si>
  <si>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</si>
  <si>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</si>
  <si>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</si>
  <si>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</si>
  <si>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</si>
  <si>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</si>
  <si>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</si>
  <si>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</si>
  <si>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</si>
  <si>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</si>
  <si>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</si>
  <si>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</si>
  <si>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</si>
  <si>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</si>
  <si>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</si>
  <si>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</si>
  <si>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</si>
  <si>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</si>
  <si>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</si>
  <si>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</si>
  <si>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</si>
  <si>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</si>
  <si>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</si>
  <si>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</si>
  <si>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</si>
  <si>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</si>
  <si>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</si>
  <si>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</si>
  <si>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</si>
  <si>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</si>
  <si>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</si>
  <si>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</si>
  <si>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</si>
  <si>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</si>
  <si>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</si>
  <si>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</si>
  <si>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</si>
  <si>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</si>
  <si>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</si>
  <si>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</si>
  <si>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</si>
  <si>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</si>
  <si>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</si>
  <si>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</si>
  <si>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</si>
  <si>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</si>
  <si>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</si>
  <si>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</si>
  <si>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</si>
  <si>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</si>
  <si>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</si>
  <si>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</si>
  <si>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</si>
  <si>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</si>
  <si>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</si>
  <si>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</si>
  <si>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</si>
  <si>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</si>
  <si>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</si>
  <si>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</si>
  <si>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</si>
  <si>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</si>
  <si>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</si>
  <si>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</si>
  <si>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</si>
  <si>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</si>
  <si>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</si>
  <si>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</si>
  <si>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</si>
  <si>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</si>
  <si>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</si>
  <si>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</si>
  <si>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</si>
  <si>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</si>
  <si>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</si>
  <si>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</si>
  <si>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</si>
  <si>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</si>
  <si>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</si>
  <si>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</si>
  <si>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</si>
  <si>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</si>
  <si>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</si>
  <si>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</si>
  <si>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</si>
  <si>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</si>
  <si>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</si>
  <si>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</si>
  <si>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</si>
  <si>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</si>
  <si>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</si>
  <si>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</si>
  <si>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</si>
  <si>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</si>
  <si>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</si>
  <si>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</si>
  <si>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</si>
  <si>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</si>
  <si>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</si>
  <si>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</si>
  <si>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</si>
  <si>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</si>
  <si>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</si>
  <si>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</si>
  <si>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</si>
  <si>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</si>
  <si>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</si>
  <si>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</si>
  <si>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</si>
  <si>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</si>
  <si>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</si>
  <si>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</si>
  <si>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</si>
  <si>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</si>
  <si>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</si>
  <si>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</si>
  <si>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</si>
  <si>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</si>
  <si>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</si>
  <si>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</si>
  <si>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</si>
  <si>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</si>
  <si>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</si>
  <si>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</si>
  <si>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</si>
  <si>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</si>
  <si>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</si>
  <si>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</si>
  <si>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</si>
  <si>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</si>
  <si>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</si>
  <si>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</si>
  <si>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</si>
  <si>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</si>
  <si>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</si>
  <si>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</si>
  <si>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</si>
  <si>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</si>
  <si>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</si>
  <si>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</si>
  <si>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</si>
  <si>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</si>
  <si>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</si>
  <si>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</si>
  <si>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</si>
  <si>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</si>
  <si>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</si>
  <si>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</si>
  <si>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</si>
  <si>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</si>
  <si>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</si>
  <si>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</si>
  <si>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</si>
  <si>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</si>
  <si>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</si>
  <si>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</si>
  <si>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</si>
  <si>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</si>
  <si>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</si>
  <si>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</si>
  <si>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</si>
  <si>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</si>
  <si>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</si>
  <si>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</si>
  <si>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</si>
  <si>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</si>
  <si>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</si>
  <si>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</si>
  <si>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</si>
  <si>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</si>
  <si>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</si>
  <si>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</si>
  <si>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</si>
  <si>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</si>
  <si>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</si>
  <si>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</si>
  <si>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</si>
  <si>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</si>
  <si>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</si>
  <si>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</si>
  <si>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</si>
  <si>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</si>
  <si>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</si>
  <si>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</si>
  <si>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</si>
  <si>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</si>
  <si>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</si>
  <si>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</si>
  <si>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</si>
  <si>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</si>
  <si>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</si>
  <si>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</si>
  <si>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</si>
  <si>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</si>
  <si>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</si>
  <si>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</si>
  <si>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</si>
  <si>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</si>
  <si>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</si>
  <si>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</si>
  <si>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</si>
  <si>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</si>
  <si>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</si>
  <si>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</si>
  <si>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</si>
  <si>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</si>
  <si>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</si>
  <si>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</si>
  <si>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</si>
  <si>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</si>
  <si>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</si>
  <si>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</si>
  <si>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</si>
  <si>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</si>
  <si>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</si>
  <si>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</si>
  <si>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</si>
  <si>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</si>
  <si>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</si>
  <si>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</si>
  <si>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</si>
  <si>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</si>
  <si>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</si>
  <si>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</si>
  <si>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</si>
  <si>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</si>
  <si>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</si>
  <si>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</si>
  <si>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</si>
  <si>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</si>
  <si>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</si>
  <si>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</si>
  <si>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</si>
  <si>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</si>
  <si>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</si>
  <si>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</si>
  <si>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</si>
  <si>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</si>
  <si>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</si>
  <si>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</si>
  <si>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</si>
  <si>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</si>
  <si>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</si>
  <si>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</si>
  <si>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</si>
  <si>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</si>
  <si>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</si>
  <si>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</si>
  <si>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</si>
  <si>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</si>
  <si>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</si>
  <si>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</si>
  <si>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</si>
  <si>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</si>
  <si>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</si>
  <si>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</si>
  <si>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</si>
  <si>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</si>
  <si>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</si>
  <si>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</si>
  <si>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</si>
  <si>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</si>
  <si>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</si>
  <si>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</si>
  <si>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</si>
  <si>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</si>
  <si>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</si>
  <si>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</si>
  <si>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</si>
  <si>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</si>
  <si>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</si>
  <si>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</si>
  <si>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</si>
  <si>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</si>
  <si>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</si>
  <si>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</si>
  <si>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</si>
  <si>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</si>
  <si>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</si>
  <si>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</si>
  <si>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</si>
  <si>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</si>
  <si>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</si>
  <si>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</si>
  <si>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</si>
  <si>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</si>
  <si>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</si>
  <si>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</si>
  <si>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</si>
  <si>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</si>
  <si>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</si>
  <si>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</si>
  <si>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</si>
  <si>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</si>
  <si>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</si>
  <si>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</si>
  <si>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</si>
  <si>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</si>
  <si>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</si>
  <si>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</si>
  <si>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</si>
  <si>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</si>
  <si>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</si>
  <si>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</si>
  <si>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</si>
  <si>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</si>
  <si>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</si>
  <si>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</si>
  <si>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</si>
  <si>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</si>
  <si>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</si>
  <si>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</si>
  <si>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</si>
  <si>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</si>
  <si>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</si>
  <si>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</si>
  <si>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</si>
  <si>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</si>
  <si>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</si>
  <si>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</si>
  <si>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</si>
  <si>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</si>
  <si>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</si>
  <si>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</si>
  <si>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</si>
  <si>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</si>
  <si>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</si>
  <si>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</si>
  <si>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</si>
  <si>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</si>
  <si>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</si>
  <si>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</si>
  <si>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</si>
  <si>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</si>
  <si>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</si>
  <si>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</si>
  <si>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</si>
  <si>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</si>
  <si>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</si>
  <si>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</si>
  <si>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</si>
  <si>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</si>
  <si>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</si>
  <si>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</si>
  <si>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</si>
  <si>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</si>
  <si>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</si>
  <si>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</si>
  <si>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</si>
  <si>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</si>
  <si>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</si>
  <si>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</si>
  <si>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</si>
  <si>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</si>
  <si>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</si>
  <si>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</si>
  <si>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</si>
  <si>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</si>
  <si>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</si>
  <si>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</si>
  <si>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</si>
  <si>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</si>
  <si>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</si>
  <si>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</si>
  <si>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</si>
  <si>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</si>
  <si>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</si>
  <si>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</si>
  <si>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</si>
  <si>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</si>
  <si>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</si>
  <si>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</si>
  <si>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</si>
  <si>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</si>
  <si>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</si>
  <si>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</si>
  <si>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</si>
  <si>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</si>
  <si>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</si>
  <si>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</si>
  <si>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</si>
  <si>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</si>
  <si>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</si>
  <si>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</si>
  <si>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</si>
  <si>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</si>
  <si>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</si>
  <si>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</si>
  <si>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</si>
  <si>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</si>
  <si>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</si>
  <si>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</si>
  <si>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</si>
  <si>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</si>
  <si>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</si>
  <si>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</si>
  <si>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</si>
  <si>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</si>
  <si>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</si>
  <si>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</si>
  <si>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</si>
  <si>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</si>
  <si>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</si>
  <si>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</si>
  <si>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</si>
  <si>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</si>
  <si>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</si>
  <si>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</si>
  <si>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</si>
  <si>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</si>
  <si>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</si>
  <si>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</si>
  <si>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</si>
  <si>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</si>
  <si>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</si>
  <si>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</si>
  <si>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</si>
  <si>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</si>
  <si>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</si>
  <si>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</si>
  <si>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</si>
  <si>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</si>
  <si>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</si>
  <si>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</si>
  <si>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</si>
  <si>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</si>
  <si>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</si>
  <si>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</si>
  <si>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</si>
  <si>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</si>
  <si>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</si>
  <si>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</si>
  <si>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</si>
  <si>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</si>
  <si>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</si>
  <si>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</si>
  <si>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</si>
  <si>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</si>
  <si>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</si>
  <si>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</si>
  <si>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</si>
  <si>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</si>
  <si>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</si>
  <si>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</si>
  <si>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</si>
  <si>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</si>
  <si>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</si>
  <si>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</si>
  <si>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</si>
  <si>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</si>
  <si>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</si>
  <si>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</si>
  <si>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</si>
  <si>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</si>
  <si>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</si>
  <si>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</si>
  <si>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</si>
  <si>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</si>
  <si>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</si>
  <si>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</si>
  <si>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</si>
  <si>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</si>
  <si>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</si>
  <si>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</si>
  <si>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</si>
  <si>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</si>
  <si>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</si>
  <si>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</si>
  <si>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</si>
  <si>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</si>
  <si>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</si>
  <si>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</si>
  <si>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</si>
  <si>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</si>
  <si>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</si>
  <si>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</si>
  <si>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</si>
  <si>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</si>
  <si>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</si>
  <si>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</si>
  <si>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</si>
  <si>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</si>
  <si>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</si>
  <si>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</si>
  <si>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</si>
  <si>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</si>
  <si>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</si>
  <si>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</si>
  <si>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</si>
  <si>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</si>
  <si>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</si>
  <si>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</si>
  <si>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</si>
  <si>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</si>
  <si>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</si>
  <si>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</si>
  <si>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</si>
  <si>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</si>
  <si>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</si>
  <si>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</si>
  <si>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</si>
  <si>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</si>
  <si>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</si>
  <si>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</si>
  <si>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</si>
  <si>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</si>
  <si>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</si>
  <si>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</si>
  <si>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</si>
  <si>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</si>
  <si>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</si>
  <si>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</si>
  <si>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</si>
  <si>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</si>
  <si>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</si>
  <si>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</si>
  <si>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</si>
  <si>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</si>
  <si>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</si>
  <si>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</si>
  <si>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</si>
  <si>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</si>
  <si>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</si>
  <si>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</si>
  <si>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</si>
  <si>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</si>
  <si>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</si>
  <si>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</si>
  <si>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</si>
  <si>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</si>
  <si>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</si>
  <si>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</si>
  <si>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</si>
  <si>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</si>
  <si>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</si>
  <si>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</si>
  <si>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</si>
  <si>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</si>
  <si>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</si>
  <si>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</si>
  <si>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</si>
  <si>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</si>
  <si>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</si>
  <si>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</si>
  <si>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</si>
  <si>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</si>
  <si>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</si>
  <si>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</si>
  <si>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</si>
  <si>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</si>
  <si>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</si>
  <si>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</si>
  <si>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</si>
  <si>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</si>
  <si>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</si>
  <si>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</si>
  <si>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</si>
  <si>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</si>
  <si>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</si>
  <si>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</si>
  <si>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</si>
  <si>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</si>
  <si>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</si>
  <si>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</si>
  <si>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</si>
  <si>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</si>
  <si>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</si>
  <si>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</si>
  <si>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</si>
  <si>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</si>
  <si>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</si>
  <si>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</si>
  <si>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</si>
  <si>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</si>
  <si>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</si>
  <si>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</si>
  <si>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</si>
  <si>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</si>
  <si>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</si>
  <si>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</si>
  <si>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</si>
  <si>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</si>
  <si>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</si>
  <si>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</si>
  <si>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</si>
  <si>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</si>
  <si>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</si>
  <si>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</si>
  <si>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</si>
  <si>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</si>
  <si>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</si>
  <si>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</si>
  <si>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</si>
  <si>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</si>
  <si>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</si>
  <si>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</si>
  <si>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</si>
  <si>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</si>
  <si>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</si>
  <si>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</si>
  <si>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</si>
  <si>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</si>
  <si>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</si>
  <si>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</si>
  <si>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</si>
  <si>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</si>
  <si>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</si>
  <si>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</si>
  <si>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</si>
  <si>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</si>
  <si>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</si>
  <si>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</si>
  <si>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</si>
  <si>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</si>
  <si>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</si>
  <si>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</si>
  <si>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</si>
  <si>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</si>
  <si>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</si>
  <si>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</si>
  <si>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</si>
  <si>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</si>
  <si>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</si>
  <si>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</si>
  <si>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</si>
  <si>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</si>
  <si>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</si>
  <si>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</si>
  <si>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</si>
  <si>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</si>
  <si>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</si>
  <si>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</si>
  <si>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</si>
  <si>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</si>
  <si>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</si>
  <si>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</si>
  <si>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</si>
  <si>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</si>
  <si>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</si>
  <si>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</si>
  <si>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</si>
  <si>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</si>
  <si>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</si>
  <si>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</si>
  <si>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</si>
  <si>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</si>
  <si>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</si>
  <si>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</si>
  <si>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</si>
  <si>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</si>
  <si>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</si>
  <si>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</si>
  <si>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</si>
  <si>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</si>
  <si>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</si>
  <si>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</si>
  <si>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</si>
  <si>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</si>
  <si>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</si>
  <si>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</si>
  <si>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</si>
  <si>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</si>
  <si>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</si>
  <si>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</si>
  <si>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</si>
  <si>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</si>
  <si>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</si>
  <si>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</si>
  <si>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</si>
  <si>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</si>
  <si>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</si>
  <si>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</si>
  <si>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</si>
  <si>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</si>
  <si>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</si>
  <si>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</si>
  <si>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</si>
  <si>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</si>
  <si>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</si>
  <si>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</si>
  <si>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</si>
  <si>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</si>
  <si>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</si>
  <si>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</si>
  <si>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</si>
  <si>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</si>
  <si>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</si>
  <si>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</si>
  <si>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</si>
  <si>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</si>
  <si>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</si>
  <si>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</si>
  <si>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</si>
  <si>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</si>
  <si>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</si>
  <si>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</si>
  <si>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</si>
  <si>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</si>
  <si>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</si>
  <si>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</si>
  <si>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</si>
  <si>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</si>
  <si>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</si>
  <si>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</si>
  <si>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</si>
  <si>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</si>
  <si>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</si>
  <si>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</si>
  <si>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</si>
  <si>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</si>
  <si>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</si>
  <si>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</si>
  <si>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</si>
  <si>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</si>
  <si>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</si>
  <si>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</si>
  <si>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</si>
  <si>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</si>
  <si>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</si>
  <si>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</si>
  <si>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</si>
  <si>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</si>
  <si>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</si>
  <si>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</si>
  <si>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</si>
  <si>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</si>
  <si>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</si>
  <si>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</si>
  <si>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</si>
  <si>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</si>
  <si>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</si>
  <si>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</si>
  <si>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</si>
  <si>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</si>
  <si>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</si>
  <si>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</si>
  <si>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</si>
  <si>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</si>
  <si>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</si>
  <si>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</si>
  <si>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</si>
  <si>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</si>
  <si>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</si>
  <si>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</si>
  <si>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</si>
  <si>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</si>
  <si>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</si>
  <si>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</si>
  <si>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</si>
  <si>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</si>
  <si>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</si>
  <si>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</si>
  <si>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</si>
  <si>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</si>
  <si>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</si>
  <si>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</si>
  <si>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</si>
  <si>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</si>
  <si>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</si>
  <si>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</si>
  <si>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</si>
  <si>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</si>
  <si>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</si>
  <si>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</si>
  <si>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</si>
  <si>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</si>
  <si>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</si>
  <si>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</si>
  <si>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</si>
  <si>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</si>
  <si>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</si>
  <si>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</si>
  <si>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</si>
  <si>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</si>
  <si>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</si>
  <si>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</si>
  <si>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</si>
  <si>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</si>
  <si>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</si>
  <si>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</si>
  <si>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</si>
  <si>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</si>
  <si>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</si>
  <si>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</si>
  <si>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</si>
  <si>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</si>
  <si>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</si>
  <si>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</si>
  <si>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</si>
  <si>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</si>
  <si>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</si>
  <si>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</si>
  <si>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</si>
  <si>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</si>
  <si>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</si>
  <si>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</si>
  <si>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</si>
  <si>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</si>
  <si>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</si>
  <si>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</si>
  <si>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</si>
  <si>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</si>
  <si>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</si>
  <si>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</si>
  <si>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</si>
  <si>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</si>
  <si>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</si>
  <si>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</si>
  <si>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</si>
  <si>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</si>
  <si>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</si>
  <si>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</si>
  <si>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</si>
  <si>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</si>
  <si>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</si>
  <si>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</si>
  <si>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</si>
  <si>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</si>
  <si>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</si>
  <si>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</si>
  <si>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</si>
  <si>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</si>
  <si>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</si>
  <si>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</si>
  <si>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</si>
  <si>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</si>
  <si>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</si>
  <si>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</si>
  <si>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</si>
  <si>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</si>
  <si>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</si>
  <si>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</si>
  <si>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</si>
  <si>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</si>
  <si>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</si>
  <si>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</si>
  <si>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</si>
  <si>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</si>
  <si>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</si>
  <si>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</si>
  <si>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</si>
  <si>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</si>
  <si>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</si>
  <si>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</si>
  <si>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</si>
  <si>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</si>
  <si>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</si>
  <si>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</si>
  <si>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</si>
  <si>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</si>
  <si>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</si>
  <si>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</si>
  <si>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</si>
  <si>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</si>
  <si>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</si>
  <si>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</si>
  <si>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</si>
  <si>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</si>
  <si>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</si>
  <si>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</si>
  <si>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</si>
  <si>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</si>
  <si>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</si>
  <si>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</si>
  <si>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</si>
  <si>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</si>
  <si>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</si>
  <si>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</si>
  <si>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</si>
  <si>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</si>
  <si>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</si>
  <si>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</si>
  <si>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</si>
  <si>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</si>
  <si>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</si>
  <si>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</si>
  <si>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</si>
  <si>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</si>
  <si>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</si>
  <si>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</si>
  <si>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</si>
  <si>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</si>
  <si>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</si>
  <si>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</si>
  <si>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</si>
  <si>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</si>
  <si>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</si>
  <si>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</si>
  <si>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</si>
  <si>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</si>
  <si>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</si>
  <si>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</si>
  <si>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</si>
  <si>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</si>
  <si>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</si>
  <si>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</si>
  <si>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</si>
  <si>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</si>
  <si>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</si>
  <si>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</si>
  <si>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</si>
  <si>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</si>
  <si>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</si>
  <si>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</si>
  <si>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</si>
  <si>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</si>
  <si>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</si>
  <si>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</si>
  <si>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</si>
  <si>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</si>
  <si>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</si>
  <si>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</si>
  <si>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</si>
  <si>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</si>
  <si>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</si>
  <si>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</si>
  <si>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</si>
  <si>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</si>
  <si>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</si>
  <si>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</si>
  <si>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</si>
  <si>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</si>
  <si>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</si>
  <si>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</si>
  <si>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</si>
  <si>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</si>
  <si>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</si>
  <si>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</si>
  <si>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</si>
  <si>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</si>
  <si>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</si>
  <si>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</si>
  <si>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</si>
  <si>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</si>
  <si>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</si>
  <si>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</si>
  <si>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</si>
  <si>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</si>
  <si>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</si>
  <si>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</si>
  <si>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</si>
  <si>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</si>
  <si>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</si>
  <si>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</si>
  <si>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</si>
  <si>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</si>
  <si>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</si>
  <si>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</si>
  <si>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</si>
  <si>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</si>
  <si>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</si>
  <si>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</si>
  <si>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</si>
  <si>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</si>
  <si>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</si>
  <si>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</si>
  <si>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</si>
  <si>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</si>
  <si>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</si>
  <si>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</si>
  <si>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</si>
  <si>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</si>
  <si>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</si>
  <si>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</si>
  <si>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</si>
  <si>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</si>
  <si>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</si>
  <si>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</si>
  <si>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</si>
  <si>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</si>
  <si>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</si>
  <si>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</si>
  <si>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</si>
  <si>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</si>
  <si>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</si>
  <si>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</si>
  <si>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</si>
  <si>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</si>
  <si>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</si>
  <si>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</si>
  <si>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</si>
  <si>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</si>
  <si>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</si>
  <si>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</si>
  <si>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</si>
  <si>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</si>
  <si>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</si>
  <si>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</si>
  <si>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</si>
  <si>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</si>
  <si>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</si>
  <si>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</si>
  <si>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</si>
  <si>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</si>
  <si>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</si>
  <si>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</si>
  <si>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</si>
  <si>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</si>
  <si>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</si>
  <si>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</si>
  <si>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</si>
  <si>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</si>
  <si>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</si>
  <si>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</si>
  <si>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</si>
  <si>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</si>
  <si>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</si>
  <si>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</si>
  <si>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</si>
  <si>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</si>
  <si>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</si>
  <si>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</si>
  <si>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</si>
  <si>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</si>
  <si>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</si>
  <si>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</si>
  <si>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</si>
  <si>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</si>
  <si>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</si>
  <si>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</si>
  <si>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</si>
  <si>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</si>
  <si>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</si>
  <si>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</si>
  <si>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</si>
  <si>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</si>
  <si>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</si>
  <si>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</si>
  <si>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</si>
  <si>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</si>
  <si>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</si>
  <si>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</si>
  <si>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</si>
  <si>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</si>
  <si>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</si>
  <si>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</si>
  <si>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</si>
  <si>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</si>
  <si>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</si>
  <si>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</si>
  <si>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</si>
  <si>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</si>
  <si>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</si>
  <si>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</si>
  <si>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</si>
  <si>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</si>
  <si>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</si>
  <si>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</si>
  <si>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</si>
  <si>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</si>
  <si>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</si>
  <si>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</si>
  <si>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</si>
  <si>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</si>
  <si>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</si>
  <si>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</si>
  <si>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</si>
  <si>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</si>
  <si>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</si>
  <si>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</si>
  <si>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</si>
  <si>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</si>
  <si>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</si>
  <si>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</si>
  <si>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</si>
  <si>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</si>
  <si>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</si>
  <si>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</si>
  <si>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</si>
  <si>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</si>
  <si>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</si>
  <si>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</si>
  <si>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</si>
  <si>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</si>
  <si>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</si>
  <si>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</si>
  <si>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</si>
  <si>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</si>
  <si>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</si>
  <si>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</si>
  <si>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</si>
  <si>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</si>
  <si>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</si>
  <si>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</si>
  <si>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</si>
  <si>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</si>
  <si>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</si>
  <si>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</si>
  <si>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</si>
  <si>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</si>
  <si>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</si>
  <si>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</si>
  <si>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</si>
  <si>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</si>
  <si>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</si>
  <si>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</si>
  <si>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</si>
  <si>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</si>
  <si>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</si>
  <si>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</si>
  <si>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</si>
  <si>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</si>
  <si>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</si>
  <si>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</si>
  <si>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</si>
  <si>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</si>
  <si>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</si>
  <si>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</si>
  <si>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</si>
  <si>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</si>
  <si>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</si>
  <si>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</si>
  <si>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</si>
  <si>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</si>
  <si>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</si>
  <si>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</si>
  <si>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</si>
  <si>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</si>
  <si>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</si>
  <si>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</si>
  <si>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</si>
  <si>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</si>
  <si>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</si>
  <si>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</si>
  <si>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</si>
  <si>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</si>
  <si>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</si>
  <si>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</si>
  <si>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</si>
  <si>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</si>
  <si>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</si>
  <si>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</si>
  <si>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</si>
  <si>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</si>
  <si>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</si>
  <si>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</si>
  <si>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</si>
  <si>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</si>
  <si>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</si>
  <si>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</si>
  <si>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</si>
  <si>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</si>
  <si>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</si>
  <si>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</si>
  <si>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</si>
  <si>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</si>
  <si>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</si>
  <si>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</si>
  <si>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</si>
  <si>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</si>
  <si>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</si>
  <si>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</si>
  <si>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</si>
  <si>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</si>
  <si>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</si>
  <si>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</si>
  <si>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</si>
  <si>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</si>
  <si>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</si>
  <si>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</si>
  <si>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</si>
  <si>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</si>
  <si>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</si>
  <si>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</si>
  <si>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</si>
  <si>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</si>
  <si>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</si>
  <si>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</si>
  <si>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</si>
  <si>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</si>
  <si>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</si>
  <si>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</si>
  <si>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</si>
  <si>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</si>
  <si>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</si>
  <si>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</si>
  <si>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</si>
  <si>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</si>
  <si>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</si>
  <si>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</si>
  <si>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</si>
  <si>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</si>
  <si>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</si>
  <si>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</si>
  <si>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</si>
  <si>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</si>
  <si>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</si>
  <si>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</si>
  <si>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</si>
  <si>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</si>
  <si>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</si>
  <si>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</si>
  <si>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</si>
  <si>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</si>
  <si>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</si>
  <si>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</si>
  <si>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</si>
  <si>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</si>
  <si>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</si>
  <si>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</si>
  <si>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</si>
  <si>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</si>
  <si>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</si>
  <si>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</si>
  <si>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</si>
  <si>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</si>
  <si>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</si>
  <si>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</si>
  <si>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</si>
  <si>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</si>
  <si>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</si>
  <si>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</si>
  <si>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</si>
  <si>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</si>
  <si>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</si>
  <si>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</si>
  <si>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</si>
  <si>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</si>
  <si>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</si>
  <si>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</si>
  <si>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</si>
  <si>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</si>
  <si>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</si>
  <si>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</si>
  <si>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</si>
  <si>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</si>
  <si>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</si>
  <si>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</si>
  <si>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</si>
  <si>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</si>
  <si>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</si>
  <si>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</si>
  <si>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</si>
  <si>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</si>
  <si>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</si>
  <si>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</si>
  <si>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</si>
  <si>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</si>
  <si>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</si>
  <si>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</si>
  <si>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</si>
  <si>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</si>
  <si>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</si>
  <si>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</si>
  <si>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</si>
  <si>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</si>
  <si>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</si>
  <si>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</si>
  <si>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</si>
  <si>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</si>
  <si>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</si>
  <si>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</si>
  <si>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</si>
  <si>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</si>
  <si>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</si>
  <si>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</si>
  <si>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</si>
  <si>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</si>
  <si>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</si>
  <si>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</si>
  <si>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</si>
  <si>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</si>
  <si>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</si>
  <si>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</si>
  <si>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</si>
  <si>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</si>
  <si>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</si>
  <si>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</si>
  <si>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</si>
  <si>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</si>
  <si>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</si>
  <si>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</si>
  <si>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</si>
  <si>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</si>
  <si>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</si>
  <si>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</si>
  <si>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</si>
  <si>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</si>
  <si>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</si>
  <si>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</si>
  <si>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</si>
  <si>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</si>
  <si>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</si>
  <si>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</si>
  <si>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</si>
  <si>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</si>
  <si>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</si>
  <si>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</si>
  <si>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</si>
  <si>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</si>
  <si>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</si>
  <si>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</si>
  <si>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</si>
  <si>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</si>
  <si>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</si>
  <si>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</si>
  <si>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</si>
  <si>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</si>
  <si>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</si>
  <si>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</si>
  <si>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</si>
  <si>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</si>
  <si>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</si>
  <si>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</si>
  <si>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</si>
  <si>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</si>
  <si>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</si>
  <si>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</si>
  <si>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</si>
  <si>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</si>
  <si>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</si>
  <si>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</si>
  <si>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</si>
  <si>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</si>
  <si>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</si>
  <si>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</si>
  <si>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</si>
  <si>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</si>
  <si>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</si>
  <si>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</si>
  <si>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</si>
  <si>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</si>
  <si>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</si>
  <si>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</si>
  <si>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</si>
  <si>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</si>
  <si>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</si>
  <si>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</si>
  <si>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</si>
  <si>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</si>
  <si>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</si>
  <si>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</si>
  <si>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</si>
  <si>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</si>
  <si>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</si>
  <si>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</si>
  <si>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</si>
  <si>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</si>
  <si>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</si>
  <si>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</si>
  <si>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</si>
  <si>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</si>
  <si>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</si>
  <si>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</si>
  <si>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</si>
  <si>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</si>
  <si>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</si>
  <si>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</si>
  <si>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</si>
  <si>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</si>
  <si>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</si>
  <si>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</si>
  <si>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</si>
  <si>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</si>
  <si>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</si>
  <si>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</si>
  <si>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</si>
  <si>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</si>
  <si>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</si>
  <si>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</si>
  <si>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</si>
  <si>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</si>
  <si>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</si>
  <si>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</si>
  <si>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</si>
  <si>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</si>
  <si>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</si>
  <si>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</si>
  <si>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</si>
  <si>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</si>
  <si>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</si>
  <si>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</si>
  <si>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</si>
  <si>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</si>
  <si>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</si>
  <si>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</si>
  <si>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</si>
  <si>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</si>
  <si>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</si>
  <si>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</si>
  <si>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</si>
  <si>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</si>
  <si>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</si>
  <si>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</si>
  <si>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</si>
  <si>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</si>
  <si>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</si>
  <si>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</si>
  <si>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</si>
  <si>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</si>
  <si>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</si>
  <si>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</si>
  <si>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</si>
  <si>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</si>
  <si>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</si>
  <si>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</si>
  <si>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</si>
  <si>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</si>
  <si>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</si>
  <si>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</si>
  <si>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</si>
  <si>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</si>
  <si>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</si>
  <si>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</si>
  <si>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</si>
  <si>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</si>
  <si>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</si>
  <si>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</si>
  <si>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</si>
  <si>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</si>
  <si>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</si>
  <si>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</si>
  <si>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</si>
  <si>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</si>
  <si>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</si>
  <si>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</si>
  <si>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</si>
  <si>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</si>
  <si>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</si>
  <si>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</si>
  <si>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</si>
  <si>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</si>
  <si>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</si>
  <si>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</si>
  <si>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</si>
  <si>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</si>
  <si>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</si>
  <si>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</si>
  <si>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</si>
  <si>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</si>
  <si>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</si>
  <si>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Direct Change in Energy Expenditures by Entity[labor and consumers]</t>
  </si>
  <si>
    <t>Change in Household Energy Spending</t>
  </si>
  <si>
    <t>2024 dollars/year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</si>
</sst>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
      <sz val="11"/>
      <color rgb="FF242424"/>
      <name val="Calibri"/>
      <family val="2"/>
      <scheme val="minor"/>
    </font>
    <font>
      <sz val="11"/>
      <color rgb="FF000000"/>
      <name val="Aptos Narrow"/>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4">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96" fillId="0" borderId="0" xfId="0" applyFont="1"/>
    <xf numFmtId="0" fontId="97" fillId="0" borderId="0" xfId="0" applyFont="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2382</v>
      </c>
      <c r="C1" s="194">
        <v>45747</v>
      </c>
      <c r="G1" s="123" t="s">
        <v>2263</v>
      </c>
      <c r="H1" s="123" t="s">
        <v>2264</v>
      </c>
    </row>
    <row r="2" spans="1:8" x14ac:dyDescent="0.25">
      <c r="B2" t="str">
        <f>_xlfn.XLOOKUP(B1,H:H,G:G,0,0,1)</f>
        <v>NY</v>
      </c>
      <c r="C2" t="str">
        <f>_xlfn.XLOOKUP(B2,G:G, H:H, 0,0,1)</f>
        <v>New York</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A13" zoomScaleNormal="100" workbookViewId="0">
      <selection activeCell="G34" sqref="G34"/>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K7" s="101" t="s">
        <v>457</v>
      </c>
      <c r="L7" s="101" t="s">
        <v>458</v>
      </c>
      <c r="M7" s="105" t="s">
        <v>459</v>
      </c>
    </row>
    <row r="8" spans="1:14" x14ac:dyDescent="0.2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2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5.75" x14ac:dyDescent="0.25">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2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K18" s="88" t="s">
        <v>194</v>
      </c>
      <c r="L18" s="78" t="s">
        <v>195</v>
      </c>
      <c r="M18" s="228" t="s">
        <v>1418</v>
      </c>
    </row>
    <row r="19" spans="1:14" x14ac:dyDescent="0.2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2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2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2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New York.</v>
      </c>
      <c r="K28" s="88" t="s">
        <v>328</v>
      </c>
      <c r="L28" s="78" t="s">
        <v>329</v>
      </c>
    </row>
    <row r="29" spans="1:14" s="112" customFormat="1" x14ac:dyDescent="0.2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5">
      <c r="A31" t="s">
        <v>8</v>
      </c>
      <c r="B31" s="88" t="s">
        <v>1711</v>
      </c>
      <c r="C31" t="s">
        <v>1712</v>
      </c>
      <c r="D31" s="58"/>
      <c r="E31" s="58"/>
      <c r="F31" s="143">
        <v>0</v>
      </c>
      <c r="G31" s="143">
        <v>1</v>
      </c>
      <c r="H31" s="143">
        <v>1</v>
      </c>
      <c r="I31" s="78" t="s">
        <v>29</v>
      </c>
      <c r="J31" s="88" t="s">
        <v>1713</v>
      </c>
      <c r="K31" s="88"/>
      <c r="L31" s="78"/>
      <c r="M31" s="233"/>
    </row>
    <row r="32" spans="1:14" x14ac:dyDescent="0.2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5">
      <c r="A33" s="143" t="s">
        <v>8</v>
      </c>
      <c r="B33" s="143" t="s">
        <v>265</v>
      </c>
      <c r="C33" t="s">
        <v>268</v>
      </c>
      <c r="D33" s="143" t="s">
        <v>344</v>
      </c>
      <c r="E33" t="s">
        <v>534</v>
      </c>
      <c r="F33" s="223">
        <v>-0.5</v>
      </c>
      <c r="G33" s="223">
        <v>1</v>
      </c>
      <c r="H33" s="223">
        <v>0.1</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K34" s="88" t="s">
        <v>272</v>
      </c>
      <c r="L34" s="78" t="s">
        <v>273</v>
      </c>
      <c r="M34" s="233"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c r="K37" s="88" t="s">
        <v>206</v>
      </c>
      <c r="L37" s="78" t="s">
        <v>207</v>
      </c>
      <c r="M37" s="228" t="s">
        <v>150</v>
      </c>
    </row>
    <row r="38" spans="1:14" x14ac:dyDescent="0.2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K38" s="88" t="s">
        <v>208</v>
      </c>
      <c r="L38" s="78" t="s">
        <v>209</v>
      </c>
      <c r="M38" s="228" t="s">
        <v>147</v>
      </c>
      <c r="N38" s="88" t="s">
        <v>186</v>
      </c>
    </row>
    <row r="39" spans="1:14" x14ac:dyDescent="0.25">
      <c r="A39" t="s">
        <v>8</v>
      </c>
      <c r="B39" t="s">
        <v>1257</v>
      </c>
      <c r="C39" t="s">
        <v>1258</v>
      </c>
      <c r="D39" t="s">
        <v>1257</v>
      </c>
      <c r="E39" s="58"/>
      <c r="F39">
        <v>0</v>
      </c>
      <c r="G39">
        <v>1</v>
      </c>
      <c r="H39">
        <v>1</v>
      </c>
      <c r="I39" s="88" t="s">
        <v>29</v>
      </c>
      <c r="J39" s="225" t="s">
        <v>2637</v>
      </c>
    </row>
    <row r="40" spans="1:14" x14ac:dyDescent="0.25">
      <c r="A40" t="s">
        <v>8</v>
      </c>
      <c r="B40" t="s">
        <v>59</v>
      </c>
      <c r="C40" t="s">
        <v>129</v>
      </c>
      <c r="D40" t="s">
        <v>59</v>
      </c>
      <c r="E40" s="58"/>
      <c r="F40">
        <v>0</v>
      </c>
      <c r="G40">
        <v>1</v>
      </c>
      <c r="H40">
        <v>1</v>
      </c>
      <c r="I40" s="88" t="s">
        <v>29</v>
      </c>
      <c r="J40" s="225" t="s">
        <v>2625</v>
      </c>
    </row>
    <row r="41" spans="1:14" x14ac:dyDescent="0.25">
      <c r="A41" t="s">
        <v>8</v>
      </c>
      <c r="B41" t="s">
        <v>1857</v>
      </c>
      <c r="C41" t="s">
        <v>1858</v>
      </c>
      <c r="D41" t="s">
        <v>1857</v>
      </c>
      <c r="E41" s="58"/>
      <c r="F41">
        <v>0</v>
      </c>
      <c r="G41">
        <v>1</v>
      </c>
      <c r="H41">
        <v>1</v>
      </c>
      <c r="I41" s="88" t="s">
        <v>29</v>
      </c>
      <c r="J41" s="225" t="s">
        <v>2638</v>
      </c>
    </row>
    <row r="42" spans="1:14" s="244" customFormat="1" x14ac:dyDescent="0.2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2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2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25">
      <c r="A48" t="s">
        <v>8</v>
      </c>
      <c r="B48" t="s">
        <v>1740</v>
      </c>
      <c r="C48" t="s">
        <v>1741</v>
      </c>
      <c r="D48" t="s">
        <v>1742</v>
      </c>
      <c r="E48" t="s">
        <v>1743</v>
      </c>
      <c r="F48" s="8">
        <v>0</v>
      </c>
      <c r="G48" s="8">
        <v>1</v>
      </c>
      <c r="H48" s="8">
        <v>0.01</v>
      </c>
      <c r="I48" s="143" t="s">
        <v>1744</v>
      </c>
      <c r="J48" s="88" t="s">
        <v>1745</v>
      </c>
      <c r="K48" s="88"/>
      <c r="L48" s="78"/>
      <c r="M48" s="228"/>
    </row>
    <row r="49" spans="1:14" x14ac:dyDescent="0.25">
      <c r="A49" t="s">
        <v>8</v>
      </c>
      <c r="B49" t="s">
        <v>2586</v>
      </c>
      <c r="C49" t="s">
        <v>2588</v>
      </c>
      <c r="D49" t="s">
        <v>1795</v>
      </c>
      <c r="E49" t="s">
        <v>2589</v>
      </c>
      <c r="F49" s="217">
        <v>-100</v>
      </c>
      <c r="G49">
        <v>100</v>
      </c>
      <c r="H49">
        <v>5</v>
      </c>
      <c r="I49" s="88" t="s">
        <v>1833</v>
      </c>
      <c r="J49" s="88" t="s">
        <v>2621</v>
      </c>
      <c r="K49" s="88"/>
      <c r="L49" s="78"/>
      <c r="M49" s="228"/>
    </row>
    <row r="50" spans="1:14" x14ac:dyDescent="0.25">
      <c r="A50" t="s">
        <v>8</v>
      </c>
      <c r="B50" t="s">
        <v>1796</v>
      </c>
      <c r="C50" t="s">
        <v>1794</v>
      </c>
      <c r="D50" t="s">
        <v>1795</v>
      </c>
      <c r="E50" t="s">
        <v>1799</v>
      </c>
      <c r="F50" s="217">
        <v>-100</v>
      </c>
      <c r="G50">
        <v>100</v>
      </c>
      <c r="H50">
        <v>5</v>
      </c>
      <c r="I50" t="s">
        <v>1802</v>
      </c>
      <c r="J50" s="88" t="s">
        <v>1954</v>
      </c>
      <c r="K50" s="88"/>
      <c r="L50" s="88"/>
      <c r="M50" s="228"/>
    </row>
    <row r="51" spans="1:14" x14ac:dyDescent="0.25">
      <c r="A51" t="s">
        <v>8</v>
      </c>
      <c r="B51" t="s">
        <v>1797</v>
      </c>
      <c r="C51" t="s">
        <v>1798</v>
      </c>
      <c r="D51" t="s">
        <v>1795</v>
      </c>
      <c r="E51" t="s">
        <v>1800</v>
      </c>
      <c r="F51" s="106">
        <v>-1</v>
      </c>
      <c r="G51" s="8">
        <v>1</v>
      </c>
      <c r="H51" s="8">
        <v>0.01</v>
      </c>
      <c r="I51" s="143" t="s">
        <v>1801</v>
      </c>
      <c r="J51" s="88" t="s">
        <v>2627</v>
      </c>
      <c r="K51" s="88"/>
      <c r="L51" s="78"/>
      <c r="M51" s="228"/>
    </row>
    <row r="52" spans="1:14" x14ac:dyDescent="0.25">
      <c r="A52" t="s">
        <v>8</v>
      </c>
      <c r="B52" t="s">
        <v>1803</v>
      </c>
      <c r="C52" t="s">
        <v>1804</v>
      </c>
      <c r="D52" t="s">
        <v>1803</v>
      </c>
      <c r="E52" t="s">
        <v>1805</v>
      </c>
      <c r="F52">
        <v>-100</v>
      </c>
      <c r="G52">
        <v>100</v>
      </c>
      <c r="H52">
        <v>5</v>
      </c>
      <c r="I52" s="143" t="s">
        <v>1806</v>
      </c>
      <c r="J52" s="88" t="s">
        <v>2599</v>
      </c>
      <c r="K52" s="88"/>
      <c r="L52" s="78"/>
      <c r="M52" s="228"/>
    </row>
    <row r="53" spans="1:14" x14ac:dyDescent="0.25">
      <c r="A53" t="s">
        <v>9</v>
      </c>
      <c r="B53" t="s">
        <v>1446</v>
      </c>
      <c r="C53" t="s">
        <v>1411</v>
      </c>
      <c r="D53" t="s">
        <v>1446</v>
      </c>
      <c r="E53" t="s">
        <v>1412</v>
      </c>
      <c r="F53" s="223">
        <v>0</v>
      </c>
      <c r="G53" s="223">
        <v>0.5</v>
      </c>
      <c r="H53" s="223">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2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5">
      <c r="A68" t="s">
        <v>9</v>
      </c>
      <c r="B68" t="s">
        <v>679</v>
      </c>
      <c r="C68" t="s">
        <v>678</v>
      </c>
      <c r="D68" t="s">
        <v>679</v>
      </c>
      <c r="E68" t="s">
        <v>681</v>
      </c>
      <c r="F68" s="8">
        <v>0</v>
      </c>
      <c r="G68" s="8">
        <v>1</v>
      </c>
      <c r="H68" s="8">
        <v>0.01</v>
      </c>
      <c r="I68" s="88" t="s">
        <v>682</v>
      </c>
      <c r="J68" s="88" t="s">
        <v>1422</v>
      </c>
      <c r="K68" s="88"/>
      <c r="L68" s="78" t="s">
        <v>937</v>
      </c>
      <c r="M68" s="228"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8"/>
    </row>
    <row r="70" spans="1:14" x14ac:dyDescent="0.25">
      <c r="A70" t="s">
        <v>9</v>
      </c>
      <c r="B70" t="s">
        <v>19</v>
      </c>
      <c r="C70" t="s">
        <v>284</v>
      </c>
      <c r="D70" s="15" t="s">
        <v>346</v>
      </c>
      <c r="E70" t="s">
        <v>520</v>
      </c>
      <c r="F70" s="8">
        <v>0</v>
      </c>
      <c r="G70" s="8">
        <v>1</v>
      </c>
      <c r="H70" s="8">
        <v>0.01</v>
      </c>
      <c r="I70" s="88" t="s">
        <v>33</v>
      </c>
      <c r="J70" s="88" t="s">
        <v>1841</v>
      </c>
      <c r="K70" s="88" t="s">
        <v>225</v>
      </c>
      <c r="L70" s="78" t="s">
        <v>226</v>
      </c>
      <c r="M70" s="228"/>
    </row>
    <row r="71" spans="1:14" x14ac:dyDescent="0.25">
      <c r="A71" t="s">
        <v>9</v>
      </c>
      <c r="B71" t="s">
        <v>1454</v>
      </c>
      <c r="C71" t="s">
        <v>1455</v>
      </c>
      <c r="D71" t="s">
        <v>1454</v>
      </c>
      <c r="E71" t="s">
        <v>1456</v>
      </c>
      <c r="F71" s="8">
        <v>0</v>
      </c>
      <c r="G71" s="8">
        <v>1</v>
      </c>
      <c r="H71" s="8">
        <v>0.01</v>
      </c>
      <c r="I71" s="88" t="s">
        <v>33</v>
      </c>
      <c r="J71" s="88" t="s">
        <v>1846</v>
      </c>
      <c r="K71" s="88"/>
      <c r="L71" s="78"/>
      <c r="M71" s="228"/>
    </row>
    <row r="72" spans="1:14" s="112" customFormat="1" x14ac:dyDescent="0.2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2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8" t="s">
        <v>150</v>
      </c>
    </row>
    <row r="74" spans="1:14" x14ac:dyDescent="0.2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K74" s="88" t="s">
        <v>227</v>
      </c>
      <c r="L74" s="78" t="s">
        <v>228</v>
      </c>
      <c r="M74" s="228"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8"/>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2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3">
        <v>0</v>
      </c>
      <c r="G94" s="223">
        <v>1</v>
      </c>
      <c r="H94" s="223">
        <v>0.01</v>
      </c>
      <c r="I94" s="88" t="s">
        <v>998</v>
      </c>
      <c r="J94" s="88" t="s">
        <v>1423</v>
      </c>
      <c r="K94" s="78" t="s">
        <v>1148</v>
      </c>
    </row>
    <row r="95" spans="1:14" x14ac:dyDescent="0.2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5">
      <c r="A96" s="112" t="s">
        <v>10</v>
      </c>
      <c r="B96" s="112" t="s">
        <v>1848</v>
      </c>
      <c r="C96" s="112" t="s">
        <v>1851</v>
      </c>
      <c r="F96" s="112">
        <v>0</v>
      </c>
      <c r="G96" s="112">
        <v>1</v>
      </c>
      <c r="H96" s="112">
        <v>1</v>
      </c>
      <c r="I96" s="237" t="s">
        <v>29</v>
      </c>
      <c r="J96" s="237" t="s">
        <v>1854</v>
      </c>
      <c r="M96" s="238"/>
    </row>
    <row r="97" spans="1:13" s="112" customFormat="1" x14ac:dyDescent="0.25">
      <c r="A97" s="112" t="s">
        <v>10</v>
      </c>
      <c r="B97" s="112" t="s">
        <v>1849</v>
      </c>
      <c r="C97" s="112" t="s">
        <v>1852</v>
      </c>
      <c r="F97" s="112">
        <v>0</v>
      </c>
      <c r="G97" s="112">
        <v>1</v>
      </c>
      <c r="H97" s="112">
        <v>1</v>
      </c>
      <c r="I97" s="237" t="s">
        <v>29</v>
      </c>
      <c r="J97" s="237" t="s">
        <v>1855</v>
      </c>
      <c r="M97" s="238"/>
    </row>
    <row r="98" spans="1:13" s="112" customFormat="1" x14ac:dyDescent="0.25">
      <c r="A98" s="112" t="s">
        <v>10</v>
      </c>
      <c r="B98" s="112" t="s">
        <v>1850</v>
      </c>
      <c r="C98" s="112" t="s">
        <v>1853</v>
      </c>
      <c r="F98" s="112">
        <v>0</v>
      </c>
      <c r="G98" s="112">
        <v>1</v>
      </c>
      <c r="H98" s="112">
        <v>1</v>
      </c>
      <c r="I98" s="237" t="s">
        <v>29</v>
      </c>
      <c r="J98" s="237" t="s">
        <v>1856</v>
      </c>
      <c r="M98" s="238"/>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3"/>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York, the share of electricity among fuels used for heating in urban, residential buildings will rise from 6% to 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York, the share of electricity among fuels used for appliances in urban, residential buildings will fall from 29% to 28%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York, the share of electricity among fuels used for heating in rural, residential buildings will rise from 6% to 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York, the share of electricity among fuels used for appliances in rural, residential buildings will fall from 29% to 28%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York,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York, the share of electricity among fuels used for appliances in commercial buildings will fall from 31% to 29%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York, the share of electricity among fuels used for other components in commercial buildings will rise from 66% to 76% through 2050.</v>
      </c>
    </row>
    <row r="3" spans="1:20" x14ac:dyDescent="0.2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40%.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row>
    <row r="6" spans="1:20" x14ac:dyDescent="0.2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New York, a 100% setting provides for an additional  9918 MW of demand response capacity in 2050 (on top of a BAU quantity of 4744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row>
    <row r="7" spans="1:20" x14ac:dyDescent="0.2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York does not have a capacity construction subsidy. However, the Investment Tax Credit, a similar program for solar power, covers 30% of system costs through 2019, with declining amounts thereafter.//**Solar PV: **New York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York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York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**New York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**New York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New York.</v>
      </c>
      <c r="L9" s="143" t="str">
        <f>J9&amp;K9</f>
        <v>**Description:** This policy prevents new capacity of the selected type(s) from being built or deployed.  // **Guidance for setting values:** No new coal is planned in New York.</v>
      </c>
      <c r="M9" s="102"/>
    </row>
    <row r="10" spans="1:20" ht="180" x14ac:dyDescent="0.2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As of late 2020, there is an additional state subsidy of $2000.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M10" s="226"/>
      <c r="N10" s="227"/>
    </row>
    <row r="11" spans="1:20" ht="105" x14ac:dyDescent="0.2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New York will retire 0 MW of coal by 2050. New York currently has 1204 MW of coal capacity.</v>
      </c>
      <c r="L12" s="78" t="str">
        <f>J12&amp;K12&amp;M12&amp;N12&amp;O12&amp;P12</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NY will retire 0 MW of natural gas by 2050. NY currently has 8863 MW of natural gas non-peaker capacity.</v>
      </c>
      <c r="N12" t="str">
        <f>_xlfn.CONCAT("//**Nuclear:** The EIA projects that ", About!B2, " will retire ", 'Supporting Data'!$O$3, " MW of nuclear by 2050. ", About!B2, " currently has ",'Supporting Data'!$V$3, " MW of nuclear capacity." )</f>
        <v>//**Nuclear:** The EIA projects that NY will retire 0 MW of nuclear by 2050. NY currently has 5396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NY will retire 50 MW of natural gas by 2050. NY currently has 12716 MW of natural gas peaker capacity.</v>
      </c>
      <c r="P12" t="str">
        <f>_xlfn.CONCAT("//**Lignite:** The EIA projects that ", About!B2, " will retire ", 'Supporting Data'!$S$3, " MW of lignite by 2050. ", About!B2, " currently has ",'Supporting Data'!$AE$3, " MW of lignite capacity." )</f>
        <v>//**Lignite:** The EIA projects that NY will retire 0 MW of lignite by 2050. NY currently has 0 MW of lignite capacity.</v>
      </c>
    </row>
    <row r="13" spans="1:20" x14ac:dyDescent="0.2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25">
      <c r="K15" s="58" t="s">
        <v>2540</v>
      </c>
      <c r="M15" s="58" t="s">
        <v>2541</v>
      </c>
    </row>
    <row r="16" spans="1:20" x14ac:dyDescent="0.2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9">
        <v>20</v>
      </c>
      <c r="I17" s="143" t="s">
        <v>1835</v>
      </c>
      <c r="J17" s="88" t="s">
        <v>1887</v>
      </c>
      <c r="K17" t="s">
        <v>2545</v>
      </c>
      <c r="L17" t="str">
        <f>M17&amp;K17</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35 $/MWh.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7" t="s">
        <v>2435</v>
      </c>
      <c r="C1" s="257"/>
      <c r="D1" s="162"/>
      <c r="E1" s="163" t="s">
        <v>2436</v>
      </c>
      <c r="F1" s="164"/>
      <c r="H1" s="163" t="s">
        <v>2437</v>
      </c>
      <c r="J1" s="165" t="s">
        <v>2438</v>
      </c>
      <c r="K1" s="257" t="s">
        <v>2439</v>
      </c>
      <c r="L1" s="257"/>
      <c r="M1" s="257" t="s">
        <v>2440</v>
      </c>
      <c r="N1" s="257"/>
      <c r="O1" s="257"/>
      <c r="P1" s="257"/>
      <c r="Q1" s="257"/>
      <c r="R1" s="257"/>
      <c r="S1" s="257"/>
      <c r="T1" s="257" t="s">
        <v>2441</v>
      </c>
      <c r="U1" s="257"/>
      <c r="V1" s="257"/>
      <c r="W1" s="257"/>
      <c r="X1" s="257"/>
      <c r="Y1" s="257"/>
      <c r="Z1" s="257"/>
      <c r="AA1" s="257"/>
      <c r="AB1" s="257"/>
      <c r="AC1" s="257"/>
      <c r="AD1" s="257"/>
      <c r="AE1" s="257"/>
      <c r="AF1" s="257"/>
      <c r="AG1" s="257"/>
      <c r="AH1" s="257"/>
      <c r="AI1" s="258"/>
      <c r="AJ1" s="259" t="s">
        <v>2442</v>
      </c>
      <c r="AK1" s="259"/>
      <c r="AL1" s="259"/>
      <c r="AM1"/>
      <c r="AN1" s="256" t="s">
        <v>2443</v>
      </c>
      <c r="AO1" s="256"/>
      <c r="AQ1" t="s">
        <v>2444</v>
      </c>
      <c r="AS1" s="260" t="s">
        <v>2445</v>
      </c>
      <c r="AT1" s="261"/>
      <c r="AU1" s="261"/>
      <c r="AV1" s="261"/>
      <c r="AW1" s="261"/>
      <c r="AX1" s="261"/>
      <c r="AY1" s="261"/>
      <c r="AZ1" s="261"/>
      <c r="BA1" s="260" t="s">
        <v>2446</v>
      </c>
      <c r="BB1" s="261"/>
      <c r="BC1" s="261"/>
      <c r="BD1" s="261"/>
      <c r="BE1" s="261"/>
      <c r="BF1" s="261"/>
      <c r="BG1" s="261"/>
      <c r="BH1" s="261"/>
      <c r="BI1" s="262" t="s">
        <v>2447</v>
      </c>
      <c r="BJ1" s="263"/>
      <c r="BK1" s="263"/>
      <c r="BL1" s="263"/>
      <c r="BM1" s="263"/>
      <c r="BN1" s="263"/>
      <c r="BO1" s="263"/>
      <c r="BP1" s="263"/>
      <c r="BQ1" s="259" t="s">
        <v>2448</v>
      </c>
      <c r="BR1" s="259"/>
      <c r="BS1" s="259"/>
      <c r="BT1" s="259"/>
      <c r="BU1" s="259"/>
      <c r="BV1" s="259"/>
      <c r="BW1" s="259"/>
      <c r="BX1" s="259"/>
      <c r="BY1" s="259"/>
      <c r="BZ1" s="259"/>
      <c r="CA1" s="259"/>
      <c r="CB1" s="259"/>
      <c r="CC1" s="259"/>
      <c r="CD1" s="259"/>
      <c r="CE1" s="259"/>
      <c r="CF1" s="259"/>
      <c r="CG1" s="259"/>
      <c r="CH1" s="259"/>
      <c r="CI1" s="264" t="s">
        <v>2449</v>
      </c>
      <c r="CJ1" s="265"/>
      <c r="CK1" s="266"/>
      <c r="CL1" s="38" t="s">
        <v>2450</v>
      </c>
    </row>
    <row r="2" spans="1:91" s="146" customFormat="1" ht="59.1" customHeight="1" thickBot="1" x14ac:dyDescent="0.3">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25">
      <c r="A3" s="182" t="str">
        <f>About!$C$2</f>
        <v>New York</v>
      </c>
      <c r="B3" s="183">
        <f>ROUND(SUMIFS(B$4:B$54, $A$4:$A$54, $A$3),0)</f>
        <v>65140</v>
      </c>
      <c r="C3" s="184">
        <f t="shared" ref="C3" si="0">ROUND(SUMIFS(C$4:C$54, $A$4:$A$54, $A$3),0)</f>
        <v>65</v>
      </c>
      <c r="D3" s="183">
        <f>SUMIFS(D$4:D$54, $A$4:$A$54, $A$3)</f>
        <v>19936949</v>
      </c>
      <c r="E3" s="183">
        <f>SUMIFS(E$4:E$54, $A$4:$A$54, $A$3)</f>
        <v>27919145.999999937</v>
      </c>
      <c r="F3" s="134">
        <f>ROUND(SUMIFS(F$4:F$54,$A$4:$A$54,$A$3)*100,0)</f>
        <v>40</v>
      </c>
      <c r="G3" s="58">
        <f>SUMIFS(G$4:G$54, $A$4:$A$54, $A$3)</f>
        <v>3361222</v>
      </c>
      <c r="H3" s="58">
        <f>SUMIFS(H$4:H$54, $A$4:$A$54, $A$3)</f>
        <v>1750163</v>
      </c>
      <c r="I3" s="134">
        <f>ROUND(SUMIFS(I$4:I$54,$A$4:$A$54,$A$3)*100,0)</f>
        <v>-48</v>
      </c>
      <c r="J3" s="134">
        <f>ROUND(SUMIFS(J$4:J$54, $A$4:$A$54, $A$3),0)</f>
        <v>9918</v>
      </c>
      <c r="K3" s="58">
        <f t="shared" ref="K3:AI3" si="1">ROUND(SUMIFS(K$4:K$54, $A$4:$A$54, $A$3),0)</f>
        <v>3609</v>
      </c>
      <c r="L3" s="134">
        <f t="shared" si="1"/>
        <v>4744</v>
      </c>
      <c r="M3" s="58">
        <f t="shared" si="1"/>
        <v>0</v>
      </c>
      <c r="N3" s="58">
        <f t="shared" si="1"/>
        <v>0</v>
      </c>
      <c r="O3" s="58">
        <f t="shared" si="1"/>
        <v>0</v>
      </c>
      <c r="P3" s="58">
        <f t="shared" si="1"/>
        <v>0</v>
      </c>
      <c r="Q3" s="58">
        <f t="shared" si="1"/>
        <v>0</v>
      </c>
      <c r="R3" s="58">
        <f t="shared" si="1"/>
        <v>50</v>
      </c>
      <c r="S3" s="134">
        <f t="shared" si="1"/>
        <v>0</v>
      </c>
      <c r="T3" s="58">
        <f t="shared" si="1"/>
        <v>1204</v>
      </c>
      <c r="U3" s="58">
        <f t="shared" si="1"/>
        <v>8863</v>
      </c>
      <c r="V3" s="58">
        <f t="shared" si="1"/>
        <v>5396</v>
      </c>
      <c r="W3" s="58">
        <f t="shared" si="1"/>
        <v>4545</v>
      </c>
      <c r="X3" s="58">
        <f t="shared" si="1"/>
        <v>1980</v>
      </c>
      <c r="Y3" s="58">
        <f t="shared" si="1"/>
        <v>470</v>
      </c>
      <c r="Z3" s="58">
        <f t="shared" si="1"/>
        <v>0</v>
      </c>
      <c r="AA3" s="58">
        <f t="shared" si="1"/>
        <v>174</v>
      </c>
      <c r="AB3" s="58">
        <f t="shared" si="1"/>
        <v>0</v>
      </c>
      <c r="AC3" s="58">
        <f t="shared" si="1"/>
        <v>2584</v>
      </c>
      <c r="AD3" s="58">
        <f t="shared" si="1"/>
        <v>12716</v>
      </c>
      <c r="AE3" s="58">
        <f t="shared" si="1"/>
        <v>0</v>
      </c>
      <c r="AF3" s="58">
        <f t="shared" si="1"/>
        <v>0</v>
      </c>
      <c r="AG3" s="58">
        <f t="shared" si="1"/>
        <v>0</v>
      </c>
      <c r="AH3" s="58">
        <f t="shared" si="1"/>
        <v>0</v>
      </c>
      <c r="AI3" s="134">
        <f t="shared" si="1"/>
        <v>195</v>
      </c>
      <c r="AJ3" s="58">
        <f>ROUND(SUMIFS(AJ$4:AJ$54,$A$4:$A$54,$A$3)*100,0)</f>
        <v>45</v>
      </c>
      <c r="AK3" s="58">
        <f t="shared" ref="AK3:AL3" si="2">ROUND(SUMIFS(AK$4:AK$54,$A$4:$A$54,$A$3)*100,0)</f>
        <v>70</v>
      </c>
      <c r="AL3" s="58">
        <f t="shared" si="2"/>
        <v>100</v>
      </c>
      <c r="AM3" s="58">
        <f>SUMIFS(AM$4:AM$54, $A$4:$A$54, $A$3)</f>
        <v>1</v>
      </c>
      <c r="AN3" s="58">
        <f t="shared" ref="AN3:AQ3" si="3">SUMIFS(AN$4:AN$54, $A$4:$A$54, $A$3)</f>
        <v>2000</v>
      </c>
      <c r="AO3" s="134">
        <f t="shared" si="3"/>
        <v>0</v>
      </c>
      <c r="AP3" s="134">
        <f t="shared" si="3"/>
        <v>6547</v>
      </c>
      <c r="AQ3" s="134">
        <f t="shared" si="3"/>
        <v>19469232</v>
      </c>
      <c r="AR3" s="134">
        <f>ROUND(SUMIFS(AR$4:AR$54,$A$4:$A$54,$A$3),2)</f>
        <v>33.630000000000003</v>
      </c>
      <c r="AS3" s="58">
        <f>SUMIFS(AS$4:AS$54, $A$4:$A$54, $A$3)</f>
        <v>2088895000000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2213620117919.9702</v>
      </c>
      <c r="BB3" s="58">
        <f t="shared" si="4"/>
        <v>0</v>
      </c>
      <c r="BC3" s="58">
        <f t="shared" si="4"/>
        <v>0</v>
      </c>
      <c r="BD3" s="58">
        <f t="shared" si="4"/>
        <v>0</v>
      </c>
      <c r="BE3" s="58">
        <f t="shared" si="4"/>
        <v>0</v>
      </c>
      <c r="BF3" s="58">
        <f t="shared" si="4"/>
        <v>12046337786603.1</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3</v>
      </c>
      <c r="BR3" s="134">
        <f t="shared" si="6"/>
        <v>3</v>
      </c>
      <c r="BS3" s="134">
        <f>ROUND(SUMIFS(BS$4:BS$54,$A$4:$A$54,$A$3)*100,0)</f>
        <v>31</v>
      </c>
      <c r="BT3" s="134">
        <f>ROUND(SUMIFS(BT$4:BT$54,$A$4:$A$54,$A$3)*100,0)</f>
        <v>29</v>
      </c>
      <c r="BU3" s="134">
        <f t="shared" ref="BU3:CH3" si="7">ROUND(SUMIFS(BU$4:BU$54,$A$4:$A$54,$A$3)*100,0)</f>
        <v>66</v>
      </c>
      <c r="BV3" s="134">
        <f t="shared" si="7"/>
        <v>76</v>
      </c>
      <c r="BW3" s="134">
        <f t="shared" si="7"/>
        <v>6</v>
      </c>
      <c r="BX3" s="134">
        <f t="shared" si="7"/>
        <v>9</v>
      </c>
      <c r="BY3" s="134">
        <f t="shared" si="7"/>
        <v>29</v>
      </c>
      <c r="BZ3" s="134">
        <f>ROUND(SUMIFS(BZ$4:BZ$54,$A$4:$A$54,$A$3)*100,0)</f>
        <v>28</v>
      </c>
      <c r="CA3" s="134">
        <f>ROUND(SUMIFS(CA$4:CA$54,$A$4:$A$54,$A$3)*100,0)</f>
        <v>100</v>
      </c>
      <c r="CB3" s="134">
        <f>ROUND(SUMIFS(CB$4:CB$54,$A$4:$A$54,$A$3)*100,0)</f>
        <v>100</v>
      </c>
      <c r="CC3" s="134">
        <f t="shared" si="7"/>
        <v>6</v>
      </c>
      <c r="CD3" s="134">
        <f t="shared" si="7"/>
        <v>9</v>
      </c>
      <c r="CE3" s="134">
        <f t="shared" si="7"/>
        <v>29</v>
      </c>
      <c r="CF3" s="134">
        <f t="shared" si="7"/>
        <v>28</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35</v>
      </c>
    </row>
    <row r="4" spans="1:91" x14ac:dyDescent="0.2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2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1" zoomScale="70" zoomScaleNormal="70" workbookViewId="0">
      <selection activeCell="A1625" sqref="A1625:XFD1625"/>
    </sheetView>
  </sheetViews>
  <sheetFormatPr defaultColWidth="9.140625" defaultRowHeight="15" x14ac:dyDescent="0.25"/>
  <cols>
    <col min="1" max="1" width="39.28515625" customWidth="1"/>
    <col min="2" max="2" width="27.7109375" style="204" customWidth="1"/>
    <col min="3" max="3" width="88.42578125" customWidth="1"/>
    <col min="4" max="7" width="11.7109375" customWidth="1"/>
    <col min="8" max="8" width="11.7109375" style="15" customWidth="1"/>
    <col min="9" max="9" width="11.7109375" style="204"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2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York.</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York.</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York.</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York.</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York.</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York.</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York.</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York.</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York.</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York.</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York.</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York.</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York.</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York.</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York.</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York.</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York.</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York.</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York.</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York.</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York.</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York.</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York.</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York.</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0.1</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13" sqref="B13"/>
    </sheetView>
  </sheetViews>
  <sheetFormatPr defaultColWidth="9.140625" defaultRowHeight="15" x14ac:dyDescent="0.25"/>
  <cols>
    <col min="1" max="1" width="43" customWidth="1"/>
    <col min="2" max="2" width="76.85546875" customWidth="1"/>
  </cols>
  <sheetData>
    <row r="1" spans="1:2" x14ac:dyDescent="0.25">
      <c r="A1" s="267" t="s">
        <v>1054</v>
      </c>
      <c r="B1" s="267"/>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7" t="s">
        <v>1058</v>
      </c>
      <c r="B48" s="267"/>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5"/>
  <sheetViews>
    <sheetView tabSelected="1" topLeftCell="A43" workbookViewId="0">
      <selection activeCell="F49" sqref="F49"/>
    </sheetView>
  </sheetViews>
  <sheetFormatPr defaultColWidth="9.140625" defaultRowHeight="15" x14ac:dyDescent="0.25"/>
  <cols>
    <col min="1" max="1" width="37.42578125" customWidth="1"/>
    <col min="2" max="2" width="27.42578125" customWidth="1"/>
    <col min="3" max="3" width="9" customWidth="1"/>
    <col min="4" max="5" width="9.5703125" customWidth="1"/>
    <col min="6" max="6" width="28.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8" t="s">
        <v>569</v>
      </c>
      <c r="B2" s="58" t="s">
        <v>571</v>
      </c>
      <c r="C2" s="219">
        <v>1</v>
      </c>
      <c r="D2" s="218" t="s">
        <v>63</v>
      </c>
      <c r="E2" s="218" t="s">
        <v>64</v>
      </c>
      <c r="F2" s="58" t="str">
        <f>UnitControlCenter!$B$3</f>
        <v>million metric tons / year</v>
      </c>
      <c r="G2" s="58" t="s">
        <v>553</v>
      </c>
      <c r="H2" s="58"/>
      <c r="I2" s="58"/>
      <c r="J2" s="58" t="s">
        <v>1739</v>
      </c>
    </row>
    <row r="3" spans="1:10" x14ac:dyDescent="0.25">
      <c r="A3" s="218"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x14ac:dyDescent="0.25">
      <c r="A49" s="143" t="s">
        <v>578</v>
      </c>
      <c r="B49" s="254" t="s">
        <v>2650</v>
      </c>
      <c r="C49" s="15">
        <v>1</v>
      </c>
      <c r="D49" t="s">
        <v>63</v>
      </c>
      <c r="E49" t="s">
        <v>64</v>
      </c>
      <c r="F49" t="s">
        <v>2651</v>
      </c>
      <c r="G49" s="255" t="s">
        <v>2649</v>
      </c>
    </row>
    <row r="50" spans="1:10" ht="15.75" thickBot="1" x14ac:dyDescent="0.3">
      <c r="A50" s="144" t="s">
        <v>578</v>
      </c>
      <c r="B50" s="148" t="s">
        <v>1249</v>
      </c>
      <c r="C50" s="145">
        <v>1</v>
      </c>
      <c r="D50" s="146" t="s">
        <v>65</v>
      </c>
      <c r="E50" s="146" t="s">
        <v>64</v>
      </c>
      <c r="F50" s="146" t="str">
        <f>UnitControlCenter!$B$9</f>
        <v>billion 2024 dollars / year</v>
      </c>
      <c r="G50" s="146" t="s">
        <v>1253</v>
      </c>
      <c r="H50" s="146" t="s">
        <v>1250</v>
      </c>
      <c r="I50" s="146" t="s">
        <v>1252</v>
      </c>
      <c r="J50" s="146"/>
    </row>
    <row r="51" spans="1:10" x14ac:dyDescent="0.25">
      <c r="A51" s="143" t="s">
        <v>1093</v>
      </c>
      <c r="B51" s="147" t="s">
        <v>1110</v>
      </c>
      <c r="C51" s="15">
        <v>1</v>
      </c>
      <c r="D51" t="s">
        <v>65</v>
      </c>
      <c r="E51" t="s">
        <v>64</v>
      </c>
      <c r="F51" t="str">
        <f>UnitControlCenter!$B$11</f>
        <v>jobs</v>
      </c>
      <c r="G51" t="s">
        <v>1101</v>
      </c>
      <c r="H51" t="s">
        <v>1100</v>
      </c>
      <c r="I51" t="s">
        <v>641</v>
      </c>
    </row>
    <row r="52" spans="1:10" x14ac:dyDescent="0.25">
      <c r="A52" s="143" t="s">
        <v>1093</v>
      </c>
      <c r="B52" s="147" t="s">
        <v>1460</v>
      </c>
      <c r="C52" s="15">
        <v>0</v>
      </c>
      <c r="D52" t="s">
        <v>65</v>
      </c>
      <c r="E52" t="s">
        <v>66</v>
      </c>
      <c r="F52" t="str">
        <f>UnitControlCenter!$B$11</f>
        <v>jobs</v>
      </c>
      <c r="G52" t="s">
        <v>1379</v>
      </c>
      <c r="H52" t="s">
        <v>1380</v>
      </c>
      <c r="I52" t="s">
        <v>1381</v>
      </c>
    </row>
    <row r="53" spans="1:10" x14ac:dyDescent="0.25">
      <c r="A53" s="143" t="s">
        <v>1093</v>
      </c>
      <c r="B53" s="147" t="s">
        <v>1461</v>
      </c>
      <c r="C53" s="15">
        <v>0</v>
      </c>
      <c r="D53" t="s">
        <v>65</v>
      </c>
      <c r="E53" t="s">
        <v>64</v>
      </c>
      <c r="F53" t="str">
        <f>UnitControlCenter!$B$13</f>
        <v>% change</v>
      </c>
      <c r="G53" t="s">
        <v>1398</v>
      </c>
      <c r="H53" t="s">
        <v>1380</v>
      </c>
      <c r="I53" t="s">
        <v>1381</v>
      </c>
    </row>
    <row r="54" spans="1:10" x14ac:dyDescent="0.25">
      <c r="A54" s="143" t="s">
        <v>1093</v>
      </c>
      <c r="B54" s="147" t="s">
        <v>1363</v>
      </c>
      <c r="C54" s="15">
        <v>0</v>
      </c>
      <c r="D54" t="s">
        <v>65</v>
      </c>
      <c r="E54" t="s">
        <v>66</v>
      </c>
      <c r="F54" t="str">
        <f>UnitControlCenter!$B$11</f>
        <v>jobs</v>
      </c>
      <c r="G54" t="s">
        <v>1402</v>
      </c>
      <c r="H54" t="s">
        <v>1382</v>
      </c>
      <c r="I54" s="15" t="s">
        <v>1383</v>
      </c>
      <c r="J54" s="15"/>
    </row>
    <row r="55" spans="1:10" x14ac:dyDescent="0.25">
      <c r="A55" s="143" t="s">
        <v>1093</v>
      </c>
      <c r="B55" s="147" t="s">
        <v>1395</v>
      </c>
      <c r="C55" s="15">
        <v>0</v>
      </c>
      <c r="D55" t="s">
        <v>65</v>
      </c>
      <c r="E55" t="s">
        <v>64</v>
      </c>
      <c r="F55" t="str">
        <f>UnitControlCenter!$B$13</f>
        <v>% change</v>
      </c>
      <c r="G55" t="s">
        <v>1401</v>
      </c>
      <c r="H55" t="s">
        <v>1382</v>
      </c>
      <c r="I55" s="15" t="s">
        <v>1383</v>
      </c>
      <c r="J55" s="15"/>
    </row>
    <row r="56" spans="1:10" x14ac:dyDescent="0.25">
      <c r="A56" s="143" t="s">
        <v>1093</v>
      </c>
      <c r="B56" s="147" t="s">
        <v>1368</v>
      </c>
      <c r="C56" s="15">
        <v>0</v>
      </c>
      <c r="D56" t="s">
        <v>65</v>
      </c>
      <c r="E56" t="s">
        <v>66</v>
      </c>
      <c r="F56" t="str">
        <f>UnitControlCenter!$B$11</f>
        <v>jobs</v>
      </c>
      <c r="G56" t="s">
        <v>1384</v>
      </c>
      <c r="H56" t="s">
        <v>1385</v>
      </c>
      <c r="I56" t="s">
        <v>1386</v>
      </c>
    </row>
    <row r="57" spans="1:10" x14ac:dyDescent="0.25">
      <c r="A57" s="143" t="s">
        <v>1093</v>
      </c>
      <c r="B57" s="147" t="s">
        <v>1396</v>
      </c>
      <c r="C57" s="15">
        <v>0</v>
      </c>
      <c r="D57" t="s">
        <v>65</v>
      </c>
      <c r="E57" t="s">
        <v>64</v>
      </c>
      <c r="F57" t="str">
        <f>UnitControlCenter!$B$13</f>
        <v>% change</v>
      </c>
      <c r="G57" t="s">
        <v>1399</v>
      </c>
      <c r="H57" t="s">
        <v>1385</v>
      </c>
      <c r="I57" t="s">
        <v>1386</v>
      </c>
    </row>
    <row r="58" spans="1:10" x14ac:dyDescent="0.25">
      <c r="A58" s="143" t="s">
        <v>1093</v>
      </c>
      <c r="B58" s="147" t="s">
        <v>1371</v>
      </c>
      <c r="C58" s="15">
        <v>0</v>
      </c>
      <c r="D58" t="s">
        <v>65</v>
      </c>
      <c r="E58" t="s">
        <v>66</v>
      </c>
      <c r="F58" t="str">
        <f>UnitControlCenter!$B$11</f>
        <v>jobs</v>
      </c>
      <c r="G58" t="s">
        <v>1387</v>
      </c>
      <c r="H58" t="s">
        <v>1388</v>
      </c>
      <c r="I58" t="s">
        <v>1389</v>
      </c>
    </row>
    <row r="59" spans="1:10" x14ac:dyDescent="0.25">
      <c r="A59" s="143" t="s">
        <v>1093</v>
      </c>
      <c r="B59" s="147" t="s">
        <v>1397</v>
      </c>
      <c r="C59" s="15">
        <v>0</v>
      </c>
      <c r="D59" t="s">
        <v>65</v>
      </c>
      <c r="E59" t="s">
        <v>64</v>
      </c>
      <c r="F59" t="str">
        <f>UnitControlCenter!$B$13</f>
        <v>% change</v>
      </c>
      <c r="G59" t="s">
        <v>1400</v>
      </c>
      <c r="H59" t="s">
        <v>1388</v>
      </c>
      <c r="I59" t="s">
        <v>1389</v>
      </c>
    </row>
    <row r="60" spans="1:10" x14ac:dyDescent="0.25">
      <c r="A60" s="143" t="s">
        <v>1093</v>
      </c>
      <c r="B60" s="147" t="s">
        <v>1448</v>
      </c>
      <c r="C60" s="15">
        <v>1</v>
      </c>
      <c r="D60" t="s">
        <v>65</v>
      </c>
      <c r="E60" t="s">
        <v>66</v>
      </c>
      <c r="F60" t="str">
        <f>UnitControlCenter!$B$11</f>
        <v>jobs</v>
      </c>
      <c r="G60" t="s">
        <v>1449</v>
      </c>
      <c r="H60" t="s">
        <v>1450</v>
      </c>
      <c r="I60" t="s">
        <v>1451</v>
      </c>
    </row>
    <row r="61" spans="1:10" x14ac:dyDescent="0.25">
      <c r="A61" s="143" t="s">
        <v>1093</v>
      </c>
      <c r="B61" s="147" t="s">
        <v>1452</v>
      </c>
      <c r="C61" s="15">
        <v>1</v>
      </c>
      <c r="D61" t="s">
        <v>65</v>
      </c>
      <c r="E61" t="s">
        <v>64</v>
      </c>
      <c r="F61" t="str">
        <f>UnitControlCenter!$B$13</f>
        <v>% change</v>
      </c>
      <c r="G61" t="s">
        <v>1453</v>
      </c>
      <c r="H61" t="s">
        <v>1450</v>
      </c>
      <c r="I61" t="s">
        <v>1451</v>
      </c>
    </row>
    <row r="62" spans="1:10" x14ac:dyDescent="0.25">
      <c r="A62" s="143" t="s">
        <v>1093</v>
      </c>
      <c r="B62" s="147" t="s">
        <v>1154</v>
      </c>
      <c r="C62" s="15">
        <v>1</v>
      </c>
      <c r="D62" t="s">
        <v>65</v>
      </c>
      <c r="E62" t="s">
        <v>64</v>
      </c>
      <c r="F62" t="str">
        <f>UnitControlCenter!$B$11</f>
        <v>jobs</v>
      </c>
      <c r="G62" t="s">
        <v>1158</v>
      </c>
      <c r="H62" t="s">
        <v>1157</v>
      </c>
      <c r="I62" t="s">
        <v>1168</v>
      </c>
    </row>
    <row r="63" spans="1:10" x14ac:dyDescent="0.25">
      <c r="A63" s="143" t="s">
        <v>1093</v>
      </c>
      <c r="B63" s="147" t="s">
        <v>1209</v>
      </c>
      <c r="C63" s="15">
        <v>1</v>
      </c>
      <c r="D63" t="s">
        <v>65</v>
      </c>
      <c r="E63" t="s">
        <v>64</v>
      </c>
      <c r="F63" t="str">
        <f>UnitControlCenter!$B$11</f>
        <v>jobs</v>
      </c>
      <c r="G63" t="s">
        <v>1208</v>
      </c>
      <c r="H63" t="s">
        <v>1100</v>
      </c>
      <c r="I63" t="s">
        <v>641</v>
      </c>
    </row>
    <row r="64" spans="1:10" x14ac:dyDescent="0.25">
      <c r="A64" s="143" t="s">
        <v>1093</v>
      </c>
      <c r="B64" s="147" t="s">
        <v>1095</v>
      </c>
      <c r="C64" s="15">
        <v>1</v>
      </c>
      <c r="D64" t="s">
        <v>65</v>
      </c>
      <c r="E64" t="s">
        <v>64</v>
      </c>
      <c r="F64" t="str">
        <f>UnitControlCenter!$B$9</f>
        <v>billion 2024 dollars / year</v>
      </c>
      <c r="G64" t="s">
        <v>1102</v>
      </c>
      <c r="H64" t="s">
        <v>1104</v>
      </c>
      <c r="I64" t="s">
        <v>641</v>
      </c>
    </row>
    <row r="65" spans="1:10" x14ac:dyDescent="0.25">
      <c r="A65" s="143" t="s">
        <v>1093</v>
      </c>
      <c r="B65" s="147" t="s">
        <v>1114</v>
      </c>
      <c r="C65" s="15">
        <v>1</v>
      </c>
      <c r="D65" t="s">
        <v>65</v>
      </c>
      <c r="E65" t="s">
        <v>64</v>
      </c>
      <c r="F65" t="str">
        <f>UnitControlCenter!$B$13</f>
        <v>% change</v>
      </c>
      <c r="G65" t="s">
        <v>1116</v>
      </c>
      <c r="H65" t="s">
        <v>1104</v>
      </c>
      <c r="I65" t="s">
        <v>641</v>
      </c>
    </row>
    <row r="66" spans="1:10" x14ac:dyDescent="0.25">
      <c r="A66" s="143" t="s">
        <v>1093</v>
      </c>
      <c r="B66" s="147" t="s">
        <v>1155</v>
      </c>
      <c r="C66" s="15">
        <v>1</v>
      </c>
      <c r="D66" t="s">
        <v>65</v>
      </c>
      <c r="E66" t="s">
        <v>64</v>
      </c>
      <c r="F66" t="str">
        <f>UnitControlCenter!$B$9</f>
        <v>billion 2024 dollars / year</v>
      </c>
      <c r="G66" t="s">
        <v>1159</v>
      </c>
      <c r="H66" t="s">
        <v>1157</v>
      </c>
      <c r="I66" t="s">
        <v>1168</v>
      </c>
    </row>
    <row r="67" spans="1:10" x14ac:dyDescent="0.25">
      <c r="A67" s="143" t="s">
        <v>1093</v>
      </c>
      <c r="B67" s="147" t="s">
        <v>1109</v>
      </c>
      <c r="C67" s="15">
        <v>1</v>
      </c>
      <c r="D67" t="s">
        <v>65</v>
      </c>
      <c r="E67" t="s">
        <v>64</v>
      </c>
      <c r="F67" t="str">
        <f>UnitControlCenter!$B$9</f>
        <v>billion 2024 dollars / year</v>
      </c>
      <c r="G67" t="s">
        <v>1105</v>
      </c>
      <c r="H67" t="s">
        <v>1103</v>
      </c>
      <c r="I67" t="s">
        <v>641</v>
      </c>
    </row>
    <row r="68" spans="1:10" x14ac:dyDescent="0.25">
      <c r="A68" s="143" t="s">
        <v>1093</v>
      </c>
      <c r="B68" s="147" t="s">
        <v>1107</v>
      </c>
      <c r="C68" s="15">
        <v>1</v>
      </c>
      <c r="D68" t="s">
        <v>63</v>
      </c>
      <c r="E68" t="s">
        <v>64</v>
      </c>
      <c r="F68" t="str">
        <f>UnitControlCenter!$B$14</f>
        <v>2024 dollars / employee-year</v>
      </c>
      <c r="G68" t="s">
        <v>1108</v>
      </c>
    </row>
    <row r="69" spans="1:10" ht="15.75" thickBot="1" x14ac:dyDescent="0.3">
      <c r="A69" s="144" t="s">
        <v>1093</v>
      </c>
      <c r="B69" s="148" t="s">
        <v>1156</v>
      </c>
      <c r="C69" s="145">
        <v>1</v>
      </c>
      <c r="D69" s="146" t="s">
        <v>65</v>
      </c>
      <c r="E69" s="146" t="s">
        <v>64</v>
      </c>
      <c r="F69" s="146" t="str">
        <f>UnitControlCenter!$B$9</f>
        <v>billion 2024 dollars / year</v>
      </c>
      <c r="G69" s="146" t="s">
        <v>1160</v>
      </c>
      <c r="H69" s="146" t="s">
        <v>1157</v>
      </c>
      <c r="I69" s="146" t="s">
        <v>1168</v>
      </c>
      <c r="J69" s="146"/>
    </row>
    <row r="70" spans="1:10" x14ac:dyDescent="0.25">
      <c r="A70" s="143" t="s">
        <v>1094</v>
      </c>
      <c r="B70" s="143" t="s">
        <v>900</v>
      </c>
      <c r="C70" s="15">
        <v>0</v>
      </c>
      <c r="D70" t="s">
        <v>65</v>
      </c>
      <c r="E70" t="s">
        <v>64</v>
      </c>
      <c r="F70" t="str">
        <f>UnitControlCenter!$B$9</f>
        <v>billion 2024 dollars / year</v>
      </c>
      <c r="G70" t="s">
        <v>901</v>
      </c>
      <c r="H70" t="s">
        <v>902</v>
      </c>
      <c r="I70" t="s">
        <v>881</v>
      </c>
    </row>
    <row r="71" spans="1:10" x14ac:dyDescent="0.25">
      <c r="A71" s="143" t="s">
        <v>1094</v>
      </c>
      <c r="B71" s="143" t="s">
        <v>904</v>
      </c>
      <c r="C71" s="15">
        <v>0</v>
      </c>
      <c r="D71" t="s">
        <v>65</v>
      </c>
      <c r="E71" t="s">
        <v>64</v>
      </c>
      <c r="F71" t="str">
        <f>UnitControlCenter!$B$9</f>
        <v>billion 2024 dollars / year</v>
      </c>
      <c r="G71" t="s">
        <v>914</v>
      </c>
      <c r="H71" t="s">
        <v>915</v>
      </c>
      <c r="I71" t="s">
        <v>916</v>
      </c>
    </row>
    <row r="72" spans="1:10" x14ac:dyDescent="0.25">
      <c r="A72" s="143" t="s">
        <v>1094</v>
      </c>
      <c r="B72" s="143" t="s">
        <v>905</v>
      </c>
      <c r="C72" s="15">
        <v>0</v>
      </c>
      <c r="D72" t="s">
        <v>65</v>
      </c>
      <c r="E72" t="s">
        <v>64</v>
      </c>
      <c r="F72" t="str">
        <f>UnitControlCenter!$B$9</f>
        <v>billion 2024 dollars / year</v>
      </c>
      <c r="G72" t="s">
        <v>925</v>
      </c>
      <c r="H72" t="s">
        <v>923</v>
      </c>
      <c r="I72" t="s">
        <v>924</v>
      </c>
    </row>
    <row r="73" spans="1:10" x14ac:dyDescent="0.25">
      <c r="A73" s="143" t="s">
        <v>1094</v>
      </c>
      <c r="B73" s="143" t="s">
        <v>906</v>
      </c>
      <c r="C73" s="15">
        <v>0</v>
      </c>
      <c r="D73" t="s">
        <v>65</v>
      </c>
      <c r="E73" t="s">
        <v>64</v>
      </c>
      <c r="F73" t="str">
        <f>UnitControlCenter!$B$9</f>
        <v>billion 2024 dollars / year</v>
      </c>
      <c r="G73" t="s">
        <v>919</v>
      </c>
      <c r="H73" t="s">
        <v>915</v>
      </c>
      <c r="I73" t="s">
        <v>917</v>
      </c>
    </row>
    <row r="74" spans="1:10" x14ac:dyDescent="0.25">
      <c r="A74" s="143" t="s">
        <v>1094</v>
      </c>
      <c r="B74" s="143" t="s">
        <v>907</v>
      </c>
      <c r="C74" s="15">
        <v>0</v>
      </c>
      <c r="D74" t="s">
        <v>65</v>
      </c>
      <c r="E74" t="s">
        <v>64</v>
      </c>
      <c r="F74" t="str">
        <f>UnitControlCenter!$B$9</f>
        <v>billion 2024 dollars / year</v>
      </c>
      <c r="G74" t="s">
        <v>920</v>
      </c>
      <c r="H74" t="s">
        <v>915</v>
      </c>
      <c r="I74" t="s">
        <v>918</v>
      </c>
    </row>
    <row r="75" spans="1:10" x14ac:dyDescent="0.25">
      <c r="A75" s="143" t="s">
        <v>1094</v>
      </c>
      <c r="B75" s="143" t="s">
        <v>908</v>
      </c>
      <c r="C75" s="15">
        <v>0</v>
      </c>
      <c r="D75" t="s">
        <v>65</v>
      </c>
      <c r="E75" t="s">
        <v>64</v>
      </c>
      <c r="F75" t="str">
        <f>UnitControlCenter!$B$9</f>
        <v>billion 2024 dollars / year</v>
      </c>
      <c r="G75" t="s">
        <v>926</v>
      </c>
      <c r="H75" t="s">
        <v>923</v>
      </c>
      <c r="I75" t="s">
        <v>924</v>
      </c>
    </row>
    <row r="76" spans="1:10" x14ac:dyDescent="0.25">
      <c r="A76" s="143" t="s">
        <v>1094</v>
      </c>
      <c r="B76" s="143" t="s">
        <v>909</v>
      </c>
      <c r="C76" s="15">
        <v>0</v>
      </c>
      <c r="D76" t="s">
        <v>65</v>
      </c>
      <c r="E76" t="s">
        <v>64</v>
      </c>
      <c r="F76" t="str">
        <f>UnitControlCenter!$B$9</f>
        <v>billion 2024 dollars / year</v>
      </c>
      <c r="G76" t="s">
        <v>927</v>
      </c>
      <c r="H76" t="s">
        <v>923</v>
      </c>
      <c r="I76" t="s">
        <v>924</v>
      </c>
    </row>
    <row r="77" spans="1:10" x14ac:dyDescent="0.25">
      <c r="A77" s="143" t="s">
        <v>1094</v>
      </c>
      <c r="B77" s="143" t="s">
        <v>910</v>
      </c>
      <c r="C77" s="15">
        <v>0</v>
      </c>
      <c r="D77" t="s">
        <v>65</v>
      </c>
      <c r="E77" t="s">
        <v>64</v>
      </c>
      <c r="F77" t="str">
        <f>UnitControlCenter!$B$9</f>
        <v>billion 2024 dollars / year</v>
      </c>
      <c r="G77" t="s">
        <v>928</v>
      </c>
      <c r="H77" t="s">
        <v>923</v>
      </c>
      <c r="I77" t="s">
        <v>924</v>
      </c>
    </row>
    <row r="78" spans="1:10" x14ac:dyDescent="0.25">
      <c r="A78" s="143" t="s">
        <v>1094</v>
      </c>
      <c r="B78" s="143" t="s">
        <v>933</v>
      </c>
      <c r="C78" s="15">
        <v>0</v>
      </c>
      <c r="D78" t="s">
        <v>65</v>
      </c>
      <c r="E78" t="s">
        <v>64</v>
      </c>
      <c r="F78" t="str">
        <f>UnitControlCenter!$B$9</f>
        <v>billion 2024 dollars / year</v>
      </c>
      <c r="G78" t="s">
        <v>931</v>
      </c>
      <c r="H78" t="s">
        <v>923</v>
      </c>
      <c r="I78" t="s">
        <v>929</v>
      </c>
    </row>
    <row r="79" spans="1:10" ht="15.75" thickBot="1" x14ac:dyDescent="0.3">
      <c r="A79" s="144" t="s">
        <v>1094</v>
      </c>
      <c r="B79" s="144" t="s">
        <v>934</v>
      </c>
      <c r="C79" s="145">
        <v>0</v>
      </c>
      <c r="D79" s="146" t="s">
        <v>65</v>
      </c>
      <c r="E79" s="146" t="s">
        <v>64</v>
      </c>
      <c r="F79" s="146" t="str">
        <f>UnitControlCenter!$B$9</f>
        <v>billion 2024 dollars / year</v>
      </c>
      <c r="G79" s="146" t="s">
        <v>932</v>
      </c>
      <c r="H79" s="146" t="s">
        <v>923</v>
      </c>
      <c r="I79" s="146" t="s">
        <v>930</v>
      </c>
      <c r="J79" s="146"/>
    </row>
    <row r="80" spans="1:10" x14ac:dyDescent="0.25">
      <c r="A80" s="143" t="s">
        <v>579</v>
      </c>
      <c r="B80" s="143" t="s">
        <v>1210</v>
      </c>
      <c r="C80" s="15">
        <v>0</v>
      </c>
      <c r="D80" t="s">
        <v>63</v>
      </c>
      <c r="E80" t="s">
        <v>1212</v>
      </c>
      <c r="F80" t="str">
        <f>UnitControlCenter!$B$12</f>
        <v>incidents / year</v>
      </c>
      <c r="G80" t="s">
        <v>1139</v>
      </c>
    </row>
    <row r="81" spans="1:10" x14ac:dyDescent="0.25">
      <c r="A81" s="143" t="s">
        <v>579</v>
      </c>
      <c r="B81" s="143" t="s">
        <v>1408</v>
      </c>
      <c r="C81" s="15">
        <v>1</v>
      </c>
      <c r="D81" t="s">
        <v>63</v>
      </c>
      <c r="E81" t="s">
        <v>64</v>
      </c>
      <c r="F81" t="str">
        <f>UnitControlCenter!$B$13</f>
        <v>% change</v>
      </c>
      <c r="G81" t="s">
        <v>1409</v>
      </c>
    </row>
    <row r="82" spans="1:10" x14ac:dyDescent="0.25">
      <c r="A82" s="143" t="s">
        <v>579</v>
      </c>
      <c r="B82" s="143" t="s">
        <v>1458</v>
      </c>
      <c r="C82" s="15">
        <v>1</v>
      </c>
      <c r="D82" t="s">
        <v>65</v>
      </c>
      <c r="E82" t="s">
        <v>66</v>
      </c>
      <c r="F82" t="str">
        <f>UnitControlCenter!$B$12</f>
        <v>incidents / year</v>
      </c>
      <c r="G82" t="s">
        <v>1392</v>
      </c>
      <c r="H82" t="s">
        <v>1380</v>
      </c>
      <c r="I82" t="s">
        <v>1381</v>
      </c>
    </row>
    <row r="83" spans="1:10" x14ac:dyDescent="0.25">
      <c r="A83" s="143" t="s">
        <v>579</v>
      </c>
      <c r="B83" s="143" t="s">
        <v>1459</v>
      </c>
      <c r="C83" s="15">
        <v>1</v>
      </c>
      <c r="D83" t="s">
        <v>65</v>
      </c>
      <c r="E83" t="s">
        <v>64</v>
      </c>
      <c r="F83" t="str">
        <f>UnitControlCenter!$B$13</f>
        <v>% change</v>
      </c>
      <c r="G83" t="s">
        <v>1403</v>
      </c>
      <c r="H83" t="s">
        <v>1380</v>
      </c>
      <c r="I83" t="s">
        <v>1381</v>
      </c>
    </row>
    <row r="84" spans="1:10" x14ac:dyDescent="0.25">
      <c r="A84" s="143" t="s">
        <v>579</v>
      </c>
      <c r="B84" s="143" t="s">
        <v>1390</v>
      </c>
      <c r="C84" s="15">
        <v>1</v>
      </c>
      <c r="D84" t="s">
        <v>65</v>
      </c>
      <c r="E84" t="s">
        <v>66</v>
      </c>
      <c r="F84" t="str">
        <f>UnitControlCenter!$B$12</f>
        <v>incidents / year</v>
      </c>
      <c r="G84" t="s">
        <v>1393</v>
      </c>
      <c r="H84" t="s">
        <v>1382</v>
      </c>
      <c r="I84" s="15" t="s">
        <v>1383</v>
      </c>
      <c r="J84" s="15"/>
    </row>
    <row r="85" spans="1:10" x14ac:dyDescent="0.25">
      <c r="A85" s="143" t="s">
        <v>579</v>
      </c>
      <c r="B85" s="143" t="s">
        <v>1406</v>
      </c>
      <c r="C85" s="15">
        <v>1</v>
      </c>
      <c r="D85" t="s">
        <v>65</v>
      </c>
      <c r="E85" t="s">
        <v>64</v>
      </c>
      <c r="F85" t="str">
        <f>UnitControlCenter!$B$13</f>
        <v>% change</v>
      </c>
      <c r="G85" t="s">
        <v>1404</v>
      </c>
      <c r="H85" t="s">
        <v>1382</v>
      </c>
      <c r="I85" s="15" t="s">
        <v>1383</v>
      </c>
      <c r="J85" s="15"/>
    </row>
    <row r="86" spans="1:10" x14ac:dyDescent="0.25">
      <c r="A86" s="143" t="s">
        <v>579</v>
      </c>
      <c r="B86" s="143" t="s">
        <v>1391</v>
      </c>
      <c r="C86" s="15">
        <v>1</v>
      </c>
      <c r="D86" t="s">
        <v>65</v>
      </c>
      <c r="E86" t="s">
        <v>66</v>
      </c>
      <c r="F86" t="str">
        <f>UnitControlCenter!$B$12</f>
        <v>incidents / year</v>
      </c>
      <c r="G86" t="s">
        <v>1394</v>
      </c>
      <c r="H86" t="s">
        <v>1385</v>
      </c>
      <c r="I86" t="s">
        <v>1386</v>
      </c>
    </row>
    <row r="87" spans="1:10" x14ac:dyDescent="0.25">
      <c r="A87" s="143" t="s">
        <v>579</v>
      </c>
      <c r="B87" s="143" t="s">
        <v>1407</v>
      </c>
      <c r="C87" s="15">
        <v>1</v>
      </c>
      <c r="D87" t="s">
        <v>65</v>
      </c>
      <c r="E87" t="s">
        <v>64</v>
      </c>
      <c r="F87" t="str">
        <f>UnitControlCenter!$B$13</f>
        <v>% change</v>
      </c>
      <c r="G87" t="s">
        <v>1405</v>
      </c>
      <c r="H87" t="s">
        <v>1385</v>
      </c>
      <c r="I87" t="s">
        <v>1386</v>
      </c>
    </row>
    <row r="88" spans="1:10" x14ac:dyDescent="0.25">
      <c r="A88" s="143" t="s">
        <v>579</v>
      </c>
      <c r="B88" s="143" t="s">
        <v>1131</v>
      </c>
      <c r="C88" s="15">
        <v>0</v>
      </c>
      <c r="D88" t="s">
        <v>63</v>
      </c>
      <c r="E88" t="s">
        <v>64</v>
      </c>
      <c r="F88" t="str">
        <f>UnitControlCenter!$B$12</f>
        <v>incidents / year</v>
      </c>
      <c r="G88" t="s">
        <v>1139</v>
      </c>
    </row>
    <row r="89" spans="1:10" x14ac:dyDescent="0.25">
      <c r="A89" s="143" t="s">
        <v>579</v>
      </c>
      <c r="B89" s="143" t="s">
        <v>580</v>
      </c>
      <c r="C89" s="15">
        <v>1</v>
      </c>
      <c r="D89" t="s">
        <v>63</v>
      </c>
      <c r="E89" t="s">
        <v>64</v>
      </c>
      <c r="F89" t="str">
        <f>UnitControlCenter!$B$9</f>
        <v>billion 2024 dollars / year</v>
      </c>
      <c r="G89" t="s">
        <v>67</v>
      </c>
    </row>
    <row r="90" spans="1:10" x14ac:dyDescent="0.25">
      <c r="A90" s="143" t="s">
        <v>579</v>
      </c>
      <c r="B90" s="143" t="s">
        <v>1132</v>
      </c>
      <c r="C90" s="15">
        <v>1</v>
      </c>
      <c r="D90" t="s">
        <v>63</v>
      </c>
      <c r="E90" t="s">
        <v>64</v>
      </c>
      <c r="F90" t="str">
        <f>UnitControlCenter!$B$12</f>
        <v>incidents / year</v>
      </c>
      <c r="G90" t="s">
        <v>1140</v>
      </c>
    </row>
    <row r="91" spans="1:10" x14ac:dyDescent="0.25">
      <c r="A91" s="143" t="s">
        <v>579</v>
      </c>
      <c r="B91" s="143" t="s">
        <v>1133</v>
      </c>
      <c r="C91" s="15">
        <v>1</v>
      </c>
      <c r="D91" t="s">
        <v>63</v>
      </c>
      <c r="E91" t="s">
        <v>64</v>
      </c>
      <c r="F91" t="str">
        <f>UnitControlCenter!$B$12</f>
        <v>incidents / year</v>
      </c>
      <c r="G91" t="s">
        <v>1141</v>
      </c>
    </row>
    <row r="92" spans="1:10" x14ac:dyDescent="0.25">
      <c r="A92" s="143" t="s">
        <v>579</v>
      </c>
      <c r="B92" s="143" t="s">
        <v>1146</v>
      </c>
      <c r="C92" s="15">
        <v>1</v>
      </c>
      <c r="D92" t="s">
        <v>63</v>
      </c>
      <c r="E92" t="s">
        <v>64</v>
      </c>
      <c r="F92" t="str">
        <f>UnitControlCenter!$B$12</f>
        <v>incidents / year</v>
      </c>
      <c r="G92" t="s">
        <v>1147</v>
      </c>
    </row>
    <row r="93" spans="1:10" x14ac:dyDescent="0.25">
      <c r="A93" s="143" t="s">
        <v>579</v>
      </c>
      <c r="B93" s="143" t="s">
        <v>1134</v>
      </c>
      <c r="C93" s="15">
        <v>1</v>
      </c>
      <c r="D93" t="s">
        <v>63</v>
      </c>
      <c r="E93" t="s">
        <v>64</v>
      </c>
      <c r="F93" t="str">
        <f>UnitControlCenter!$B$12</f>
        <v>incidents / year</v>
      </c>
      <c r="G93" t="s">
        <v>1142</v>
      </c>
    </row>
    <row r="94" spans="1:10" x14ac:dyDescent="0.25">
      <c r="A94" s="143" t="s">
        <v>579</v>
      </c>
      <c r="B94" s="143" t="s">
        <v>1135</v>
      </c>
      <c r="C94" s="15">
        <v>1</v>
      </c>
      <c r="D94" t="s">
        <v>63</v>
      </c>
      <c r="E94" t="s">
        <v>64</v>
      </c>
      <c r="F94" t="str">
        <f>UnitControlCenter!$B$12</f>
        <v>incidents / year</v>
      </c>
      <c r="G94" t="s">
        <v>1143</v>
      </c>
    </row>
    <row r="95" spans="1:10" x14ac:dyDescent="0.25">
      <c r="A95" s="143" t="s">
        <v>579</v>
      </c>
      <c r="B95" s="143" t="s">
        <v>1136</v>
      </c>
      <c r="C95" s="15">
        <v>1</v>
      </c>
      <c r="D95" t="s">
        <v>63</v>
      </c>
      <c r="E95" t="s">
        <v>64</v>
      </c>
      <c r="F95" t="str">
        <f>UnitControlCenter!$B$12</f>
        <v>incidents / year</v>
      </c>
      <c r="G95" t="s">
        <v>1144</v>
      </c>
    </row>
    <row r="96" spans="1:10" ht="15.75" thickBot="1" x14ac:dyDescent="0.3">
      <c r="A96" s="144" t="s">
        <v>579</v>
      </c>
      <c r="B96" s="144" t="s">
        <v>1137</v>
      </c>
      <c r="C96" s="145">
        <v>1</v>
      </c>
      <c r="D96" s="146" t="s">
        <v>63</v>
      </c>
      <c r="E96" s="146" t="s">
        <v>64</v>
      </c>
      <c r="F96" s="146" t="str">
        <f>UnitControlCenter!$B$12</f>
        <v>incidents / year</v>
      </c>
      <c r="G96" s="146" t="s">
        <v>1145</v>
      </c>
      <c r="H96" s="146"/>
      <c r="I96" s="146"/>
      <c r="J96" s="146"/>
    </row>
    <row r="97" spans="1:10" x14ac:dyDescent="0.25">
      <c r="A97" s="143" t="s">
        <v>706</v>
      </c>
      <c r="B97" s="143" t="s">
        <v>581</v>
      </c>
      <c r="C97" s="15">
        <v>1</v>
      </c>
      <c r="D97" t="s">
        <v>65</v>
      </c>
      <c r="E97" t="s">
        <v>66</v>
      </c>
      <c r="F97" t="str">
        <f>UnitControlCenter!$B$16</f>
        <v>terawatt-hours (TWh) / year</v>
      </c>
      <c r="G97" s="58" t="s">
        <v>2421</v>
      </c>
      <c r="H97" s="58" t="s">
        <v>2422</v>
      </c>
      <c r="I97" t="s">
        <v>2423</v>
      </c>
    </row>
    <row r="98" spans="1:10" x14ac:dyDescent="0.25">
      <c r="A98" s="143" t="s">
        <v>706</v>
      </c>
      <c r="B98" s="143" t="s">
        <v>582</v>
      </c>
      <c r="C98" s="15">
        <v>1</v>
      </c>
      <c r="D98" t="s">
        <v>65</v>
      </c>
      <c r="E98" t="s">
        <v>64</v>
      </c>
      <c r="F98" t="str">
        <f>UnitControlCenter!$B$16</f>
        <v>terawatt-hours (TWh) / year</v>
      </c>
      <c r="G98" s="58" t="s">
        <v>2424</v>
      </c>
      <c r="H98" s="58" t="s">
        <v>2425</v>
      </c>
      <c r="I98" t="s">
        <v>2423</v>
      </c>
    </row>
    <row r="99" spans="1:10" x14ac:dyDescent="0.25">
      <c r="A99" s="143" t="s">
        <v>706</v>
      </c>
      <c r="B99" s="143" t="s">
        <v>583</v>
      </c>
      <c r="C99" s="15">
        <v>1</v>
      </c>
      <c r="D99" t="s">
        <v>65</v>
      </c>
      <c r="E99" t="s">
        <v>66</v>
      </c>
      <c r="F99" t="str">
        <f>UnitControlCenter!$B$21</f>
        <v>gigawatts (GW) / year</v>
      </c>
      <c r="G99" s="58" t="s">
        <v>2426</v>
      </c>
      <c r="H99" s="58" t="s">
        <v>2427</v>
      </c>
      <c r="I99" t="s">
        <v>2428</v>
      </c>
    </row>
    <row r="100" spans="1:10" x14ac:dyDescent="0.25">
      <c r="A100" s="143" t="s">
        <v>706</v>
      </c>
      <c r="B100" s="143" t="s">
        <v>584</v>
      </c>
      <c r="C100" s="15">
        <v>1</v>
      </c>
      <c r="D100" t="s">
        <v>65</v>
      </c>
      <c r="E100" t="s">
        <v>64</v>
      </c>
      <c r="F100" t="str">
        <f>UnitControlCenter!$B$21</f>
        <v>gigawatts (GW) / year</v>
      </c>
      <c r="G100" s="58" t="s">
        <v>2429</v>
      </c>
      <c r="H100" s="58" t="s">
        <v>2430</v>
      </c>
      <c r="I100" t="s">
        <v>2431</v>
      </c>
    </row>
    <row r="101" spans="1:10" x14ac:dyDescent="0.25">
      <c r="A101" s="143" t="s">
        <v>706</v>
      </c>
      <c r="B101" s="143" t="s">
        <v>707</v>
      </c>
      <c r="C101" s="15">
        <v>1</v>
      </c>
      <c r="D101" t="s">
        <v>65</v>
      </c>
      <c r="E101" t="s">
        <v>66</v>
      </c>
      <c r="F101" t="str">
        <f>UnitControlCenter!$B$16</f>
        <v>terawatt-hours (TWh) / year</v>
      </c>
      <c r="G101" t="s">
        <v>1918</v>
      </c>
      <c r="H101" t="s">
        <v>1919</v>
      </c>
      <c r="I101" t="s">
        <v>1920</v>
      </c>
    </row>
    <row r="102" spans="1:10" x14ac:dyDescent="0.25">
      <c r="A102" s="143" t="s">
        <v>706</v>
      </c>
      <c r="B102" s="143" t="s">
        <v>1894</v>
      </c>
      <c r="C102" s="15">
        <v>0</v>
      </c>
      <c r="D102" t="s">
        <v>63</v>
      </c>
      <c r="E102" t="s">
        <v>64</v>
      </c>
      <c r="F102" t="str">
        <f>UnitControlCenter!B18</f>
        <v>%</v>
      </c>
      <c r="G102" t="s">
        <v>1523</v>
      </c>
    </row>
    <row r="103" spans="1:10" x14ac:dyDescent="0.25">
      <c r="A103" s="143" t="s">
        <v>706</v>
      </c>
      <c r="B103" s="143" t="s">
        <v>1525</v>
      </c>
      <c r="C103" s="15">
        <v>1</v>
      </c>
      <c r="D103" t="s">
        <v>63</v>
      </c>
      <c r="E103" t="s">
        <v>64</v>
      </c>
      <c r="F103" t="str">
        <f>UnitControlCenter!B19</f>
        <v>metric tons CO2e / megawatt-hour (MWh)</v>
      </c>
      <c r="G103" t="s">
        <v>1524</v>
      </c>
    </row>
    <row r="104" spans="1:10" ht="15.75" thickBot="1" x14ac:dyDescent="0.3">
      <c r="A104" s="144" t="s">
        <v>706</v>
      </c>
      <c r="B104" s="144" t="s">
        <v>1532</v>
      </c>
      <c r="C104" s="145">
        <v>1</v>
      </c>
      <c r="D104" s="146" t="s">
        <v>63</v>
      </c>
      <c r="E104" s="146" t="s">
        <v>64</v>
      </c>
      <c r="F104" s="146" t="str">
        <f>UnitControlCenter!B20</f>
        <v>kilowatt-hour / 2024 dollar</v>
      </c>
      <c r="G104" s="146" t="s">
        <v>1533</v>
      </c>
      <c r="H104" s="146"/>
      <c r="I104" s="146"/>
      <c r="J104" s="146"/>
    </row>
    <row r="105" spans="1:10" x14ac:dyDescent="0.25">
      <c r="A105" s="143" t="s">
        <v>1351</v>
      </c>
      <c r="B105" s="143" t="s">
        <v>585</v>
      </c>
      <c r="C105" s="15">
        <v>0</v>
      </c>
      <c r="D105" t="s">
        <v>65</v>
      </c>
      <c r="E105" t="s">
        <v>597</v>
      </c>
      <c r="F105" t="str">
        <f>UnitControlCenter!$B$22</f>
        <v>2024 dollars / megawatt-hour (MWh)</v>
      </c>
      <c r="G105" t="s">
        <v>1752</v>
      </c>
      <c r="H105" t="s">
        <v>1818</v>
      </c>
      <c r="I105" s="15" t="s">
        <v>1820</v>
      </c>
    </row>
    <row r="106" spans="1:10" x14ac:dyDescent="0.25">
      <c r="A106" s="143" t="s">
        <v>1351</v>
      </c>
      <c r="B106" s="143" t="s">
        <v>1921</v>
      </c>
      <c r="C106" s="15">
        <v>0</v>
      </c>
      <c r="D106" t="s">
        <v>63</v>
      </c>
      <c r="E106" t="s">
        <v>64</v>
      </c>
      <c r="F106" t="str">
        <f>UnitControlCenter!B22</f>
        <v>2024 dollars / megawatt-hour (MWh)</v>
      </c>
      <c r="G106" t="s">
        <v>1922</v>
      </c>
    </row>
    <row r="107" spans="1:10" x14ac:dyDescent="0.25">
      <c r="A107" s="143" t="s">
        <v>1351</v>
      </c>
      <c r="B107" s="143" t="s">
        <v>586</v>
      </c>
      <c r="C107" s="15">
        <v>1</v>
      </c>
      <c r="D107" t="s">
        <v>65</v>
      </c>
      <c r="E107" t="s">
        <v>66</v>
      </c>
      <c r="F107" t="str">
        <f>UnitControlCenter!$B$16</f>
        <v>terawatt-hours (TWh) / year</v>
      </c>
      <c r="G107" t="s">
        <v>1005</v>
      </c>
      <c r="H107" t="s">
        <v>1006</v>
      </c>
      <c r="I107" t="s">
        <v>1007</v>
      </c>
    </row>
    <row r="108" spans="1:10" x14ac:dyDescent="0.25">
      <c r="A108" s="143" t="s">
        <v>1351</v>
      </c>
      <c r="B108" s="143" t="s">
        <v>1352</v>
      </c>
      <c r="C108" s="15">
        <v>1</v>
      </c>
      <c r="D108" t="s">
        <v>65</v>
      </c>
      <c r="E108" t="s">
        <v>66</v>
      </c>
      <c r="F108" t="str">
        <f>UnitControlCenter!$B$3</f>
        <v>million metric tons / year</v>
      </c>
      <c r="G108" t="s">
        <v>1754</v>
      </c>
      <c r="H108" t="s">
        <v>1819</v>
      </c>
      <c r="I108" s="15" t="s">
        <v>1821</v>
      </c>
    </row>
    <row r="109" spans="1:10" x14ac:dyDescent="0.25">
      <c r="A109" s="143" t="s">
        <v>1351</v>
      </c>
      <c r="B109" s="143" t="s">
        <v>700</v>
      </c>
      <c r="C109" s="15">
        <v>1</v>
      </c>
      <c r="D109" t="s">
        <v>65</v>
      </c>
      <c r="E109" t="s">
        <v>66</v>
      </c>
      <c r="F109" t="str">
        <f>UnitControlCenter!$B$23</f>
        <v>cubic km / yr</v>
      </c>
      <c r="G109" t="s">
        <v>1753</v>
      </c>
      <c r="H109" t="s">
        <v>1818</v>
      </c>
      <c r="I109" s="15" t="s">
        <v>1820</v>
      </c>
    </row>
    <row r="110" spans="1:10" s="146" customFormat="1" ht="15.75" thickBot="1" x14ac:dyDescent="0.3">
      <c r="A110" s="144" t="s">
        <v>1351</v>
      </c>
      <c r="B110" s="144" t="s">
        <v>701</v>
      </c>
      <c r="C110" s="145">
        <v>1</v>
      </c>
      <c r="D110" s="146" t="s">
        <v>65</v>
      </c>
      <c r="E110" s="146" t="s">
        <v>66</v>
      </c>
      <c r="F110" s="146" t="str">
        <f>UnitControlCenter!$B$23</f>
        <v>cubic km / yr</v>
      </c>
      <c r="G110" s="146" t="s">
        <v>1755</v>
      </c>
      <c r="H110" t="s">
        <v>1818</v>
      </c>
      <c r="I110" s="15" t="s">
        <v>1820</v>
      </c>
    </row>
    <row r="111" spans="1:10" x14ac:dyDescent="0.25">
      <c r="A111" s="143" t="s">
        <v>1714</v>
      </c>
      <c r="B111" s="143" t="s">
        <v>1715</v>
      </c>
      <c r="C111" s="15">
        <v>1</v>
      </c>
      <c r="D111" t="s">
        <v>65</v>
      </c>
      <c r="E111" t="s">
        <v>1721</v>
      </c>
      <c r="F111" t="str">
        <f>UnitControlCenter!$B$17</f>
        <v>terawatt-hours (TWh)</v>
      </c>
      <c r="G111" t="s">
        <v>1780</v>
      </c>
      <c r="H111" s="58" t="s">
        <v>2432</v>
      </c>
      <c r="I111" t="s">
        <v>1777</v>
      </c>
    </row>
    <row r="112" spans="1:10" x14ac:dyDescent="0.25">
      <c r="A112" s="143" t="s">
        <v>1714</v>
      </c>
      <c r="B112" s="143" t="s">
        <v>1716</v>
      </c>
      <c r="C112" s="15">
        <v>1</v>
      </c>
      <c r="D112" t="s">
        <v>65</v>
      </c>
      <c r="E112" t="s">
        <v>1721</v>
      </c>
      <c r="F112" t="str">
        <f>UnitControlCenter!$B$17</f>
        <v>terawatt-hours (TWh)</v>
      </c>
      <c r="G112" t="s">
        <v>1781</v>
      </c>
      <c r="H112" s="149" t="str">
        <f>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I$111</f>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1717</v>
      </c>
      <c r="C113" s="15">
        <v>1</v>
      </c>
      <c r="D113" t="s">
        <v>65</v>
      </c>
      <c r="E113" t="s">
        <v>1721</v>
      </c>
      <c r="F113" t="str">
        <f>UnitControlCenter!$B$17</f>
        <v>terawatt-hours (TWh)</v>
      </c>
      <c r="G113" t="s">
        <v>1782</v>
      </c>
      <c r="H113" s="149" t="str">
        <f t="shared" ref="H113:I116" si="0">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1718</v>
      </c>
      <c r="C114" s="15">
        <v>1</v>
      </c>
      <c r="D114" t="s">
        <v>65</v>
      </c>
      <c r="E114" t="s">
        <v>1721</v>
      </c>
      <c r="F114" t="str">
        <f>UnitControlCenter!$B$17</f>
        <v>terawatt-hours (TWh)</v>
      </c>
      <c r="G114" t="s">
        <v>1783</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1719</v>
      </c>
      <c r="C115" s="15">
        <v>0</v>
      </c>
      <c r="D115" t="s">
        <v>65</v>
      </c>
      <c r="E115" t="s">
        <v>1721</v>
      </c>
      <c r="F115" t="str">
        <f>UnitControlCenter!$B$17</f>
        <v>terawatt-hours (TWh)</v>
      </c>
      <c r="G115" t="s">
        <v>1778</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1720</v>
      </c>
      <c r="C116" s="15">
        <v>0</v>
      </c>
      <c r="D116" t="s">
        <v>65</v>
      </c>
      <c r="E116" t="s">
        <v>1721</v>
      </c>
      <c r="F116" t="str">
        <f>UnitControlCenter!$B$17</f>
        <v>terawatt-hours (TWh)</v>
      </c>
      <c r="G116" t="s">
        <v>1779</v>
      </c>
      <c r="H116"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49" t="str">
        <f t="shared" si="0"/>
        <v>abd8a4, af64ff, b49f00, ff9999, e5ffcc, 620e7a, 65fffb, 00b050, ff6400, ffff00, f1bb18, c2dffd, 087bf1, 004185, ccff33, 04ffaf, bfb088, ff00ff, 000000, ad6600, 740000, f593e0, 9b1cb0, c01b00, ff0000, 6e8000, 004d10, 009999, 969696, b49f00, af64ff</v>
      </c>
    </row>
    <row r="117" spans="1:10" x14ac:dyDescent="0.25">
      <c r="A117" s="143" t="s">
        <v>1714</v>
      </c>
      <c r="B117" s="143" t="s">
        <v>1724</v>
      </c>
      <c r="C117" s="15">
        <v>1</v>
      </c>
      <c r="D117" t="s">
        <v>65</v>
      </c>
      <c r="E117" t="s">
        <v>1722</v>
      </c>
      <c r="F117" t="str">
        <f>UnitControlCenter!$B$17</f>
        <v>terawatt-hours (TWh)</v>
      </c>
      <c r="G117" s="150" t="str">
        <f>G111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7" s="150" t="str">
        <f t="shared" ref="H117:I117" si="1">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1"/>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1725</v>
      </c>
      <c r="C118" s="15">
        <v>1</v>
      </c>
      <c r="D118" t="s">
        <v>65</v>
      </c>
      <c r="E118" t="s">
        <v>1722</v>
      </c>
      <c r="F118" t="str">
        <f>UnitControlCenter!$B$17</f>
        <v>terawatt-hours (TWh)</v>
      </c>
      <c r="G118" s="150" t="str">
        <f t="shared" ref="G118:I118" si="2">G112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8"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2"/>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1726</v>
      </c>
      <c r="C119" s="15">
        <v>1</v>
      </c>
      <c r="D119" t="s">
        <v>65</v>
      </c>
      <c r="E119" t="s">
        <v>1722</v>
      </c>
      <c r="F119" t="str">
        <f>UnitControlCenter!$B$17</f>
        <v>terawatt-hours (TWh)</v>
      </c>
      <c r="G119" s="150" t="str">
        <f t="shared" ref="G119:I119" si="3">G113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9"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3"/>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1727</v>
      </c>
      <c r="C120" s="15">
        <v>1</v>
      </c>
      <c r="D120" t="s">
        <v>65</v>
      </c>
      <c r="E120" t="s">
        <v>1722</v>
      </c>
      <c r="F120" t="str">
        <f>UnitControlCenter!$B$17</f>
        <v>terawatt-hours (TWh)</v>
      </c>
      <c r="G120" s="150" t="str">
        <f t="shared" ref="G120:I120" si="4">G114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0"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4"/>
        <v>abd8a4, af64ff, b49f00, ff9999, e5ffcc, 620e7a, 65fffb, 00b050, ff6400, ffff00, f1bb18, c2dffd, 087bf1, 004185, ccff33, 04ffaf, bfb088, ff00ff, 000000, ad6600, 740000, f593e0, 9b1cb0, c01b00, ff0000, 6e8000, 004d10, 009999, 969696, b49f00, af64ff</v>
      </c>
      <c r="J120" s="150"/>
    </row>
    <row r="121" spans="1:10" x14ac:dyDescent="0.25">
      <c r="A121" s="143" t="s">
        <v>1714</v>
      </c>
      <c r="B121" s="143" t="s">
        <v>1728</v>
      </c>
      <c r="C121" s="15">
        <v>0</v>
      </c>
      <c r="D121" t="s">
        <v>65</v>
      </c>
      <c r="E121" t="s">
        <v>1722</v>
      </c>
      <c r="F121" t="str">
        <f>UnitControlCenter!$B$17</f>
        <v>terawatt-hours (TWh)</v>
      </c>
      <c r="G121" s="150" t="str">
        <f t="shared" ref="G121:I121" si="5">G115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1"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0" t="str">
        <f t="shared" si="5"/>
        <v>abd8a4, af64ff, b49f00, ff9999, e5ffcc, 620e7a, 65fffb, 00b050, ff6400, ffff00, f1bb18, c2dffd, 087bf1, 004185, ccff33, 04ffaf, bfb088, ff00ff, 000000, ad6600, 740000, f593e0, 9b1cb0, c01b00, ff0000, 6e8000, 004d10, 009999, 969696, b49f00, af64ff</v>
      </c>
      <c r="J121" s="150"/>
    </row>
    <row r="122" spans="1:10" s="146" customFormat="1" ht="15.75" thickBot="1" x14ac:dyDescent="0.3">
      <c r="A122" s="144" t="s">
        <v>1714</v>
      </c>
      <c r="B122" s="144" t="s">
        <v>1729</v>
      </c>
      <c r="C122" s="145">
        <v>0</v>
      </c>
      <c r="D122" s="146" t="s">
        <v>65</v>
      </c>
      <c r="E122" s="146" t="s">
        <v>1722</v>
      </c>
      <c r="F122" s="146" t="str">
        <f>UnitControlCenter!$B$17</f>
        <v>terawatt-hours (TWh)</v>
      </c>
      <c r="G122" s="151" t="str">
        <f t="shared" ref="G122:I122" si="6">G116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2"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2" s="151" t="str">
        <f t="shared" si="6"/>
        <v>abd8a4, af64ff, b49f00, ff9999, e5ffcc, 620e7a, 65fffb, 00b050, ff6400, ffff00, f1bb18, c2dffd, 087bf1, 004185, ccff33, 04ffaf, bfb088, ff00ff, 000000, ad6600, 740000, f593e0, 9b1cb0, c01b00, ff0000, 6e8000, 004d10, 009999, 969696, b49f00, af64ff</v>
      </c>
      <c r="J122" s="151"/>
    </row>
    <row r="123" spans="1:10" x14ac:dyDescent="0.25">
      <c r="A123" s="143" t="s">
        <v>982</v>
      </c>
      <c r="B123" s="143" t="s">
        <v>983</v>
      </c>
      <c r="C123" s="15">
        <v>1</v>
      </c>
      <c r="D123" t="s">
        <v>65</v>
      </c>
      <c r="E123" t="s">
        <v>66</v>
      </c>
      <c r="F123" t="str">
        <f>UnitControlCenter!$B$26</f>
        <v>million vehicles / year</v>
      </c>
      <c r="G123" t="s">
        <v>847</v>
      </c>
      <c r="H123" t="s">
        <v>848</v>
      </c>
      <c r="I123" t="s">
        <v>849</v>
      </c>
    </row>
    <row r="124" spans="1:10" x14ac:dyDescent="0.25">
      <c r="A124" s="143" t="s">
        <v>982</v>
      </c>
      <c r="B124" s="143" t="s">
        <v>984</v>
      </c>
      <c r="C124" s="15">
        <v>1</v>
      </c>
      <c r="D124" t="s">
        <v>65</v>
      </c>
      <c r="E124" t="s">
        <v>66</v>
      </c>
      <c r="F124" t="str">
        <f>UnitControlCenter!$B$27</f>
        <v>thousand vehicles / year</v>
      </c>
      <c r="G124" t="s">
        <v>850</v>
      </c>
      <c r="H124" t="s">
        <v>851</v>
      </c>
      <c r="I124" t="s">
        <v>852</v>
      </c>
    </row>
    <row r="125" spans="1:10" x14ac:dyDescent="0.25">
      <c r="A125" s="143" t="s">
        <v>982</v>
      </c>
      <c r="B125" s="143" t="s">
        <v>1353</v>
      </c>
      <c r="C125" s="15">
        <v>1</v>
      </c>
      <c r="D125" t="s">
        <v>65</v>
      </c>
      <c r="E125" t="s">
        <v>66</v>
      </c>
      <c r="F125" t="str">
        <f>UnitControlCenter!$B$27</f>
        <v>thousand vehicles / year</v>
      </c>
      <c r="G125" t="s">
        <v>853</v>
      </c>
      <c r="H125" t="s">
        <v>848</v>
      </c>
      <c r="I125" t="s">
        <v>849</v>
      </c>
    </row>
    <row r="126" spans="1:10" x14ac:dyDescent="0.25">
      <c r="A126" s="143" t="s">
        <v>982</v>
      </c>
      <c r="B126" s="143" t="s">
        <v>1356</v>
      </c>
      <c r="C126" s="15">
        <v>1</v>
      </c>
      <c r="D126" t="s">
        <v>65</v>
      </c>
      <c r="E126" t="s">
        <v>66</v>
      </c>
      <c r="F126" t="str">
        <f>UnitControlCenter!$B$27</f>
        <v>thousand vehicles / year</v>
      </c>
      <c r="G126" t="s">
        <v>854</v>
      </c>
      <c r="H126" t="s">
        <v>851</v>
      </c>
      <c r="I126" t="s">
        <v>852</v>
      </c>
    </row>
    <row r="127" spans="1:10" x14ac:dyDescent="0.25">
      <c r="A127" s="143" t="s">
        <v>982</v>
      </c>
      <c r="B127" s="143" t="s">
        <v>1555</v>
      </c>
      <c r="C127" s="15">
        <v>1</v>
      </c>
      <c r="D127" t="s">
        <v>65</v>
      </c>
      <c r="E127" t="s">
        <v>66</v>
      </c>
      <c r="F127" t="str">
        <f>UnitControlCenter!$B$27</f>
        <v>thousand vehicles / year</v>
      </c>
      <c r="G127" t="s">
        <v>738</v>
      </c>
      <c r="H127" t="s">
        <v>739</v>
      </c>
      <c r="I127" t="s">
        <v>838</v>
      </c>
    </row>
    <row r="128" spans="1:10" x14ac:dyDescent="0.25">
      <c r="A128" s="143" t="s">
        <v>982</v>
      </c>
      <c r="B128" s="143" t="s">
        <v>1556</v>
      </c>
      <c r="C128" s="15">
        <v>0</v>
      </c>
      <c r="D128" t="s">
        <v>65</v>
      </c>
      <c r="E128" t="s">
        <v>66</v>
      </c>
      <c r="F128" t="str">
        <f>UnitControlCenter!$B$27</f>
        <v>thousand vehicles / year</v>
      </c>
      <c r="G128" t="s">
        <v>1557</v>
      </c>
      <c r="H128" t="s">
        <v>739</v>
      </c>
      <c r="I128" t="s">
        <v>838</v>
      </c>
    </row>
    <row r="129" spans="1:10" x14ac:dyDescent="0.25">
      <c r="A129" s="143" t="s">
        <v>982</v>
      </c>
      <c r="B129" s="143" t="s">
        <v>985</v>
      </c>
      <c r="C129" s="15">
        <v>1</v>
      </c>
      <c r="D129" t="s">
        <v>65</v>
      </c>
      <c r="E129" t="s">
        <v>66</v>
      </c>
      <c r="F129" t="str">
        <f>UnitControlCenter!$B$28</f>
        <v>million vehicles</v>
      </c>
      <c r="G129" t="s">
        <v>855</v>
      </c>
      <c r="H129" t="s">
        <v>848</v>
      </c>
      <c r="I129" t="s">
        <v>849</v>
      </c>
    </row>
    <row r="130" spans="1:10" x14ac:dyDescent="0.25">
      <c r="A130" s="143" t="s">
        <v>982</v>
      </c>
      <c r="B130" s="143" t="s">
        <v>986</v>
      </c>
      <c r="C130" s="15">
        <v>1</v>
      </c>
      <c r="D130" t="s">
        <v>65</v>
      </c>
      <c r="E130" t="s">
        <v>66</v>
      </c>
      <c r="F130" t="str">
        <f>UnitControlCenter!$B$29</f>
        <v>thousand vehicles</v>
      </c>
      <c r="G130" t="s">
        <v>1065</v>
      </c>
      <c r="H130" t="s">
        <v>851</v>
      </c>
      <c r="I130" t="s">
        <v>852</v>
      </c>
    </row>
    <row r="131" spans="1:10" x14ac:dyDescent="0.25">
      <c r="A131" s="143" t="s">
        <v>982</v>
      </c>
      <c r="B131" s="143" t="s">
        <v>1354</v>
      </c>
      <c r="C131" s="15">
        <v>1</v>
      </c>
      <c r="D131" t="s">
        <v>65</v>
      </c>
      <c r="E131" t="s">
        <v>66</v>
      </c>
      <c r="F131" t="str">
        <f>UnitControlCenter!$B$28</f>
        <v>million vehicles</v>
      </c>
      <c r="G131" t="s">
        <v>856</v>
      </c>
      <c r="H131" t="s">
        <v>848</v>
      </c>
      <c r="I131" t="s">
        <v>849</v>
      </c>
    </row>
    <row r="132" spans="1:10" x14ac:dyDescent="0.25">
      <c r="A132" s="143" t="s">
        <v>982</v>
      </c>
      <c r="B132" s="143" t="s">
        <v>1357</v>
      </c>
      <c r="C132" s="15">
        <v>1</v>
      </c>
      <c r="D132" t="s">
        <v>65</v>
      </c>
      <c r="E132" t="s">
        <v>66</v>
      </c>
      <c r="F132" t="str">
        <f>UnitControlCenter!$B$28</f>
        <v>million vehicles</v>
      </c>
      <c r="G132" t="s">
        <v>857</v>
      </c>
      <c r="H132" t="s">
        <v>851</v>
      </c>
      <c r="I132" t="s">
        <v>852</v>
      </c>
    </row>
    <row r="133" spans="1:10" x14ac:dyDescent="0.25">
      <c r="A133" s="143" t="s">
        <v>982</v>
      </c>
      <c r="B133" s="143" t="s">
        <v>1558</v>
      </c>
      <c r="C133" s="15">
        <v>1</v>
      </c>
      <c r="D133" t="s">
        <v>65</v>
      </c>
      <c r="E133" t="s">
        <v>66</v>
      </c>
      <c r="F133" t="str">
        <f>UnitControlCenter!$B$28</f>
        <v>million vehicles</v>
      </c>
      <c r="G133" t="s">
        <v>839</v>
      </c>
      <c r="H133" t="s">
        <v>739</v>
      </c>
      <c r="I133" t="s">
        <v>838</v>
      </c>
    </row>
    <row r="134" spans="1:10" s="146" customFormat="1" ht="15.75" thickBot="1" x14ac:dyDescent="0.3">
      <c r="A134" s="144" t="s">
        <v>982</v>
      </c>
      <c r="B134" s="144" t="s">
        <v>1559</v>
      </c>
      <c r="C134" s="145">
        <v>0</v>
      </c>
      <c r="D134" s="146" t="s">
        <v>65</v>
      </c>
      <c r="E134" s="146" t="s">
        <v>66</v>
      </c>
      <c r="F134" s="146" t="str">
        <f>UnitControlCenter!$B$28</f>
        <v>million vehicles</v>
      </c>
      <c r="G134" s="146" t="s">
        <v>1560</v>
      </c>
      <c r="H134" s="146" t="s">
        <v>739</v>
      </c>
      <c r="I134" s="146" t="s">
        <v>838</v>
      </c>
    </row>
    <row r="135" spans="1:10" x14ac:dyDescent="0.25">
      <c r="A135" s="143" t="s">
        <v>1090</v>
      </c>
      <c r="B135" s="143" t="s">
        <v>588</v>
      </c>
      <c r="C135" s="15">
        <v>1</v>
      </c>
      <c r="D135" t="s">
        <v>65</v>
      </c>
      <c r="E135" t="s">
        <v>66</v>
      </c>
      <c r="F135" t="str">
        <f>UnitControlCenter!$B$3</f>
        <v>million metric tons / year</v>
      </c>
      <c r="G135" t="s">
        <v>1463</v>
      </c>
      <c r="H135" t="s">
        <v>1462</v>
      </c>
      <c r="I135" t="s">
        <v>840</v>
      </c>
    </row>
    <row r="136" spans="1:10" x14ac:dyDescent="0.25">
      <c r="A136" s="143" t="s">
        <v>1090</v>
      </c>
      <c r="B136" s="143" t="s">
        <v>589</v>
      </c>
      <c r="C136" s="15">
        <v>1</v>
      </c>
      <c r="D136" t="s">
        <v>65</v>
      </c>
      <c r="E136" t="s">
        <v>66</v>
      </c>
      <c r="F136" t="str">
        <f>UnitControlCenter!$B$30</f>
        <v>quads / year</v>
      </c>
      <c r="G136" t="s">
        <v>1004</v>
      </c>
      <c r="H136" t="s">
        <v>858</v>
      </c>
      <c r="I136" t="s">
        <v>859</v>
      </c>
    </row>
    <row r="137" spans="1:10" x14ac:dyDescent="0.25">
      <c r="A137" s="143" t="s">
        <v>1090</v>
      </c>
      <c r="B137" s="143" t="s">
        <v>639</v>
      </c>
      <c r="C137" s="15">
        <v>1</v>
      </c>
      <c r="D137" t="s">
        <v>65</v>
      </c>
      <c r="E137" t="s">
        <v>66</v>
      </c>
      <c r="F137" t="str">
        <f>UnitControlCenter!$B$30</f>
        <v>quads / year</v>
      </c>
      <c r="G137" t="s">
        <v>1464</v>
      </c>
      <c r="H137" t="s">
        <v>1462</v>
      </c>
      <c r="I137" t="s">
        <v>840</v>
      </c>
    </row>
    <row r="138" spans="1:10" x14ac:dyDescent="0.25">
      <c r="A138" s="143" t="s">
        <v>1090</v>
      </c>
      <c r="B138" s="143" t="s">
        <v>1470</v>
      </c>
      <c r="C138" s="15">
        <v>1</v>
      </c>
      <c r="D138" t="s">
        <v>63</v>
      </c>
      <c r="E138" t="s">
        <v>64</v>
      </c>
      <c r="F138" t="str">
        <f>UnitControlCenter!$B$30</f>
        <v>quads / year</v>
      </c>
      <c r="G138" t="s">
        <v>1471</v>
      </c>
    </row>
    <row r="139" spans="1:10" x14ac:dyDescent="0.25">
      <c r="A139" s="143" t="s">
        <v>1090</v>
      </c>
      <c r="B139" s="143" t="s">
        <v>1091</v>
      </c>
      <c r="C139" s="15">
        <v>1</v>
      </c>
      <c r="D139" t="s">
        <v>65</v>
      </c>
      <c r="E139" t="s">
        <v>66</v>
      </c>
      <c r="F139" t="str">
        <f>UnitControlCenter!$B$24</f>
        <v>trillion passenger-miles / year</v>
      </c>
      <c r="G139" t="s">
        <v>598</v>
      </c>
      <c r="H139" t="s">
        <v>799</v>
      </c>
      <c r="I139" t="s">
        <v>800</v>
      </c>
    </row>
    <row r="140" spans="1:10" ht="15.75" thickBot="1" x14ac:dyDescent="0.3">
      <c r="A140" s="144" t="s">
        <v>1090</v>
      </c>
      <c r="B140" s="144" t="s">
        <v>1092</v>
      </c>
      <c r="C140" s="145">
        <v>1</v>
      </c>
      <c r="D140" s="146" t="s">
        <v>65</v>
      </c>
      <c r="E140" s="146" t="s">
        <v>66</v>
      </c>
      <c r="F140" s="146" t="str">
        <f>UnitControlCenter!$B$25</f>
        <v>trillion freight ton-miles / year</v>
      </c>
      <c r="G140" s="146" t="s">
        <v>836</v>
      </c>
      <c r="H140" s="146" t="s">
        <v>1358</v>
      </c>
      <c r="I140" s="146" t="s">
        <v>837</v>
      </c>
      <c r="J140" s="146"/>
    </row>
    <row r="141" spans="1:10" x14ac:dyDescent="0.25">
      <c r="A141" s="143" t="s">
        <v>590</v>
      </c>
      <c r="B141" s="143" t="s">
        <v>974</v>
      </c>
      <c r="C141" s="15">
        <v>1</v>
      </c>
      <c r="D141" t="s">
        <v>65</v>
      </c>
      <c r="E141" t="s">
        <v>66</v>
      </c>
      <c r="F141" t="str">
        <f>UnitControlCenter!$B$30</f>
        <v>quads / year</v>
      </c>
      <c r="G141" t="s">
        <v>1297</v>
      </c>
      <c r="H141" t="s">
        <v>1295</v>
      </c>
      <c r="I141" s="12" t="s">
        <v>1296</v>
      </c>
      <c r="J141" s="12"/>
    </row>
    <row r="142" spans="1:10" x14ac:dyDescent="0.25">
      <c r="A142" s="143" t="s">
        <v>590</v>
      </c>
      <c r="B142" s="143" t="s">
        <v>975</v>
      </c>
      <c r="C142" s="15">
        <v>1</v>
      </c>
      <c r="D142" t="s">
        <v>65</v>
      </c>
      <c r="E142" t="s">
        <v>66</v>
      </c>
      <c r="F142" t="str">
        <f>UnitControlCenter!$B$30</f>
        <v>quads / year</v>
      </c>
      <c r="G142" t="s">
        <v>976</v>
      </c>
      <c r="H142" t="s">
        <v>970</v>
      </c>
      <c r="I142" t="s">
        <v>971</v>
      </c>
    </row>
    <row r="143" spans="1:10" x14ac:dyDescent="0.25">
      <c r="A143" s="143" t="s">
        <v>590</v>
      </c>
      <c r="B143" s="143" t="s">
        <v>1472</v>
      </c>
      <c r="C143" s="15">
        <v>1</v>
      </c>
      <c r="D143" t="s">
        <v>63</v>
      </c>
      <c r="E143" t="s">
        <v>64</v>
      </c>
      <c r="F143" t="str">
        <f>UnitControlCenter!$B$30</f>
        <v>quads / year</v>
      </c>
      <c r="G143" t="s">
        <v>1473</v>
      </c>
    </row>
    <row r="144" spans="1:10" x14ac:dyDescent="0.25">
      <c r="A144" s="143" t="s">
        <v>590</v>
      </c>
      <c r="B144" s="143" t="s">
        <v>972</v>
      </c>
      <c r="C144" s="15">
        <v>1</v>
      </c>
      <c r="D144" t="s">
        <v>65</v>
      </c>
      <c r="E144" t="s">
        <v>66</v>
      </c>
      <c r="F144" t="str">
        <f>UnitControlCenter!$B$30</f>
        <v>quads / year</v>
      </c>
      <c r="G144" t="s">
        <v>1294</v>
      </c>
      <c r="H144" t="s">
        <v>1295</v>
      </c>
      <c r="I144" s="12" t="s">
        <v>1296</v>
      </c>
      <c r="J144" s="12"/>
    </row>
    <row r="145" spans="1:10" x14ac:dyDescent="0.25">
      <c r="A145" s="143" t="s">
        <v>590</v>
      </c>
      <c r="B145" s="143" t="s">
        <v>973</v>
      </c>
      <c r="C145" s="15">
        <v>1</v>
      </c>
      <c r="D145" t="s">
        <v>65</v>
      </c>
      <c r="E145" t="s">
        <v>66</v>
      </c>
      <c r="F145" t="str">
        <f>UnitControlCenter!$B$30</f>
        <v>quads / year</v>
      </c>
      <c r="G145" t="s">
        <v>969</v>
      </c>
      <c r="H145" t="s">
        <v>970</v>
      </c>
      <c r="I145" t="s">
        <v>971</v>
      </c>
    </row>
    <row r="146" spans="1:10" x14ac:dyDescent="0.25">
      <c r="A146" s="143" t="s">
        <v>590</v>
      </c>
      <c r="B146" s="143" t="s">
        <v>1474</v>
      </c>
      <c r="C146" s="15">
        <v>1</v>
      </c>
      <c r="D146" t="s">
        <v>63</v>
      </c>
      <c r="E146" t="s">
        <v>64</v>
      </c>
      <c r="F146" t="str">
        <f>UnitControlCenter!$B$30</f>
        <v>quads / year</v>
      </c>
      <c r="G146" t="s">
        <v>1475</v>
      </c>
    </row>
    <row r="147" spans="1:10" x14ac:dyDescent="0.25">
      <c r="A147" s="143" t="s">
        <v>590</v>
      </c>
      <c r="B147" s="143" t="s">
        <v>1697</v>
      </c>
      <c r="C147" s="15">
        <v>1</v>
      </c>
      <c r="D147" t="s">
        <v>65</v>
      </c>
      <c r="E147" t="s">
        <v>66</v>
      </c>
      <c r="F147" t="str">
        <f>UnitControlCenter!$B$30</f>
        <v>quads / year</v>
      </c>
      <c r="G147" t="s">
        <v>1829</v>
      </c>
      <c r="H147" t="s">
        <v>1701</v>
      </c>
      <c r="I147" t="s">
        <v>1702</v>
      </c>
    </row>
    <row r="148" spans="1:10" s="146" customFormat="1" ht="15.75" thickBot="1" x14ac:dyDescent="0.3">
      <c r="A148" s="144" t="s">
        <v>590</v>
      </c>
      <c r="B148" s="144" t="s">
        <v>1698</v>
      </c>
      <c r="C148" s="145">
        <v>1</v>
      </c>
      <c r="D148" s="146" t="s">
        <v>65</v>
      </c>
      <c r="E148" s="146" t="s">
        <v>66</v>
      </c>
      <c r="F148" s="146" t="str">
        <f>UnitControlCenter!$B$16</f>
        <v>terawatt-hours (TWh) / year</v>
      </c>
      <c r="G148" s="146" t="s">
        <v>1830</v>
      </c>
      <c r="H148" s="146" t="s">
        <v>1699</v>
      </c>
      <c r="I148" s="146" t="s">
        <v>1700</v>
      </c>
    </row>
    <row r="149" spans="1:10" x14ac:dyDescent="0.25">
      <c r="A149" s="143" t="s">
        <v>1050</v>
      </c>
      <c r="B149" s="143" t="s">
        <v>635</v>
      </c>
      <c r="C149" s="15">
        <v>1</v>
      </c>
      <c r="D149" t="s">
        <v>65</v>
      </c>
      <c r="E149" t="s">
        <v>66</v>
      </c>
      <c r="F149" t="str">
        <f>UnitControlCenter!$B$3</f>
        <v>million metric tons / year</v>
      </c>
      <c r="G149" t="s">
        <v>1298</v>
      </c>
      <c r="H149" t="s">
        <v>1295</v>
      </c>
      <c r="I149" s="12" t="s">
        <v>1296</v>
      </c>
      <c r="J149" s="12"/>
    </row>
    <row r="150" spans="1:10" x14ac:dyDescent="0.25">
      <c r="A150" s="143" t="s">
        <v>1050</v>
      </c>
      <c r="B150" s="143" t="s">
        <v>636</v>
      </c>
      <c r="C150" s="15">
        <v>1</v>
      </c>
      <c r="D150" t="s">
        <v>65</v>
      </c>
      <c r="E150" t="s">
        <v>66</v>
      </c>
      <c r="F150" t="str">
        <f>UnitControlCenter!$B$3</f>
        <v>million metric tons / year</v>
      </c>
      <c r="G150" t="s">
        <v>845</v>
      </c>
      <c r="H150" t="s">
        <v>843</v>
      </c>
      <c r="I150" t="s">
        <v>844</v>
      </c>
    </row>
    <row r="151" spans="1:10" x14ac:dyDescent="0.25">
      <c r="A151" s="143" t="s">
        <v>1050</v>
      </c>
      <c r="B151" s="143" t="s">
        <v>637</v>
      </c>
      <c r="C151" s="15">
        <v>1</v>
      </c>
      <c r="D151" t="s">
        <v>65</v>
      </c>
      <c r="E151" t="s">
        <v>66</v>
      </c>
      <c r="F151" t="str">
        <f>UnitControlCenter!$B$3</f>
        <v>million metric tons / year</v>
      </c>
      <c r="G151" t="s">
        <v>1350</v>
      </c>
      <c r="H151" t="s">
        <v>1295</v>
      </c>
      <c r="I151" s="12" t="s">
        <v>1296</v>
      </c>
      <c r="J151" s="12"/>
    </row>
    <row r="152" spans="1:10" x14ac:dyDescent="0.25">
      <c r="A152" s="143" t="s">
        <v>1050</v>
      </c>
      <c r="B152" s="143" t="s">
        <v>638</v>
      </c>
      <c r="C152" s="15">
        <v>1</v>
      </c>
      <c r="D152" t="s">
        <v>65</v>
      </c>
      <c r="E152" t="s">
        <v>66</v>
      </c>
      <c r="F152" t="str">
        <f>UnitControlCenter!$B$3</f>
        <v>million metric tons / year</v>
      </c>
      <c r="G152" t="s">
        <v>846</v>
      </c>
      <c r="H152" t="s">
        <v>843</v>
      </c>
      <c r="I152" t="s">
        <v>844</v>
      </c>
    </row>
    <row r="153" spans="1:10" x14ac:dyDescent="0.25">
      <c r="A153" s="143" t="s">
        <v>1050</v>
      </c>
      <c r="B153" s="143" t="s">
        <v>1048</v>
      </c>
      <c r="C153" s="15">
        <v>1</v>
      </c>
      <c r="D153" t="s">
        <v>65</v>
      </c>
      <c r="E153" t="s">
        <v>66</v>
      </c>
      <c r="F153" t="str">
        <f>UnitControlCenter!$B$3</f>
        <v>million metric tons / year</v>
      </c>
      <c r="G153" t="s">
        <v>1299</v>
      </c>
      <c r="H153" t="s">
        <v>1295</v>
      </c>
      <c r="I153" s="12" t="s">
        <v>1296</v>
      </c>
      <c r="J153" s="12"/>
    </row>
    <row r="154" spans="1:10" x14ac:dyDescent="0.25">
      <c r="A154" s="143" t="s">
        <v>1050</v>
      </c>
      <c r="B154" s="143" t="s">
        <v>1049</v>
      </c>
      <c r="C154" s="15">
        <v>1</v>
      </c>
      <c r="D154" t="s">
        <v>65</v>
      </c>
      <c r="E154" t="s">
        <v>66</v>
      </c>
      <c r="F154" t="str">
        <f>UnitControlCenter!$B$3</f>
        <v>million metric tons / year</v>
      </c>
      <c r="G154" t="s">
        <v>1087</v>
      </c>
      <c r="H154" t="s">
        <v>1051</v>
      </c>
      <c r="I154" t="s">
        <v>1052</v>
      </c>
    </row>
    <row r="155" spans="1:10" x14ac:dyDescent="0.25">
      <c r="A155" s="143" t="s">
        <v>1050</v>
      </c>
      <c r="B155" s="143" t="s">
        <v>1534</v>
      </c>
      <c r="C155" s="15">
        <v>1</v>
      </c>
      <c r="D155" t="s">
        <v>65</v>
      </c>
      <c r="E155" t="s">
        <v>66</v>
      </c>
      <c r="F155" t="str">
        <f>UnitControlCenter!$B$3</f>
        <v>million metric tons / year</v>
      </c>
      <c r="G155" t="s">
        <v>1608</v>
      </c>
      <c r="H155" t="s">
        <v>1528</v>
      </c>
      <c r="I155" t="s">
        <v>1531</v>
      </c>
    </row>
    <row r="156" spans="1:10" x14ac:dyDescent="0.25">
      <c r="A156" s="143" t="s">
        <v>1050</v>
      </c>
      <c r="B156" s="143" t="s">
        <v>1526</v>
      </c>
      <c r="C156" s="15">
        <v>1</v>
      </c>
      <c r="D156" t="s">
        <v>65</v>
      </c>
      <c r="E156" t="s">
        <v>66</v>
      </c>
      <c r="F156" t="str">
        <f>UnitControlCenter!$B$3</f>
        <v>million metric tons / year</v>
      </c>
      <c r="G156" t="s">
        <v>1529</v>
      </c>
      <c r="H156" t="s">
        <v>1295</v>
      </c>
      <c r="I156" s="12" t="s">
        <v>1296</v>
      </c>
      <c r="J156" s="12"/>
    </row>
    <row r="157" spans="1:10" ht="15.75" thickBot="1" x14ac:dyDescent="0.3">
      <c r="A157" s="144" t="s">
        <v>1050</v>
      </c>
      <c r="B157" s="144" t="s">
        <v>1527</v>
      </c>
      <c r="C157" s="145">
        <v>1</v>
      </c>
      <c r="D157" s="144" t="s">
        <v>65</v>
      </c>
      <c r="E157" s="144" t="s">
        <v>66</v>
      </c>
      <c r="F157" s="144" t="str">
        <f>UnitControlCenter!$B$3</f>
        <v>million metric tons / year</v>
      </c>
      <c r="G157" s="144" t="s">
        <v>1530</v>
      </c>
      <c r="H157" s="144" t="s">
        <v>1295</v>
      </c>
      <c r="I157" s="144" t="s">
        <v>1296</v>
      </c>
      <c r="J157" s="144"/>
    </row>
    <row r="158" spans="1:10" x14ac:dyDescent="0.25">
      <c r="A158" s="143" t="s">
        <v>1634</v>
      </c>
      <c r="B158" s="143" t="s">
        <v>1635</v>
      </c>
      <c r="C158" s="15">
        <v>1</v>
      </c>
      <c r="D158" t="s">
        <v>65</v>
      </c>
      <c r="E158" t="s">
        <v>66</v>
      </c>
      <c r="F158" t="str">
        <f>UnitControlCenter!$B$30</f>
        <v>quads / year</v>
      </c>
      <c r="G158" t="s">
        <v>601</v>
      </c>
      <c r="H158" t="s">
        <v>602</v>
      </c>
      <c r="I158" t="s">
        <v>829</v>
      </c>
    </row>
    <row r="159" spans="1:10" s="143" customFormat="1" x14ac:dyDescent="0.25">
      <c r="A159" s="143" t="s">
        <v>1634</v>
      </c>
      <c r="B159" s="143" t="s">
        <v>1636</v>
      </c>
      <c r="C159" s="15">
        <v>1</v>
      </c>
      <c r="D159" s="143" t="s">
        <v>65</v>
      </c>
      <c r="E159" s="143" t="s">
        <v>66</v>
      </c>
      <c r="F159" s="143" t="str">
        <f>UnitControlCenter!$B$30</f>
        <v>quads / year</v>
      </c>
      <c r="G159" s="143" t="s">
        <v>619</v>
      </c>
      <c r="H159" s="143" t="s">
        <v>603</v>
      </c>
      <c r="I159" s="143" t="s">
        <v>604</v>
      </c>
    </row>
    <row r="160" spans="1:10" x14ac:dyDescent="0.25">
      <c r="A160" s="143" t="s">
        <v>1634</v>
      </c>
      <c r="B160" s="143" t="s">
        <v>1637</v>
      </c>
      <c r="C160" s="15">
        <v>1</v>
      </c>
      <c r="D160" t="s">
        <v>65</v>
      </c>
      <c r="E160" t="s">
        <v>66</v>
      </c>
      <c r="F160" t="str">
        <f>UnitControlCenter!$B$30</f>
        <v>quads / year</v>
      </c>
      <c r="G160" t="s">
        <v>868</v>
      </c>
      <c r="H160" t="s">
        <v>870</v>
      </c>
      <c r="I160" t="s">
        <v>869</v>
      </c>
    </row>
    <row r="161" spans="1:10" s="143" customFormat="1" x14ac:dyDescent="0.25">
      <c r="A161" s="143" t="s">
        <v>1634</v>
      </c>
      <c r="B161" s="143" t="s">
        <v>1638</v>
      </c>
      <c r="C161" s="15">
        <v>1</v>
      </c>
      <c r="D161" s="143" t="s">
        <v>63</v>
      </c>
      <c r="E161" s="143" t="s">
        <v>64</v>
      </c>
      <c r="F161" s="143" t="str">
        <f>UnitControlCenter!$B$30</f>
        <v>quads / year</v>
      </c>
      <c r="G161" s="143" t="s">
        <v>1476</v>
      </c>
    </row>
    <row r="162" spans="1:10" x14ac:dyDescent="0.25">
      <c r="A162" s="143" t="s">
        <v>1634</v>
      </c>
      <c r="B162" s="143" t="s">
        <v>1639</v>
      </c>
      <c r="C162" s="15">
        <v>1</v>
      </c>
      <c r="D162" t="s">
        <v>65</v>
      </c>
      <c r="E162" t="s">
        <v>66</v>
      </c>
      <c r="F162" s="143" t="str">
        <f>UnitControlCenter!B3</f>
        <v>million metric tons / year</v>
      </c>
      <c r="G162" t="s">
        <v>1784</v>
      </c>
      <c r="H162" t="s">
        <v>1641</v>
      </c>
      <c r="I162" s="143" t="s">
        <v>1642</v>
      </c>
      <c r="J162" s="143"/>
    </row>
    <row r="163" spans="1:10" s="146" customFormat="1" ht="15.75" thickBot="1" x14ac:dyDescent="0.3">
      <c r="A163" s="143" t="s">
        <v>1634</v>
      </c>
      <c r="B163" s="144" t="s">
        <v>1640</v>
      </c>
      <c r="C163" s="145">
        <v>1</v>
      </c>
      <c r="D163" s="146" t="s">
        <v>65</v>
      </c>
      <c r="E163" s="146" t="s">
        <v>66</v>
      </c>
      <c r="F163" s="144" t="str">
        <f>UnitControlCenter!B3</f>
        <v>million metric tons / year</v>
      </c>
      <c r="G163" s="146" t="s">
        <v>1785</v>
      </c>
      <c r="H163" s="146" t="s">
        <v>1641</v>
      </c>
      <c r="I163" s="144" t="s">
        <v>1642</v>
      </c>
      <c r="J163" s="144"/>
    </row>
    <row r="164" spans="1:10" x14ac:dyDescent="0.25">
      <c r="A164" s="143" t="s">
        <v>657</v>
      </c>
      <c r="B164" s="143" t="s">
        <v>658</v>
      </c>
      <c r="C164" s="15">
        <v>1</v>
      </c>
      <c r="D164" t="s">
        <v>65</v>
      </c>
      <c r="E164" t="s">
        <v>66</v>
      </c>
      <c r="F164" t="str">
        <f>UnitControlCenter!$B$30</f>
        <v>quads / year</v>
      </c>
      <c r="G164" t="s">
        <v>1812</v>
      </c>
      <c r="H164" t="s">
        <v>1811</v>
      </c>
      <c r="I164" t="s">
        <v>1810</v>
      </c>
    </row>
    <row r="165" spans="1:10" x14ac:dyDescent="0.25">
      <c r="A165" s="143" t="s">
        <v>657</v>
      </c>
      <c r="B165" s="143" t="s">
        <v>659</v>
      </c>
      <c r="C165" s="15">
        <v>1</v>
      </c>
      <c r="D165" t="s">
        <v>65</v>
      </c>
      <c r="E165" t="s">
        <v>66</v>
      </c>
      <c r="F165" t="str">
        <f>UnitControlCenter!$B$30</f>
        <v>quads / year</v>
      </c>
      <c r="G165" t="s">
        <v>1813</v>
      </c>
      <c r="H165" t="s">
        <v>1468</v>
      </c>
      <c r="I165" t="s">
        <v>1469</v>
      </c>
    </row>
    <row r="166" spans="1:10" x14ac:dyDescent="0.25">
      <c r="A166" s="143" t="s">
        <v>657</v>
      </c>
      <c r="B166" s="143" t="s">
        <v>1808</v>
      </c>
      <c r="C166" s="15">
        <v>1</v>
      </c>
      <c r="D166" t="s">
        <v>65</v>
      </c>
      <c r="E166" t="s">
        <v>66</v>
      </c>
      <c r="F166" t="str">
        <f>UnitControlCenter!$B$30</f>
        <v>quads / year</v>
      </c>
      <c r="G166" t="s">
        <v>1822</v>
      </c>
      <c r="H166" t="s">
        <v>1814</v>
      </c>
      <c r="I166" s="15" t="s">
        <v>1815</v>
      </c>
    </row>
    <row r="167" spans="1:10" x14ac:dyDescent="0.25">
      <c r="A167" s="143" t="s">
        <v>657</v>
      </c>
      <c r="B167" s="143" t="s">
        <v>1809</v>
      </c>
      <c r="C167" s="15">
        <v>1</v>
      </c>
      <c r="D167" t="s">
        <v>65</v>
      </c>
      <c r="E167" t="s">
        <v>66</v>
      </c>
      <c r="F167" t="str">
        <f>UnitControlCenter!$B$30</f>
        <v>quads / year</v>
      </c>
      <c r="G167" t="s">
        <v>1823</v>
      </c>
      <c r="H167" t="s">
        <v>1468</v>
      </c>
      <c r="I167" t="s">
        <v>1469</v>
      </c>
    </row>
    <row r="168" spans="1:10" x14ac:dyDescent="0.25">
      <c r="A168" s="143" t="s">
        <v>657</v>
      </c>
      <c r="B168" s="143" t="s">
        <v>1106</v>
      </c>
      <c r="C168" s="15">
        <v>0</v>
      </c>
      <c r="D168" t="s">
        <v>63</v>
      </c>
      <c r="E168" t="s">
        <v>64</v>
      </c>
      <c r="F168" t="str">
        <f>UnitControlCenter!$B$31</f>
        <v>thousand BTU / 2024 dollar</v>
      </c>
      <c r="G168" t="s">
        <v>1061</v>
      </c>
    </row>
    <row r="169" spans="1:10" x14ac:dyDescent="0.25">
      <c r="A169" s="143" t="s">
        <v>657</v>
      </c>
      <c r="B169" s="143" t="s">
        <v>660</v>
      </c>
      <c r="C169" s="15">
        <v>1</v>
      </c>
      <c r="D169" t="s">
        <v>63</v>
      </c>
      <c r="E169" t="s">
        <v>64</v>
      </c>
      <c r="F169" t="str">
        <f>UnitControlCenter!$B$16</f>
        <v>terawatt-hours (TWh) / year</v>
      </c>
      <c r="G169" t="s">
        <v>560</v>
      </c>
    </row>
    <row r="170" spans="1:10" x14ac:dyDescent="0.25">
      <c r="A170" s="143" t="s">
        <v>657</v>
      </c>
      <c r="B170" s="143" t="s">
        <v>661</v>
      </c>
      <c r="C170" s="15">
        <v>1</v>
      </c>
      <c r="D170" t="s">
        <v>63</v>
      </c>
      <c r="E170" t="s">
        <v>64</v>
      </c>
      <c r="F170" t="str">
        <f>UnitControlCenter!$B$32</f>
        <v>millions of short tons / year</v>
      </c>
      <c r="G170" t="s">
        <v>559</v>
      </c>
    </row>
    <row r="171" spans="1:10" x14ac:dyDescent="0.25">
      <c r="A171" s="143" t="s">
        <v>657</v>
      </c>
      <c r="B171" s="143" t="s">
        <v>662</v>
      </c>
      <c r="C171" s="15">
        <v>1</v>
      </c>
      <c r="D171" t="s">
        <v>63</v>
      </c>
      <c r="E171" t="s">
        <v>64</v>
      </c>
      <c r="F171" t="str">
        <f>UnitControlCenter!$B$32</f>
        <v>millions of short tons / year</v>
      </c>
      <c r="G171" t="s">
        <v>558</v>
      </c>
    </row>
    <row r="172" spans="1:10" x14ac:dyDescent="0.25">
      <c r="A172" s="143" t="s">
        <v>657</v>
      </c>
      <c r="B172" s="143" t="s">
        <v>663</v>
      </c>
      <c r="C172" s="15">
        <v>1</v>
      </c>
      <c r="D172" t="s">
        <v>63</v>
      </c>
      <c r="E172" t="s">
        <v>64</v>
      </c>
      <c r="F172" t="str">
        <f>UnitControlCenter!$B$33</f>
        <v>trillion cubic feet / year</v>
      </c>
      <c r="G172" t="s">
        <v>557</v>
      </c>
    </row>
    <row r="173" spans="1:10" x14ac:dyDescent="0.25">
      <c r="A173" s="143" t="s">
        <v>657</v>
      </c>
      <c r="B173" s="143" t="s">
        <v>664</v>
      </c>
      <c r="C173" s="15">
        <v>1</v>
      </c>
      <c r="D173" t="s">
        <v>63</v>
      </c>
      <c r="E173" t="s">
        <v>64</v>
      </c>
      <c r="F173" t="str">
        <f>UnitControlCenter!$B$34</f>
        <v>million barrels of oil / year</v>
      </c>
      <c r="G173" t="s">
        <v>556</v>
      </c>
    </row>
    <row r="174" spans="1:10" x14ac:dyDescent="0.25">
      <c r="A174" s="143" t="s">
        <v>657</v>
      </c>
      <c r="B174" s="143" t="s">
        <v>665</v>
      </c>
      <c r="C174" s="15">
        <v>1</v>
      </c>
      <c r="D174" t="s">
        <v>63</v>
      </c>
      <c r="E174" t="s">
        <v>64</v>
      </c>
      <c r="F174" t="str">
        <f>UnitControlCenter!$B$34</f>
        <v>million barrels of oil / year</v>
      </c>
      <c r="G174" t="s">
        <v>607</v>
      </c>
    </row>
    <row r="175" spans="1:10" x14ac:dyDescent="0.25">
      <c r="A175" s="143" t="s">
        <v>657</v>
      </c>
      <c r="B175" s="143" t="s">
        <v>666</v>
      </c>
      <c r="C175" s="15">
        <v>1</v>
      </c>
      <c r="D175" t="s">
        <v>63</v>
      </c>
      <c r="E175" t="s">
        <v>64</v>
      </c>
      <c r="F175" t="str">
        <f>UnitControlCenter!$B$32</f>
        <v>millions of short tons / year</v>
      </c>
      <c r="G175" t="s">
        <v>608</v>
      </c>
    </row>
    <row r="176" spans="1:10" x14ac:dyDescent="0.25">
      <c r="A176" s="143" t="s">
        <v>657</v>
      </c>
      <c r="B176" s="143" t="s">
        <v>871</v>
      </c>
      <c r="C176" s="15">
        <v>1</v>
      </c>
      <c r="D176" t="s">
        <v>63</v>
      </c>
      <c r="E176" t="s">
        <v>64</v>
      </c>
      <c r="F176" t="str">
        <f>UnitControlCenter!$B$35</f>
        <v>million gallons / year</v>
      </c>
      <c r="G176" t="s">
        <v>875</v>
      </c>
    </row>
    <row r="177" spans="1:10" x14ac:dyDescent="0.25">
      <c r="A177" s="143" t="s">
        <v>657</v>
      </c>
      <c r="B177" s="143" t="s">
        <v>872</v>
      </c>
      <c r="C177" s="15">
        <v>1</v>
      </c>
      <c r="D177" t="s">
        <v>63</v>
      </c>
      <c r="E177" t="s">
        <v>64</v>
      </c>
      <c r="F177" t="str">
        <f>UnitControlCenter!$B$32</f>
        <v>millions of short tons / year</v>
      </c>
      <c r="G177" t="s">
        <v>876</v>
      </c>
    </row>
    <row r="178" spans="1:10" ht="15.75" thickBot="1" x14ac:dyDescent="0.3">
      <c r="A178" s="144" t="s">
        <v>657</v>
      </c>
      <c r="B178" s="144" t="s">
        <v>873</v>
      </c>
      <c r="C178" s="145">
        <v>1</v>
      </c>
      <c r="D178" s="146" t="s">
        <v>63</v>
      </c>
      <c r="E178" s="146" t="s">
        <v>64</v>
      </c>
      <c r="F178" s="146" t="str">
        <f>UnitControlCenter!$B$6</f>
        <v>thousand metric tons / year</v>
      </c>
      <c r="G178" s="146" t="s">
        <v>877</v>
      </c>
      <c r="H178" s="146"/>
      <c r="I178" s="146"/>
      <c r="J178" s="146"/>
    </row>
    <row r="179" spans="1:10" x14ac:dyDescent="0.25">
      <c r="A179" s="143" t="s">
        <v>1537</v>
      </c>
      <c r="B179" s="143" t="s">
        <v>1564</v>
      </c>
      <c r="C179" s="15">
        <v>1</v>
      </c>
      <c r="D179" t="s">
        <v>65</v>
      </c>
      <c r="E179" t="s">
        <v>66</v>
      </c>
      <c r="F179" t="str">
        <f>UnitControlCenter!$B$36</f>
        <v>trillion BTU / year</v>
      </c>
      <c r="G179" t="s">
        <v>882</v>
      </c>
      <c r="H179" t="s">
        <v>883</v>
      </c>
      <c r="I179" t="s">
        <v>884</v>
      </c>
    </row>
    <row r="180" spans="1:10" x14ac:dyDescent="0.25">
      <c r="A180" s="143" t="s">
        <v>1537</v>
      </c>
      <c r="B180" s="143" t="s">
        <v>1565</v>
      </c>
      <c r="C180" s="15">
        <v>1</v>
      </c>
      <c r="D180" t="s">
        <v>65</v>
      </c>
      <c r="E180" t="s">
        <v>66</v>
      </c>
      <c r="F180" t="str">
        <f>UnitControlCenter!$B$36</f>
        <v>trillion BTU / year</v>
      </c>
      <c r="G180" t="s">
        <v>885</v>
      </c>
      <c r="H180" t="s">
        <v>883</v>
      </c>
      <c r="I180" t="s">
        <v>884</v>
      </c>
    </row>
    <row r="181" spans="1:10" x14ac:dyDescent="0.25">
      <c r="A181" s="143" t="s">
        <v>1537</v>
      </c>
      <c r="B181" s="143" t="s">
        <v>1566</v>
      </c>
      <c r="C181" s="15">
        <v>1</v>
      </c>
      <c r="D181" t="s">
        <v>65</v>
      </c>
      <c r="E181" t="s">
        <v>66</v>
      </c>
      <c r="F181" t="str">
        <f>UnitControlCenter!$B$9</f>
        <v>billion 2024 dollars / year</v>
      </c>
      <c r="G181" t="s">
        <v>886</v>
      </c>
      <c r="H181" t="s">
        <v>883</v>
      </c>
      <c r="I181" t="s">
        <v>884</v>
      </c>
    </row>
    <row r="182" spans="1:10" x14ac:dyDescent="0.25">
      <c r="A182" s="143" t="s">
        <v>1537</v>
      </c>
      <c r="B182" s="143" t="s">
        <v>1567</v>
      </c>
      <c r="C182" s="15">
        <v>1</v>
      </c>
      <c r="D182" t="s">
        <v>65</v>
      </c>
      <c r="E182" t="s">
        <v>66</v>
      </c>
      <c r="F182" t="str">
        <f>UnitControlCenter!$B$9</f>
        <v>billion 2024 dollars / year</v>
      </c>
      <c r="G182" t="s">
        <v>887</v>
      </c>
      <c r="H182" t="s">
        <v>883</v>
      </c>
      <c r="I182" t="s">
        <v>884</v>
      </c>
    </row>
    <row r="183" spans="1:10" x14ac:dyDescent="0.25">
      <c r="A183" s="143" t="s">
        <v>1537</v>
      </c>
      <c r="B183" s="143" t="s">
        <v>1568</v>
      </c>
      <c r="C183" s="15">
        <v>1</v>
      </c>
      <c r="D183" t="s">
        <v>65</v>
      </c>
      <c r="E183" t="s">
        <v>66</v>
      </c>
      <c r="F183" t="str">
        <f>UnitControlCenter!B3</f>
        <v>million metric tons / year</v>
      </c>
      <c r="G183" t="s">
        <v>1129</v>
      </c>
      <c r="H183" t="s">
        <v>1127</v>
      </c>
      <c r="I183" t="s">
        <v>1128</v>
      </c>
    </row>
    <row r="184" spans="1:10" x14ac:dyDescent="0.25">
      <c r="A184" s="143" t="s">
        <v>1537</v>
      </c>
      <c r="B184" s="143" t="s">
        <v>1569</v>
      </c>
      <c r="C184" s="15">
        <v>1</v>
      </c>
      <c r="D184" t="s">
        <v>65</v>
      </c>
      <c r="E184" t="s">
        <v>66</v>
      </c>
      <c r="F184" t="str">
        <f>UnitControlCenter!B3</f>
        <v>million metric tons / year</v>
      </c>
      <c r="G184" t="s">
        <v>1130</v>
      </c>
      <c r="H184" t="s">
        <v>1127</v>
      </c>
      <c r="I184" t="s">
        <v>1128</v>
      </c>
    </row>
    <row r="185" spans="1:10" x14ac:dyDescent="0.25">
      <c r="A185" s="143" t="s">
        <v>1537</v>
      </c>
      <c r="B185" s="143" t="s">
        <v>1570</v>
      </c>
      <c r="C185" s="15">
        <v>1</v>
      </c>
      <c r="D185" t="s">
        <v>65</v>
      </c>
      <c r="E185" t="s">
        <v>66</v>
      </c>
      <c r="F185" t="str">
        <f>UnitControlCenter!$B$36</f>
        <v>trillion BTU / year</v>
      </c>
      <c r="G185" t="s">
        <v>964</v>
      </c>
      <c r="H185" t="s">
        <v>959</v>
      </c>
      <c r="I185" t="s">
        <v>960</v>
      </c>
    </row>
    <row r="186" spans="1:10" x14ac:dyDescent="0.25">
      <c r="A186" s="143" t="s">
        <v>1537</v>
      </c>
      <c r="B186" s="143" t="s">
        <v>1571</v>
      </c>
      <c r="C186" s="15">
        <v>1</v>
      </c>
      <c r="D186" t="s">
        <v>65</v>
      </c>
      <c r="E186" t="s">
        <v>66</v>
      </c>
      <c r="F186" t="str">
        <f>UnitControlCenter!$B$36</f>
        <v>trillion BTU / year</v>
      </c>
      <c r="G186" t="s">
        <v>965</v>
      </c>
      <c r="H186" t="s">
        <v>959</v>
      </c>
      <c r="I186" t="s">
        <v>961</v>
      </c>
    </row>
    <row r="187" spans="1:10" x14ac:dyDescent="0.25">
      <c r="A187" s="143" t="s">
        <v>1537</v>
      </c>
      <c r="B187" s="143" t="s">
        <v>1572</v>
      </c>
      <c r="C187" s="15">
        <v>1</v>
      </c>
      <c r="D187" t="s">
        <v>65</v>
      </c>
      <c r="E187" t="s">
        <v>66</v>
      </c>
      <c r="F187" t="str">
        <f>UnitControlCenter!$B$9</f>
        <v>billion 2024 dollars / year</v>
      </c>
      <c r="G187" t="s">
        <v>966</v>
      </c>
      <c r="H187" t="s">
        <v>959</v>
      </c>
      <c r="I187" t="s">
        <v>962</v>
      </c>
    </row>
    <row r="188" spans="1:10" x14ac:dyDescent="0.25">
      <c r="A188" s="143" t="s">
        <v>1537</v>
      </c>
      <c r="B188" s="143" t="s">
        <v>1573</v>
      </c>
      <c r="C188" s="15">
        <v>1</v>
      </c>
      <c r="D188" t="s">
        <v>65</v>
      </c>
      <c r="E188" t="s">
        <v>66</v>
      </c>
      <c r="F188" t="str">
        <f>UnitControlCenter!$B$9</f>
        <v>billion 2024 dollars / year</v>
      </c>
      <c r="G188" t="s">
        <v>967</v>
      </c>
      <c r="H188" t="s">
        <v>959</v>
      </c>
      <c r="I188" t="s">
        <v>963</v>
      </c>
    </row>
    <row r="189" spans="1:10" x14ac:dyDescent="0.25">
      <c r="A189" s="143" t="s">
        <v>1537</v>
      </c>
      <c r="B189" s="143" t="s">
        <v>1574</v>
      </c>
      <c r="C189" s="15">
        <v>1</v>
      </c>
      <c r="D189" t="s">
        <v>65</v>
      </c>
      <c r="E189" t="s">
        <v>66</v>
      </c>
      <c r="F189" t="str">
        <f>UnitControlCenter!$B$30</f>
        <v>quads / year</v>
      </c>
      <c r="G189" t="s">
        <v>992</v>
      </c>
      <c r="H189" t="s">
        <v>994</v>
      </c>
      <c r="I189" t="s">
        <v>995</v>
      </c>
    </row>
    <row r="190" spans="1:10" x14ac:dyDescent="0.25">
      <c r="A190" s="143" t="s">
        <v>1537</v>
      </c>
      <c r="B190" s="143" t="s">
        <v>1575</v>
      </c>
      <c r="C190" s="15">
        <v>1</v>
      </c>
      <c r="D190" t="s">
        <v>65</v>
      </c>
      <c r="E190" t="s">
        <v>66</v>
      </c>
      <c r="F190" t="str">
        <f>UnitControlCenter!$B$30</f>
        <v>quads / year</v>
      </c>
      <c r="G190" t="s">
        <v>993</v>
      </c>
      <c r="H190" t="s">
        <v>994</v>
      </c>
      <c r="I190" t="s">
        <v>995</v>
      </c>
    </row>
    <row r="191" spans="1:10" ht="101.45" customHeight="1" x14ac:dyDescent="0.25">
      <c r="A191" s="143" t="s">
        <v>1537</v>
      </c>
      <c r="B191" s="143" t="s">
        <v>1839</v>
      </c>
      <c r="C191" s="15">
        <v>1</v>
      </c>
      <c r="D191" t="s">
        <v>65</v>
      </c>
      <c r="E191" t="s">
        <v>66</v>
      </c>
      <c r="F191" t="s">
        <v>350</v>
      </c>
      <c r="G191" t="s">
        <v>1923</v>
      </c>
      <c r="H191" t="s">
        <v>1924</v>
      </c>
      <c r="I191" t="s">
        <v>1937</v>
      </c>
    </row>
    <row r="192" spans="1:10" x14ac:dyDescent="0.25">
      <c r="A192" s="143" t="s">
        <v>1537</v>
      </c>
      <c r="B192" s="143" t="s">
        <v>1583</v>
      </c>
      <c r="C192" s="15">
        <v>1</v>
      </c>
      <c r="D192" t="s">
        <v>65</v>
      </c>
      <c r="E192" t="s">
        <v>66</v>
      </c>
      <c r="F192" t="str">
        <f>UnitControlCenter!$B$10</f>
        <v>billion 2024 dollars</v>
      </c>
      <c r="G192" t="s">
        <v>1540</v>
      </c>
      <c r="H192" t="s">
        <v>1539</v>
      </c>
      <c r="I192" s="12" t="s">
        <v>1538</v>
      </c>
      <c r="J192" s="12"/>
    </row>
    <row r="193" spans="1:10" x14ac:dyDescent="0.25">
      <c r="A193" s="143" t="s">
        <v>1537</v>
      </c>
      <c r="B193" s="143" t="s">
        <v>1576</v>
      </c>
      <c r="C193" s="15">
        <v>1</v>
      </c>
      <c r="D193" t="s">
        <v>65</v>
      </c>
      <c r="E193" t="s">
        <v>66</v>
      </c>
      <c r="F193" t="str">
        <f>UnitControlCenter!$B$10</f>
        <v>billion 2024 dollars</v>
      </c>
      <c r="G193" t="s">
        <v>1548</v>
      </c>
      <c r="H193" t="s">
        <v>1539</v>
      </c>
      <c r="I193" s="12" t="s">
        <v>1541</v>
      </c>
      <c r="J193" s="12"/>
    </row>
    <row r="194" spans="1:10" x14ac:dyDescent="0.25">
      <c r="A194" s="143" t="s">
        <v>1537</v>
      </c>
      <c r="B194" s="143" t="s">
        <v>1577</v>
      </c>
      <c r="C194" s="15">
        <v>1</v>
      </c>
      <c r="D194" t="s">
        <v>65</v>
      </c>
      <c r="E194" t="s">
        <v>66</v>
      </c>
      <c r="F194" t="str">
        <f>UnitControlCenter!$B$10</f>
        <v>billion 2024 dollars</v>
      </c>
      <c r="G194" t="s">
        <v>1549</v>
      </c>
      <c r="H194" t="s">
        <v>1539</v>
      </c>
      <c r="I194" s="12" t="s">
        <v>1542</v>
      </c>
      <c r="J194" s="12"/>
    </row>
    <row r="195" spans="1:10" x14ac:dyDescent="0.25">
      <c r="A195" s="143" t="s">
        <v>1537</v>
      </c>
      <c r="B195" s="143" t="s">
        <v>1578</v>
      </c>
      <c r="C195" s="15">
        <v>1</v>
      </c>
      <c r="D195" t="s">
        <v>65</v>
      </c>
      <c r="E195" t="s">
        <v>66</v>
      </c>
      <c r="F195" t="str">
        <f>UnitControlCenter!$B$10</f>
        <v>billion 2024 dollars</v>
      </c>
      <c r="G195" t="s">
        <v>1550</v>
      </c>
      <c r="H195" t="s">
        <v>1539</v>
      </c>
      <c r="I195" s="12" t="s">
        <v>1543</v>
      </c>
      <c r="J195" s="12"/>
    </row>
    <row r="196" spans="1:10" x14ac:dyDescent="0.25">
      <c r="A196" s="143" t="s">
        <v>1537</v>
      </c>
      <c r="B196" s="143" t="s">
        <v>1579</v>
      </c>
      <c r="C196" s="15">
        <v>1</v>
      </c>
      <c r="D196" t="s">
        <v>65</v>
      </c>
      <c r="E196" t="s">
        <v>66</v>
      </c>
      <c r="F196" t="str">
        <f>UnitControlCenter!$B$10</f>
        <v>billion 2024 dollars</v>
      </c>
      <c r="G196" t="s">
        <v>1553</v>
      </c>
      <c r="H196" t="s">
        <v>1539</v>
      </c>
      <c r="I196" s="12" t="s">
        <v>1544</v>
      </c>
      <c r="J196" s="12"/>
    </row>
    <row r="197" spans="1:10" x14ac:dyDescent="0.25">
      <c r="A197" s="143" t="s">
        <v>1537</v>
      </c>
      <c r="B197" s="143" t="s">
        <v>1580</v>
      </c>
      <c r="C197" s="15">
        <v>1</v>
      </c>
      <c r="D197" t="s">
        <v>65</v>
      </c>
      <c r="E197" t="s">
        <v>66</v>
      </c>
      <c r="F197" t="str">
        <f>UnitControlCenter!$B$10</f>
        <v>billion 2024 dollars</v>
      </c>
      <c r="G197" t="s">
        <v>1554</v>
      </c>
      <c r="H197" t="s">
        <v>1539</v>
      </c>
      <c r="I197" s="12" t="s">
        <v>1545</v>
      </c>
      <c r="J197" s="12"/>
    </row>
    <row r="198" spans="1:10" x14ac:dyDescent="0.25">
      <c r="A198" s="143" t="s">
        <v>1537</v>
      </c>
      <c r="B198" s="143" t="s">
        <v>1581</v>
      </c>
      <c r="C198" s="15">
        <v>1</v>
      </c>
      <c r="D198" t="s">
        <v>65</v>
      </c>
      <c r="E198" t="s">
        <v>66</v>
      </c>
      <c r="F198" t="str">
        <f>UnitControlCenter!$B$10</f>
        <v>billion 2024 dollars</v>
      </c>
      <c r="G198" t="s">
        <v>1551</v>
      </c>
      <c r="H198" t="s">
        <v>1539</v>
      </c>
      <c r="I198" s="12" t="s">
        <v>1546</v>
      </c>
      <c r="J198" s="12"/>
    </row>
    <row r="199" spans="1:10" ht="15.75" thickBot="1" x14ac:dyDescent="0.3">
      <c r="A199" s="144" t="s">
        <v>1537</v>
      </c>
      <c r="B199" s="144" t="s">
        <v>1582</v>
      </c>
      <c r="C199" s="145">
        <v>1</v>
      </c>
      <c r="D199" s="146" t="s">
        <v>65</v>
      </c>
      <c r="E199" s="146" t="s">
        <v>66</v>
      </c>
      <c r="F199" s="146" t="str">
        <f>UnitControlCenter!$B$10</f>
        <v>billion 2024 dollars</v>
      </c>
      <c r="G199" s="146" t="s">
        <v>1552</v>
      </c>
      <c r="H199" s="146" t="s">
        <v>1539</v>
      </c>
      <c r="I199" s="152" t="s">
        <v>1547</v>
      </c>
      <c r="J199" s="152"/>
    </row>
    <row r="200" spans="1:10" x14ac:dyDescent="0.25">
      <c r="A200" s="143" t="s">
        <v>591</v>
      </c>
      <c r="B200" s="143" t="s">
        <v>93</v>
      </c>
      <c r="C200" s="15">
        <v>1</v>
      </c>
      <c r="D200" t="s">
        <v>65</v>
      </c>
      <c r="E200" t="s">
        <v>597</v>
      </c>
      <c r="F200" t="str">
        <f>UnitControlCenter!$B$22</f>
        <v>2024 dollars / megawatt-hour (MWh)</v>
      </c>
      <c r="G200" t="s">
        <v>1493</v>
      </c>
      <c r="H200" t="s">
        <v>1492</v>
      </c>
      <c r="I200" t="s">
        <v>1816</v>
      </c>
    </row>
    <row r="201" spans="1:10" x14ac:dyDescent="0.25">
      <c r="A201" s="143" t="s">
        <v>591</v>
      </c>
      <c r="B201" s="143" t="s">
        <v>444</v>
      </c>
      <c r="C201" s="15">
        <v>1</v>
      </c>
      <c r="D201" t="s">
        <v>65</v>
      </c>
      <c r="E201" t="s">
        <v>597</v>
      </c>
      <c r="F201" t="str">
        <f>UnitControlCenter!$B$37</f>
        <v>2024 dollars / short ton</v>
      </c>
      <c r="G201" t="s">
        <v>895</v>
      </c>
      <c r="H201" t="s">
        <v>896</v>
      </c>
      <c r="I201" t="s">
        <v>897</v>
      </c>
    </row>
    <row r="202" spans="1:10" x14ac:dyDescent="0.25">
      <c r="A202" s="143" t="s">
        <v>591</v>
      </c>
      <c r="B202" s="143" t="s">
        <v>441</v>
      </c>
      <c r="C202" s="15">
        <v>1</v>
      </c>
      <c r="D202" t="s">
        <v>65</v>
      </c>
      <c r="E202" t="s">
        <v>597</v>
      </c>
      <c r="F202" t="str">
        <f>UnitControlCenter!$B$37</f>
        <v>2024 dollars / short ton</v>
      </c>
      <c r="G202" t="s">
        <v>610</v>
      </c>
      <c r="H202" t="s">
        <v>339</v>
      </c>
      <c r="I202" t="s">
        <v>782</v>
      </c>
    </row>
    <row r="203" spans="1:10" x14ac:dyDescent="0.25">
      <c r="A203" s="143" t="s">
        <v>591</v>
      </c>
      <c r="B203" s="143" t="s">
        <v>87</v>
      </c>
      <c r="C203" s="15">
        <v>1</v>
      </c>
      <c r="D203" t="s">
        <v>65</v>
      </c>
      <c r="E203" t="s">
        <v>597</v>
      </c>
      <c r="F203" t="str">
        <f>UnitControlCenter!$B$38</f>
        <v>2024 dollars / thousand cubic feet</v>
      </c>
      <c r="G203" t="s">
        <v>1495</v>
      </c>
      <c r="H203" t="s">
        <v>1494</v>
      </c>
      <c r="I203" t="s">
        <v>1817</v>
      </c>
    </row>
    <row r="204" spans="1:10" x14ac:dyDescent="0.25">
      <c r="A204" s="143" t="s">
        <v>591</v>
      </c>
      <c r="B204" s="143" t="s">
        <v>95</v>
      </c>
      <c r="C204" s="15">
        <v>1</v>
      </c>
      <c r="D204" t="s">
        <v>65</v>
      </c>
      <c r="E204" t="s">
        <v>597</v>
      </c>
      <c r="F204" t="str">
        <f>UnitControlCenter!$B$39</f>
        <v>2024 dollars / gallon</v>
      </c>
      <c r="G204" t="s">
        <v>612</v>
      </c>
      <c r="H204" t="s">
        <v>334</v>
      </c>
      <c r="I204" s="15">
        <v>969696</v>
      </c>
      <c r="J204" s="15"/>
    </row>
    <row r="205" spans="1:10" x14ac:dyDescent="0.25">
      <c r="A205" s="143" t="s">
        <v>591</v>
      </c>
      <c r="B205" s="143" t="s">
        <v>96</v>
      </c>
      <c r="C205" s="15">
        <v>1</v>
      </c>
      <c r="D205" t="s">
        <v>65</v>
      </c>
      <c r="E205" t="s">
        <v>597</v>
      </c>
      <c r="F205" t="str">
        <f>UnitControlCenter!$B$39</f>
        <v>2024 dollars / gallon</v>
      </c>
      <c r="G205" t="s">
        <v>890</v>
      </c>
      <c r="H205" t="s">
        <v>888</v>
      </c>
      <c r="I205" t="s">
        <v>889</v>
      </c>
    </row>
    <row r="206" spans="1:10" x14ac:dyDescent="0.25">
      <c r="A206" s="143" t="s">
        <v>591</v>
      </c>
      <c r="B206" s="143" t="s">
        <v>92</v>
      </c>
      <c r="C206" s="15">
        <v>1</v>
      </c>
      <c r="D206" t="s">
        <v>65</v>
      </c>
      <c r="E206" t="s">
        <v>597</v>
      </c>
      <c r="F206" t="str">
        <f>UnitControlCenter!$B$37</f>
        <v>2024 dollars / short ton</v>
      </c>
      <c r="G206" t="s">
        <v>891</v>
      </c>
      <c r="H206" t="s">
        <v>892</v>
      </c>
      <c r="I206" t="s">
        <v>893</v>
      </c>
    </row>
    <row r="207" spans="1:10" x14ac:dyDescent="0.25">
      <c r="A207" s="143" t="s">
        <v>591</v>
      </c>
      <c r="B207" s="143" t="s">
        <v>832</v>
      </c>
      <c r="C207" s="15">
        <v>1</v>
      </c>
      <c r="D207" t="s">
        <v>65</v>
      </c>
      <c r="E207" t="s">
        <v>597</v>
      </c>
      <c r="F207" t="str">
        <f>UnitControlCenter!$B$40</f>
        <v>2024 dollars / barrel of oil</v>
      </c>
      <c r="G207" t="s">
        <v>956</v>
      </c>
      <c r="H207" t="s">
        <v>957</v>
      </c>
      <c r="I207" t="s">
        <v>958</v>
      </c>
    </row>
    <row r="208" spans="1:10" x14ac:dyDescent="0.25">
      <c r="A208" s="143" t="s">
        <v>591</v>
      </c>
      <c r="B208" s="143" t="s">
        <v>894</v>
      </c>
      <c r="C208" s="15">
        <v>1</v>
      </c>
      <c r="D208" t="s">
        <v>65</v>
      </c>
      <c r="E208" t="s">
        <v>597</v>
      </c>
      <c r="F208" t="str">
        <f>UnitControlCenter!$B$39</f>
        <v>2024 dollars / gallon</v>
      </c>
      <c r="G208" t="s">
        <v>898</v>
      </c>
      <c r="H208" t="s">
        <v>609</v>
      </c>
      <c r="I208" t="s">
        <v>828</v>
      </c>
    </row>
    <row r="209" spans="1:10" ht="15.75" thickBot="1" x14ac:dyDescent="0.3">
      <c r="A209" s="144" t="s">
        <v>591</v>
      </c>
      <c r="B209" s="144" t="s">
        <v>715</v>
      </c>
      <c r="C209" s="145">
        <v>1</v>
      </c>
      <c r="D209" s="146" t="s">
        <v>65</v>
      </c>
      <c r="E209" s="146" t="s">
        <v>597</v>
      </c>
      <c r="F209" s="146" t="str">
        <f>UnitControlCenter!$B$41</f>
        <v>2024 dollars / kg</v>
      </c>
      <c r="G209" s="146" t="s">
        <v>1000</v>
      </c>
      <c r="H209" s="146" t="s">
        <v>1001</v>
      </c>
      <c r="I209" s="146" t="s">
        <v>1002</v>
      </c>
      <c r="J209" s="146"/>
    </row>
    <row r="210" spans="1:10" x14ac:dyDescent="0.25">
      <c r="A210" s="143" t="s">
        <v>592</v>
      </c>
      <c r="B210" s="143" t="s">
        <v>1648</v>
      </c>
      <c r="C210" s="15">
        <v>1</v>
      </c>
      <c r="D210" t="s">
        <v>63</v>
      </c>
      <c r="E210" t="s">
        <v>64</v>
      </c>
      <c r="F210" t="str">
        <f>UnitControlCenter!$B$42</f>
        <v>2024 dollars / kilowatt-hour (kWh)</v>
      </c>
      <c r="G210" t="s">
        <v>613</v>
      </c>
    </row>
    <row r="211" spans="1:10" x14ac:dyDescent="0.25">
      <c r="A211" s="143" t="s">
        <v>592</v>
      </c>
      <c r="B211" s="143" t="s">
        <v>593</v>
      </c>
      <c r="C211" s="15">
        <v>0</v>
      </c>
      <c r="D211" t="s">
        <v>65</v>
      </c>
      <c r="E211" t="s">
        <v>64</v>
      </c>
      <c r="F211" t="str">
        <f>UnitControlCenter!$B$44</f>
        <v>cost of eqpt. to capture 1 metric ton CO2e/yr (2020 dollars)</v>
      </c>
      <c r="G211" t="s">
        <v>617</v>
      </c>
      <c r="H211" t="s">
        <v>618</v>
      </c>
      <c r="I211" t="s">
        <v>789</v>
      </c>
    </row>
    <row r="212" spans="1:10" x14ac:dyDescent="0.25">
      <c r="A212" s="143" t="s">
        <v>592</v>
      </c>
      <c r="B212" s="143" t="s">
        <v>594</v>
      </c>
      <c r="C212" s="15">
        <v>1</v>
      </c>
      <c r="D212" t="s">
        <v>63</v>
      </c>
      <c r="E212" t="s">
        <v>64</v>
      </c>
      <c r="F212" t="str">
        <f>UnitControlCenter!$B$45</f>
        <v>million 2024 dollars / megawatt (MW)</v>
      </c>
      <c r="G212" t="s">
        <v>614</v>
      </c>
    </row>
    <row r="213" spans="1:10" x14ac:dyDescent="0.25">
      <c r="A213" s="143" t="s">
        <v>592</v>
      </c>
      <c r="B213" s="143" t="s">
        <v>595</v>
      </c>
      <c r="C213" s="15">
        <v>1</v>
      </c>
      <c r="D213" t="s">
        <v>63</v>
      </c>
      <c r="E213" t="s">
        <v>64</v>
      </c>
      <c r="F213" t="str">
        <f>UnitControlCenter!$B$45</f>
        <v>million 2024 dollars / megawatt (MW)</v>
      </c>
      <c r="G213" t="s">
        <v>615</v>
      </c>
    </row>
    <row r="214" spans="1:10" x14ac:dyDescent="0.25">
      <c r="A214" s="143" t="s">
        <v>592</v>
      </c>
      <c r="B214" s="143" t="s">
        <v>596</v>
      </c>
      <c r="C214" s="15">
        <v>1</v>
      </c>
      <c r="D214" t="s">
        <v>63</v>
      </c>
      <c r="E214" t="s">
        <v>64</v>
      </c>
      <c r="F214" t="str">
        <f>UnitControlCenter!$B$45</f>
        <v>million 2024 dollars / megawatt (MW)</v>
      </c>
      <c r="G214" t="s">
        <v>616</v>
      </c>
    </row>
    <row r="215" spans="1:10" ht="15.75" thickBot="1" x14ac:dyDescent="0.3">
      <c r="A215" s="144" t="s">
        <v>592</v>
      </c>
      <c r="B215" s="144" t="s">
        <v>729</v>
      </c>
      <c r="C215" s="145">
        <v>1</v>
      </c>
      <c r="D215" s="146" t="s">
        <v>63</v>
      </c>
      <c r="E215" s="146" t="s">
        <v>64</v>
      </c>
      <c r="F215" s="146" t="str">
        <f>UnitControlCenter!$B$46</f>
        <v>cost of eqpt. to produce 1 kg H2/yr (2024 dollars)</v>
      </c>
      <c r="G215" s="146" t="s">
        <v>730</v>
      </c>
      <c r="H215" s="146"/>
      <c r="I215" s="146"/>
      <c r="J215" s="146"/>
    </row>
  </sheetData>
  <phoneticPr fontId="86" type="noConversion"/>
  <conditionalFormatting sqref="C2:C215">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5 F176 F27 F130 F51 F88 F65 F68 F47 F53:F59"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ht="45" x14ac:dyDescent="0.25">
      <c r="A2" s="1" t="s">
        <v>1739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Targets'!L:L,MATCH(About!$C$2,'State Targets'!$B:$B,0))=0,"",INDEX('State Targets'!L:L,MATCH(About!$C$2,'State Targets'!$B:$B,0)))</f>
        <v>New York enacted statutory targets in 2019 to reduce GHG emissions 40% below 1990 levels by 2030.</v>
      </c>
    </row>
    <row r="3" spans="1:6" ht="45"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New York enacted statutory targets in 2019 aiming for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212</v>
      </c>
      <c r="H36" t="s">
        <v>2286</v>
      </c>
      <c r="I36" s="132">
        <v>2030</v>
      </c>
      <c r="J36" s="132">
        <f t="shared" si="0"/>
        <v>127.19999999999999</v>
      </c>
      <c r="K36" s="132">
        <f t="shared" si="1"/>
        <v>127.19999999999999</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8" t="s">
        <v>11</v>
      </c>
      <c r="B1" s="268"/>
      <c r="C1" s="268"/>
      <c r="D1" s="268"/>
      <c r="E1" s="268"/>
    </row>
    <row r="2" spans="1:5" x14ac:dyDescent="0.25">
      <c r="A2" s="269" t="s">
        <v>152</v>
      </c>
      <c r="B2" s="269"/>
      <c r="C2" s="269"/>
      <c r="D2" s="269"/>
      <c r="E2" s="269"/>
    </row>
    <row r="19" spans="1:5" x14ac:dyDescent="0.25">
      <c r="A19" t="s">
        <v>153</v>
      </c>
    </row>
    <row r="20" spans="1:5" x14ac:dyDescent="0.25">
      <c r="A20">
        <v>155400</v>
      </c>
      <c r="B20" t="s">
        <v>154</v>
      </c>
    </row>
    <row r="21" spans="1:5" x14ac:dyDescent="0.25">
      <c r="A21" s="269" t="s">
        <v>155</v>
      </c>
      <c r="B21" s="269"/>
      <c r="C21" s="269"/>
      <c r="D21" s="269"/>
      <c r="E21" s="269"/>
    </row>
    <row r="38" spans="1:5" x14ac:dyDescent="0.25">
      <c r="A38" t="s">
        <v>153</v>
      </c>
    </row>
    <row r="39" spans="1:5" x14ac:dyDescent="0.25">
      <c r="A39">
        <v>100800</v>
      </c>
      <c r="B39" t="s">
        <v>154</v>
      </c>
    </row>
    <row r="40" spans="1:5" x14ac:dyDescent="0.25">
      <c r="A40" s="269" t="s">
        <v>156</v>
      </c>
      <c r="B40" s="269"/>
      <c r="C40" s="269"/>
      <c r="D40" s="269"/>
      <c r="E40" s="269"/>
    </row>
    <row r="57" spans="1:5" ht="15.75" thickBot="1" x14ac:dyDescent="0.3">
      <c r="A57" t="s">
        <v>153</v>
      </c>
    </row>
    <row r="58" spans="1:5" ht="15.75" thickBot="1" x14ac:dyDescent="0.3">
      <c r="A58" s="2">
        <v>194000</v>
      </c>
      <c r="B58" t="s">
        <v>157</v>
      </c>
    </row>
    <row r="60" spans="1:5" x14ac:dyDescent="0.25">
      <c r="A60" s="268" t="s">
        <v>158</v>
      </c>
      <c r="B60" s="268"/>
      <c r="C60" s="268"/>
      <c r="D60" s="268"/>
      <c r="E60" s="268"/>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8" t="s">
        <v>159</v>
      </c>
      <c r="B89" s="268"/>
      <c r="C89" s="268"/>
      <c r="D89" s="268"/>
      <c r="E89" s="268"/>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8" t="s">
        <v>160</v>
      </c>
      <c r="B98" s="268"/>
      <c r="C98" s="268"/>
      <c r="D98" s="268"/>
      <c r="E98" s="268"/>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8" t="s">
        <v>162</v>
      </c>
      <c r="B109" s="268"/>
      <c r="C109" s="268"/>
      <c r="D109" s="268"/>
      <c r="E109" s="268"/>
    </row>
    <row r="110" spans="1:5" ht="15.75" thickBot="1" x14ac:dyDescent="0.3"/>
    <row r="111" spans="1:5" ht="15.75" thickBot="1" x14ac:dyDescent="0.3">
      <c r="A111" s="7">
        <f>A122</f>
        <v>0.20481927710843381</v>
      </c>
      <c r="B111" t="s">
        <v>381</v>
      </c>
    </row>
    <row r="113" spans="1:12" x14ac:dyDescent="0.25">
      <c r="A113" s="268" t="s">
        <v>161</v>
      </c>
      <c r="B113" s="268"/>
      <c r="C113" s="268"/>
      <c r="D113" s="268"/>
      <c r="E113" s="268"/>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8" t="s">
        <v>382</v>
      </c>
      <c r="B124" s="268"/>
      <c r="C124" s="268"/>
      <c r="D124" s="268"/>
      <c r="E124" s="268"/>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8" t="s">
        <v>100</v>
      </c>
      <c r="B134" s="268"/>
      <c r="C134" s="268"/>
      <c r="D134" s="268"/>
      <c r="E134" s="268"/>
    </row>
    <row r="135" spans="1:12" x14ac:dyDescent="0.25">
      <c r="A135" s="14" t="s">
        <v>399</v>
      </c>
      <c r="B135" s="15"/>
      <c r="C135" s="15"/>
      <c r="D135" s="15"/>
      <c r="E135" s="15"/>
      <c r="F135" s="15"/>
      <c r="G135" s="15"/>
    </row>
    <row r="136" spans="1:12" ht="15.75" x14ac:dyDescent="0.3">
      <c r="A136" s="16"/>
      <c r="B136" s="271" t="s">
        <v>400</v>
      </c>
      <c r="C136" s="272"/>
      <c r="D136" s="272"/>
      <c r="E136" s="273"/>
      <c r="F136" s="15"/>
      <c r="G136" s="15"/>
    </row>
    <row r="137" spans="1:12" ht="15.75" x14ac:dyDescent="0.3">
      <c r="A137" s="17"/>
      <c r="B137" s="271" t="s">
        <v>401</v>
      </c>
      <c r="C137" s="273"/>
      <c r="D137" s="271" t="s">
        <v>402</v>
      </c>
      <c r="E137" s="273"/>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8" t="s">
        <v>165</v>
      </c>
      <c r="B165" s="268"/>
      <c r="C165" s="268"/>
      <c r="D165" s="268"/>
      <c r="E165" s="268"/>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8" t="s">
        <v>389</v>
      </c>
      <c r="B169" s="268"/>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8" t="s">
        <v>172</v>
      </c>
      <c r="B174" s="268"/>
      <c r="C174" s="268"/>
      <c r="D174" s="268"/>
      <c r="E174" s="268"/>
    </row>
    <row r="175" spans="1:7" ht="15.75" thickBot="1" x14ac:dyDescent="0.3">
      <c r="A175" t="s">
        <v>398</v>
      </c>
      <c r="B175" s="33">
        <v>0.1246</v>
      </c>
    </row>
    <row r="176" spans="1:7" ht="15.75" thickBot="1" x14ac:dyDescent="0.3">
      <c r="A176" t="s">
        <v>394</v>
      </c>
      <c r="B176" s="32">
        <f>1-B175</f>
        <v>0.87539999999999996</v>
      </c>
    </row>
    <row r="178" spans="1:5" x14ac:dyDescent="0.25">
      <c r="A178" s="268" t="s">
        <v>168</v>
      </c>
      <c r="B178" s="268"/>
      <c r="C178" s="268"/>
      <c r="D178" s="268"/>
      <c r="E178" s="268"/>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8" t="s">
        <v>170</v>
      </c>
      <c r="B183" s="268"/>
      <c r="C183" s="268"/>
      <c r="D183" s="268"/>
      <c r="E183" s="268"/>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8" t="s">
        <v>182</v>
      </c>
      <c r="B191" s="268"/>
      <c r="C191" s="268"/>
      <c r="D191" s="268"/>
      <c r="E191" s="268"/>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70" t="s">
        <v>1229</v>
      </c>
      <c r="C201" s="270"/>
      <c r="D201" s="270"/>
      <c r="E201" s="270"/>
      <c r="F201" s="270"/>
      <c r="G201" s="270"/>
      <c r="H201" s="270"/>
      <c r="I201" s="270"/>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70" t="s">
        <v>1229</v>
      </c>
      <c r="C209" s="270"/>
      <c r="D209" s="270"/>
      <c r="E209" s="270"/>
      <c r="F209" s="270"/>
      <c r="G209" s="270"/>
      <c r="H209" s="270"/>
      <c r="I209" s="270"/>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70" t="s">
        <v>1229</v>
      </c>
      <c r="C217" s="270"/>
      <c r="D217" s="270"/>
      <c r="E217" s="270"/>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NY</v>
      </c>
      <c r="C1" s="115">
        <f>SUM(C4:C87)</f>
        <v>211.75964083092839</v>
      </c>
      <c r="D1" s="115">
        <f t="shared" ref="D1:AG1" si="0">SUM(D4:D87)</f>
        <v>202.88857028895239</v>
      </c>
      <c r="E1" s="115">
        <f t="shared" si="0"/>
        <v>202.6349901222635</v>
      </c>
      <c r="F1" s="115">
        <f t="shared" si="0"/>
        <v>195.63523509384046</v>
      </c>
      <c r="G1" s="115">
        <f t="shared" si="0"/>
        <v>194.36821793733509</v>
      </c>
      <c r="H1" s="115">
        <f t="shared" si="0"/>
        <v>200.67483580051572</v>
      </c>
      <c r="I1" s="115">
        <f t="shared" si="0"/>
        <v>202.92462046102685</v>
      </c>
      <c r="J1" s="115">
        <f t="shared" si="0"/>
        <v>206.04784163158791</v>
      </c>
      <c r="K1" s="115">
        <f t="shared" si="0"/>
        <v>206.61198339664571</v>
      </c>
      <c r="L1" s="115">
        <f t="shared" si="0"/>
        <v>208.78118608377335</v>
      </c>
      <c r="M1" s="115">
        <f t="shared" si="0"/>
        <v>215.64504137270589</v>
      </c>
      <c r="N1" s="115">
        <f t="shared" si="0"/>
        <v>213.2334242473743</v>
      </c>
      <c r="O1" s="115">
        <f t="shared" si="0"/>
        <v>209.51709203734802</v>
      </c>
      <c r="P1" s="115">
        <f t="shared" si="0"/>
        <v>218.25842431637508</v>
      </c>
      <c r="Q1" s="115">
        <f t="shared" si="0"/>
        <v>222.80022514821377</v>
      </c>
      <c r="R1" s="115">
        <f t="shared" si="0"/>
        <v>219.60838602490779</v>
      </c>
      <c r="S1" s="115">
        <f t="shared" si="0"/>
        <v>203.14587548396423</v>
      </c>
      <c r="T1" s="115">
        <f t="shared" si="0"/>
        <v>210.01741511255349</v>
      </c>
      <c r="U1" s="115">
        <f t="shared" si="0"/>
        <v>196.98200060781392</v>
      </c>
      <c r="V1" s="115">
        <f t="shared" si="0"/>
        <v>182.01994293665624</v>
      </c>
      <c r="W1" s="115">
        <f t="shared" si="0"/>
        <v>189.93440064270212</v>
      </c>
      <c r="X1" s="115">
        <f t="shared" si="0"/>
        <v>182.87757388920315</v>
      </c>
      <c r="Y1" s="115">
        <f t="shared" si="0"/>
        <v>176.12302249772173</v>
      </c>
      <c r="Z1" s="115">
        <f t="shared" si="0"/>
        <v>177.49728826282043</v>
      </c>
      <c r="AA1" s="115">
        <f t="shared" si="0"/>
        <v>183.35249772836136</v>
      </c>
      <c r="AB1" s="115">
        <f t="shared" si="0"/>
        <v>181.11738222156399</v>
      </c>
      <c r="AC1" s="115">
        <f t="shared" si="0"/>
        <v>176.07197115943305</v>
      </c>
      <c r="AD1" s="115">
        <f t="shared" si="0"/>
        <v>170.66479356605328</v>
      </c>
      <c r="AE1" s="115">
        <f t="shared" si="0"/>
        <v>178.78086320185935</v>
      </c>
      <c r="AF1" s="115">
        <f t="shared" si="0"/>
        <v>175.91373065195984</v>
      </c>
      <c r="AG1" s="115">
        <f t="shared" si="0"/>
        <v>154.38975712782198</v>
      </c>
      <c r="AH1" s="115">
        <f>SUM(AH4:AH87)</f>
        <v>165.23392724573799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25">
      <c r="A5" s="119" t="s">
        <v>479</v>
      </c>
      <c r="B5" s="120" t="s">
        <v>1957</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25">
      <c r="A6" s="119" t="s">
        <v>479</v>
      </c>
      <c r="B6" s="120" t="s">
        <v>1958</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25">
      <c r="A7" s="119" t="s">
        <v>479</v>
      </c>
      <c r="B7" s="120" t="s">
        <v>1959</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25">
      <c r="A8" s="119" t="s">
        <v>479</v>
      </c>
      <c r="B8" s="120" t="s">
        <v>1960</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25">
      <c r="A9" s="119" t="s">
        <v>479</v>
      </c>
      <c r="B9" s="120" t="s">
        <v>1961</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25">
      <c r="A10" s="119" t="s">
        <v>479</v>
      </c>
      <c r="B10" s="120" t="s">
        <v>1962</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25">
      <c r="A11" s="119" t="s">
        <v>479</v>
      </c>
      <c r="B11" s="120" t="s">
        <v>1963</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25">
      <c r="A17" s="119" t="s">
        <v>479</v>
      </c>
      <c r="B17" s="120" t="s">
        <v>1969</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0.70061339502389997</v>
      </c>
      <c r="D19" s="121">
        <f>SUMIFS('EPA Export Aggregation'!G:G,'EPA Export Aggregation'!$A:$A,$B19,'EPA Export Aggregation'!$D:$D,$A$1)*IF($A19="CH4",About!$D$58,IF($A19="N2O",About!$D$59,1))</f>
        <v>0.70591864824179995</v>
      </c>
      <c r="E19" s="121">
        <f>SUMIFS('EPA Export Aggregation'!H:H,'EPA Export Aggregation'!$A:$A,$B19,'EPA Export Aggregation'!$D:$D,$A$1)*IF($A19="CH4",About!$D$58,IF($A19="N2O",About!$D$59,1))</f>
        <v>0.67050382339110004</v>
      </c>
      <c r="F19" s="121">
        <f>SUMIFS('EPA Export Aggregation'!I:I,'EPA Export Aggregation'!$A:$A,$B19,'EPA Export Aggregation'!$D:$D,$A$1)*IF($A19="CH4",About!$D$58,IF($A19="N2O",About!$D$59,1))</f>
        <v>0.57918647037229998</v>
      </c>
      <c r="G19" s="121">
        <f>SUMIFS('EPA Export Aggregation'!J:J,'EPA Export Aggregation'!$A:$A,$B19,'EPA Export Aggregation'!$D:$D,$A$1)*IF($A19="CH4",About!$D$58,IF($A19="N2O",About!$D$59,1))</f>
        <v>0.50820500317969997</v>
      </c>
      <c r="H19" s="121">
        <f>SUMIFS('EPA Export Aggregation'!K:K,'EPA Export Aggregation'!$A:$A,$B19,'EPA Export Aggregation'!$D:$D,$A$1)*IF($A19="CH4",About!$D$58,IF($A19="N2O",About!$D$59,1))</f>
        <v>0.51991633770610002</v>
      </c>
      <c r="I19" s="121">
        <f>SUMIFS('EPA Export Aggregation'!L:L,'EPA Export Aggregation'!$A:$A,$B19,'EPA Export Aggregation'!$D:$D,$A$1)*IF($A19="CH4",About!$D$58,IF($A19="N2O",About!$D$59,1))</f>
        <v>0.55621996804460005</v>
      </c>
      <c r="J19" s="121">
        <f>SUMIFS('EPA Export Aggregation'!M:M,'EPA Export Aggregation'!$A:$A,$B19,'EPA Export Aggregation'!$D:$D,$A$1)*IF($A19="CH4",About!$D$58,IF($A19="N2O",About!$D$59,1))</f>
        <v>0.56212411665850004</v>
      </c>
      <c r="K19" s="121">
        <f>SUMIFS('EPA Export Aggregation'!N:N,'EPA Export Aggregation'!$A:$A,$B19,'EPA Export Aggregation'!$D:$D,$A$1)*IF($A19="CH4",About!$D$58,IF($A19="N2O",About!$D$59,1))</f>
        <v>0.56942024842119998</v>
      </c>
      <c r="L19" s="121">
        <f>SUMIFS('EPA Export Aggregation'!O:O,'EPA Export Aggregation'!$A:$A,$B19,'EPA Export Aggregation'!$D:$D,$A$1)*IF($A19="CH4",About!$D$58,IF($A19="N2O",About!$D$59,1))</f>
        <v>0.59074281587379995</v>
      </c>
      <c r="M19" s="121">
        <f>SUMIFS('EPA Export Aggregation'!P:P,'EPA Export Aggregation'!$A:$A,$B19,'EPA Export Aggregation'!$D:$D,$A$1)*IF($A19="CH4",About!$D$58,IF($A19="N2O",About!$D$59,1))</f>
        <v>0.59832762332870004</v>
      </c>
      <c r="N19" s="121">
        <f>SUMIFS('EPA Export Aggregation'!Q:Q,'EPA Export Aggregation'!$A:$A,$B19,'EPA Export Aggregation'!$D:$D,$A$1)*IF($A19="CH4",About!$D$58,IF($A19="N2O",About!$D$59,1))</f>
        <v>0.47832263667149999</v>
      </c>
      <c r="O19" s="121">
        <f>SUMIFS('EPA Export Aggregation'!R:R,'EPA Export Aggregation'!$A:$A,$B19,'EPA Export Aggregation'!$D:$D,$A$1)*IF($A19="CH4",About!$D$58,IF($A19="N2O",About!$D$59,1))</f>
        <v>0.33600869328979999</v>
      </c>
      <c r="P19" s="121">
        <f>SUMIFS('EPA Export Aggregation'!S:S,'EPA Export Aggregation'!$A:$A,$B19,'EPA Export Aggregation'!$D:$D,$A$1)*IF($A19="CH4",About!$D$58,IF($A19="N2O",About!$D$59,1))</f>
        <v>0.33903011874279998</v>
      </c>
      <c r="Q19" s="121">
        <f>SUMIFS('EPA Export Aggregation'!T:T,'EPA Export Aggregation'!$A:$A,$B19,'EPA Export Aggregation'!$D:$D,$A$1)*IF($A19="CH4",About!$D$58,IF($A19="N2O",About!$D$59,1))</f>
        <v>0.33272253725119999</v>
      </c>
      <c r="R19" s="121">
        <f>SUMIFS('EPA Export Aggregation'!U:U,'EPA Export Aggregation'!$A:$A,$B19,'EPA Export Aggregation'!$D:$D,$A$1)*IF($A19="CH4",About!$D$58,IF($A19="N2O",About!$D$59,1))</f>
        <v>0.35980453961660003</v>
      </c>
      <c r="S19" s="121">
        <f>SUMIFS('EPA Export Aggregation'!V:V,'EPA Export Aggregation'!$A:$A,$B19,'EPA Export Aggregation'!$D:$D,$A$1)*IF($A19="CH4",About!$D$58,IF($A19="N2O",About!$D$59,1))</f>
        <v>0.3955984567893</v>
      </c>
      <c r="T19" s="121">
        <f>SUMIFS('EPA Export Aggregation'!W:W,'EPA Export Aggregation'!$A:$A,$B19,'EPA Export Aggregation'!$D:$D,$A$1)*IF($A19="CH4",About!$D$58,IF($A19="N2O",About!$D$59,1))</f>
        <v>0.4065711361446</v>
      </c>
      <c r="U19" s="121">
        <f>SUMIFS('EPA Export Aggregation'!X:X,'EPA Export Aggregation'!$A:$A,$B19,'EPA Export Aggregation'!$D:$D,$A$1)*IF($A19="CH4",About!$D$58,IF($A19="N2O",About!$D$59,1))</f>
        <v>0.41706086526239999</v>
      </c>
      <c r="V19" s="121">
        <f>SUMIFS('EPA Export Aggregation'!Y:Y,'EPA Export Aggregation'!$A:$A,$B19,'EPA Export Aggregation'!$D:$D,$A$1)*IF($A19="CH4",About!$D$58,IF($A19="N2O",About!$D$59,1))</f>
        <v>0.3388099294677</v>
      </c>
      <c r="W19" s="121">
        <f>SUMIFS('EPA Export Aggregation'!Z:Z,'EPA Export Aggregation'!$A:$A,$B19,'EPA Export Aggregation'!$D:$D,$A$1)*IF($A19="CH4",About!$D$58,IF($A19="N2O",About!$D$59,1))</f>
        <v>0.211169</v>
      </c>
      <c r="X19" s="121">
        <f>SUMIFS('EPA Export Aggregation'!AA:AA,'EPA Export Aggregation'!$A:$A,$B19,'EPA Export Aggregation'!$D:$D,$A$1)*IF($A19="CH4",About!$D$58,IF($A19="N2O",About!$D$59,1))</f>
        <v>0.37887399999999999</v>
      </c>
      <c r="Y19" s="121">
        <f>SUMIFS('EPA Export Aggregation'!AB:AB,'EPA Export Aggregation'!$A:$A,$B19,'EPA Export Aggregation'!$D:$D,$A$1)*IF($A19="CH4",About!$D$58,IF($A19="N2O",About!$D$59,1))</f>
        <v>0.43976399999999999</v>
      </c>
      <c r="Z19" s="121">
        <f>SUMIFS('EPA Export Aggregation'!AC:AC,'EPA Export Aggregation'!$A:$A,$B19,'EPA Export Aggregation'!$D:$D,$A$1)*IF($A19="CH4",About!$D$58,IF($A19="N2O",About!$D$59,1))</f>
        <v>0.4003813</v>
      </c>
      <c r="AA19" s="121">
        <f>SUMIFS('EPA Export Aggregation'!AD:AD,'EPA Export Aggregation'!$A:$A,$B19,'EPA Export Aggregation'!$D:$D,$A$1)*IF($A19="CH4",About!$D$58,IF($A19="N2O",About!$D$59,1))</f>
        <v>0.23578109999999999</v>
      </c>
      <c r="AB19" s="121">
        <f>SUMIFS('EPA Export Aggregation'!AE:AE,'EPA Export Aggregation'!$A:$A,$B19,'EPA Export Aggregation'!$D:$D,$A$1)*IF($A19="CH4",About!$D$58,IF($A19="N2O",About!$D$59,1))</f>
        <v>0.22389680000000001</v>
      </c>
      <c r="AC19" s="121">
        <f>SUMIFS('EPA Export Aggregation'!AF:AF,'EPA Export Aggregation'!$A:$A,$B19,'EPA Export Aggregation'!$D:$D,$A$1)*IF($A19="CH4",About!$D$58,IF($A19="N2O",About!$D$59,1))</f>
        <v>0.2202866</v>
      </c>
      <c r="AD19" s="121">
        <f>SUMIFS('EPA Export Aggregation'!AG:AG,'EPA Export Aggregation'!$A:$A,$B19,'EPA Export Aggregation'!$D:$D,$A$1)*IF($A19="CH4",About!$D$58,IF($A19="N2O",About!$D$59,1))</f>
        <v>0.21750559999999999</v>
      </c>
      <c r="AE19" s="121">
        <f>SUMIFS('EPA Export Aggregation'!AH:AH,'EPA Export Aggregation'!$A:$A,$B19,'EPA Export Aggregation'!$D:$D,$A$1)*IF($A19="CH4",About!$D$58,IF($A19="N2O",About!$D$59,1))</f>
        <v>0.21327160000000001</v>
      </c>
      <c r="AF19" s="121">
        <f>SUMIFS('EPA Export Aggregation'!AI:AI,'EPA Export Aggregation'!$A:$A,$B19,'EPA Export Aggregation'!$D:$D,$A$1)*IF($A19="CH4",About!$D$58,IF($A19="N2O",About!$D$59,1))</f>
        <v>0.223938</v>
      </c>
      <c r="AG19" s="121">
        <f>SUMIFS('EPA Export Aggregation'!AJ:AJ,'EPA Export Aggregation'!$A:$A,$B19,'EPA Export Aggregation'!$D:$D,$A$1)*IF($A19="CH4",About!$D$58,IF($A19="N2O",About!$D$59,1))</f>
        <v>0.22494690000000001</v>
      </c>
      <c r="AH19" s="121">
        <f>SUMIFS('EPA Export Aggregation'!AK:AK,'EPA Export Aggregation'!$A:$A,$B19,'EPA Export Aggregation'!$D:$D,$A$1)*IF($A19="CH4",About!$D$58,IF($A19="N2O",About!$D$59,1))</f>
        <v>0.2182151</v>
      </c>
    </row>
    <row r="20" spans="1:34" x14ac:dyDescent="0.25">
      <c r="A20" s="119" t="s">
        <v>479</v>
      </c>
      <c r="B20" s="120" t="s">
        <v>1972</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25">
      <c r="A30" s="119" t="s">
        <v>479</v>
      </c>
      <c r="B30" s="120" t="s">
        <v>1982</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121">
        <f>SUMIFS('EPA Export Aggregation'!R:R,'EPA Export Aggregation'!$A:$A,$B33,'EPA Export Aggregation'!$D:$D,$A$1)*IF($A33="CH4",About!$D$58,IF($A33="N2O",About!$D$59,1))</f>
        <v>0.35075508298730002</v>
      </c>
      <c r="P33" s="121">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121">
        <f>SUMIFS('EPA Export Aggregation'!U:U,'EPA Export Aggregation'!$A:$A,$B33,'EPA Export Aggregation'!$D:$D,$A$1)*IF($A33="CH4",About!$D$58,IF($A33="N2O",About!$D$59,1))</f>
        <v>0</v>
      </c>
      <c r="S33" s="121">
        <f>SUMIFS('EPA Export Aggregation'!V:V,'EPA Export Aggregation'!$A:$A,$B33,'EPA Export Aggregation'!$D:$D,$A$1)*IF($A33="CH4",About!$D$58,IF($A33="N2O",About!$D$59,1))</f>
        <v>0.10376762129390001</v>
      </c>
      <c r="T33" s="121">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121">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121">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121">
        <f>SUMIFS('EPA Export Aggregation'!AD:AD,'EPA Export Aggregation'!$A:$A,$B33,'EPA Export Aggregation'!$D:$D,$A$1)*IF($A33="CH4",About!$D$58,IF($A33="N2O",About!$D$59,1))</f>
        <v>1.8706655475899999E-2</v>
      </c>
      <c r="AB33" s="121">
        <f>SUMIFS('EPA Export Aggregation'!AE:AE,'EPA Export Aggregation'!$A:$A,$B33,'EPA Export Aggregation'!$D:$D,$A$1)*IF($A33="CH4",About!$D$58,IF($A33="N2O",About!$D$59,1))</f>
        <v>2.3144851372200001E-2</v>
      </c>
      <c r="AC33" s="121">
        <f>SUMIFS('EPA Export Aggregation'!AF:AF,'EPA Export Aggregation'!$A:$A,$B33,'EPA Export Aggregation'!$D:$D,$A$1)*IF($A33="CH4",About!$D$58,IF($A33="N2O",About!$D$59,1))</f>
        <v>1.5764232123600001E-2</v>
      </c>
      <c r="AD33" s="121">
        <f>SUMIFS('EPA Export Aggregation'!AG:AG,'EPA Export Aggregation'!$A:$A,$B33,'EPA Export Aggregation'!$D:$D,$A$1)*IF($A33="CH4",About!$D$58,IF($A33="N2O",About!$D$59,1))</f>
        <v>1.6254682329E-2</v>
      </c>
      <c r="AE33" s="121">
        <f>SUMIFS('EPA Export Aggregation'!AH:AH,'EPA Export Aggregation'!$A:$A,$B33,'EPA Export Aggregation'!$D:$D,$A$1)*IF($A33="CH4",About!$D$58,IF($A33="N2O",About!$D$59,1))</f>
        <v>2.4334060988900001E-2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8.0152890038000003E-3</v>
      </c>
      <c r="D76" s="121">
        <f>SUMIFS('EPA Export Aggregation'!G:G,'EPA Export Aggregation'!$A:$A,$B76,'EPA Export Aggregation'!$D:$D,$A$1)*IF($A76="CH4",About!$D$58,IF($A76="N2O",About!$D$59,1))</f>
        <v>8.0154898838000008E-3</v>
      </c>
      <c r="E76" s="121">
        <f>SUMIFS('EPA Export Aggregation'!H:H,'EPA Export Aggregation'!$A:$A,$B76,'EPA Export Aggregation'!$D:$D,$A$1)*IF($A76="CH4",About!$D$58,IF($A76="N2O",About!$D$59,1))</f>
        <v>8.0156907637999996E-3</v>
      </c>
      <c r="F76" s="121">
        <f>SUMIFS('EPA Export Aggregation'!I:I,'EPA Export Aggregation'!$A:$A,$B76,'EPA Export Aggregation'!$D:$D,$A$1)*IF($A76="CH4",About!$D$58,IF($A76="N2O",About!$D$59,1))</f>
        <v>1.00197138903E-2</v>
      </c>
      <c r="G76" s="121">
        <f>SUMIFS('EPA Export Aggregation'!J:J,'EPA Export Aggregation'!$A:$A,$B76,'EPA Export Aggregation'!$D:$D,$A$1)*IF($A76="CH4",About!$D$58,IF($A76="N2O",About!$D$59,1))</f>
        <v>1.10218265505E-2</v>
      </c>
      <c r="H76" s="121">
        <f>SUMIFS('EPA Export Aggregation'!K:K,'EPA Export Aggregation'!$A:$A,$B76,'EPA Export Aggregation'!$D:$D,$A$1)*IF($A76="CH4",About!$D$58,IF($A76="N2O",About!$D$59,1))</f>
        <v>1.38506920756E-2</v>
      </c>
      <c r="I76" s="121">
        <f>SUMIFS('EPA Export Aggregation'!L:L,'EPA Export Aggregation'!$A:$A,$B76,'EPA Export Aggregation'!$D:$D,$A$1)*IF($A76="CH4",About!$D$58,IF($A76="N2O",About!$D$59,1))</f>
        <v>1.53807679528E-2</v>
      </c>
      <c r="J76" s="121">
        <f>SUMIFS('EPA Export Aggregation'!M:M,'EPA Export Aggregation'!$A:$A,$B76,'EPA Export Aggregation'!$D:$D,$A$1)*IF($A76="CH4",About!$D$58,IF($A76="N2O",About!$D$59,1))</f>
        <v>1.62545281655E-2</v>
      </c>
      <c r="K76" s="121">
        <f>SUMIFS('EPA Export Aggregation'!N:N,'EPA Export Aggregation'!$A:$A,$B76,'EPA Export Aggregation'!$D:$D,$A$1)*IF($A76="CH4",About!$D$58,IF($A76="N2O",About!$D$59,1))</f>
        <v>1.9930795956399999E-2</v>
      </c>
      <c r="L76" s="121">
        <f>SUMIFS('EPA Export Aggregation'!O:O,'EPA Export Aggregation'!$A:$A,$B76,'EPA Export Aggregation'!$D:$D,$A$1)*IF($A76="CH4",About!$D$58,IF($A76="N2O",About!$D$59,1))</f>
        <v>2.0225141279600001E-2</v>
      </c>
      <c r="M76" s="121">
        <f>SUMIFS('EPA Export Aggregation'!P:P,'EPA Export Aggregation'!$A:$A,$B76,'EPA Export Aggregation'!$D:$D,$A$1)*IF($A76="CH4",About!$D$58,IF($A76="N2O",About!$D$59,1))</f>
        <v>1.2317730828100001E-2</v>
      </c>
      <c r="N76" s="121">
        <f>SUMIFS('EPA Export Aggregation'!Q:Q,'EPA Export Aggregation'!$A:$A,$B76,'EPA Export Aggregation'!$D:$D,$A$1)*IF($A76="CH4",About!$D$58,IF($A76="N2O",About!$D$59,1))</f>
        <v>8.1861321720999997E-3</v>
      </c>
      <c r="O76" s="121">
        <f>SUMIFS('EPA Export Aggregation'!R:R,'EPA Export Aggregation'!$A:$A,$B76,'EPA Export Aggregation'!$D:$D,$A$1)*IF($A76="CH4",About!$D$58,IF($A76="N2O",About!$D$59,1))</f>
        <v>7.8263441469999997E-3</v>
      </c>
      <c r="P76" s="121">
        <f>SUMIFS('EPA Export Aggregation'!S:S,'EPA Export Aggregation'!$A:$A,$B76,'EPA Export Aggregation'!$D:$D,$A$1)*IF($A76="CH4",About!$D$58,IF($A76="N2O",About!$D$59,1))</f>
        <v>8.1839162651000004E-3</v>
      </c>
      <c r="Q76" s="121">
        <f>SUMIFS('EPA Export Aggregation'!T:T,'EPA Export Aggregation'!$A:$A,$B76,'EPA Export Aggregation'!$D:$D,$A$1)*IF($A76="CH4",About!$D$58,IF($A76="N2O",About!$D$59,1))</f>
        <v>8.1485517797999993E-3</v>
      </c>
      <c r="R76" s="121">
        <f>SUMIFS('EPA Export Aggregation'!U:U,'EPA Export Aggregation'!$A:$A,$B76,'EPA Export Aggregation'!$D:$D,$A$1)*IF($A76="CH4",About!$D$58,IF($A76="N2O",About!$D$59,1))</f>
        <v>7.8225447922000008E-3</v>
      </c>
      <c r="S76" s="121">
        <f>SUMIFS('EPA Export Aggregation'!V:V,'EPA Export Aggregation'!$A:$A,$B76,'EPA Export Aggregation'!$D:$D,$A$1)*IF($A76="CH4",About!$D$58,IF($A76="N2O",About!$D$59,1))</f>
        <v>9.3130166049000002E-3</v>
      </c>
      <c r="T76" s="121">
        <f>SUMIFS('EPA Export Aggregation'!W:W,'EPA Export Aggregation'!$A:$A,$B76,'EPA Export Aggregation'!$D:$D,$A$1)*IF($A76="CH4",About!$D$58,IF($A76="N2O",About!$D$59,1))</f>
        <v>9.0629129313E-3</v>
      </c>
      <c r="U76" s="121">
        <f>SUMIFS('EPA Export Aggregation'!X:X,'EPA Export Aggregation'!$A:$A,$B76,'EPA Export Aggregation'!$D:$D,$A$1)*IF($A76="CH4",About!$D$58,IF($A76="N2O",About!$D$59,1))</f>
        <v>8.5662808741999996E-3</v>
      </c>
      <c r="V76" s="121">
        <f>SUMIFS('EPA Export Aggregation'!Y:Y,'EPA Export Aggregation'!$A:$A,$B76,'EPA Export Aggregation'!$D:$D,$A$1)*IF($A76="CH4",About!$D$58,IF($A76="N2O",About!$D$59,1))</f>
        <v>6.1262216987999999E-3</v>
      </c>
      <c r="W76" s="121">
        <f>SUMIFS('EPA Export Aggregation'!Z:Z,'EPA Export Aggregation'!$A:$A,$B76,'EPA Export Aggregation'!$D:$D,$A$1)*IF($A76="CH4",About!$D$58,IF($A76="N2O",About!$D$59,1))</f>
        <v>6.6575895806999996E-3</v>
      </c>
      <c r="X76" s="121">
        <f>SUMIFS('EPA Export Aggregation'!AA:AA,'EPA Export Aggregation'!$A:$A,$B76,'EPA Export Aggregation'!$D:$D,$A$1)*IF($A76="CH4",About!$D$58,IF($A76="N2O",About!$D$59,1))</f>
        <v>1.0356235182699999E-2</v>
      </c>
      <c r="Y76" s="121">
        <f>SUMIFS('EPA Export Aggregation'!AB:AB,'EPA Export Aggregation'!$A:$A,$B76,'EPA Export Aggregation'!$D:$D,$A$1)*IF($A76="CH4",About!$D$58,IF($A76="N2O",About!$D$59,1))</f>
        <v>1.12690619721E-2</v>
      </c>
      <c r="Z76" s="121">
        <f>SUMIFS('EPA Export Aggregation'!AC:AC,'EPA Export Aggregation'!$A:$A,$B76,'EPA Export Aggregation'!$D:$D,$A$1)*IF($A76="CH4",About!$D$58,IF($A76="N2O",About!$D$59,1))</f>
        <v>5.2837644860000003E-4</v>
      </c>
      <c r="AA76" s="121">
        <f>SUMIFS('EPA Export Aggregation'!AD:AD,'EPA Export Aggregation'!$A:$A,$B76,'EPA Export Aggregation'!$D:$D,$A$1)*IF($A76="CH4",About!$D$58,IF($A76="N2O",About!$D$59,1))</f>
        <v>9.7488737029999999E-4</v>
      </c>
      <c r="AB76" s="121">
        <f>SUMIFS('EPA Export Aggregation'!AE:AE,'EPA Export Aggregation'!$A:$A,$B76,'EPA Export Aggregation'!$D:$D,$A$1)*IF($A76="CH4",About!$D$58,IF($A76="N2O",About!$D$59,1))</f>
        <v>7.7763724399999997E-4</v>
      </c>
      <c r="AC76" s="121">
        <f>SUMIFS('EPA Export Aggregation'!AF:AF,'EPA Export Aggregation'!$A:$A,$B76,'EPA Export Aggregation'!$D:$D,$A$1)*IF($A76="CH4",About!$D$58,IF($A76="N2O",About!$D$59,1))</f>
        <v>8.0077062210000001E-4</v>
      </c>
      <c r="AD76" s="121">
        <f>SUMIFS('EPA Export Aggregation'!AG:AG,'EPA Export Aggregation'!$A:$A,$B76,'EPA Export Aggregation'!$D:$D,$A$1)*IF($A76="CH4",About!$D$58,IF($A76="N2O",About!$D$59,1))</f>
        <v>1.0983048418E-3</v>
      </c>
      <c r="AE76" s="121">
        <f>SUMIFS('EPA Export Aggregation'!AH:AH,'EPA Export Aggregation'!$A:$A,$B76,'EPA Export Aggregation'!$D:$D,$A$1)*IF($A76="CH4",About!$D$58,IF($A76="N2O",About!$D$59,1))</f>
        <v>1.5942260048999999E-3</v>
      </c>
      <c r="AF76" s="121">
        <f>SUMIFS('EPA Export Aggregation'!AI:AI,'EPA Export Aggregation'!$A:$A,$B76,'EPA Export Aggregation'!$D:$D,$A$1)*IF($A76="CH4",About!$D$58,IF($A76="N2O",About!$D$59,1))</f>
        <v>1.5578757663999999E-3</v>
      </c>
      <c r="AG76" s="121">
        <f>SUMIFS('EPA Export Aggregation'!AJ:AJ,'EPA Export Aggregation'!$A:$A,$B76,'EPA Export Aggregation'!$D:$D,$A$1)*IF($A76="CH4",About!$D$58,IF($A76="N2O",About!$D$59,1))</f>
        <v>1.5158215942999999E-3</v>
      </c>
      <c r="AH76" s="121">
        <f>SUMIFS('EPA Export Aggregation'!AK:AK,'EPA Export Aggregation'!$A:$A,$B76,'EPA Export Aggregation'!$D:$D,$A$1)*IF($A76="CH4",About!$D$58,IF($A76="N2O",About!$D$59,1))</f>
        <v>1.8224587484000001E-3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1.7299629148290001</v>
      </c>
      <c r="D79" s="121">
        <f>SUMIFS('EPA Export Aggregation'!G:G,'EPA Export Aggregation'!$A:$A,$B79,'EPA Export Aggregation'!$D:$D,$A$1)*IF($A79="CH4",About!$D$58,IF($A79="N2O",About!$D$59,1))</f>
        <v>1.59656276148</v>
      </c>
      <c r="E79" s="121">
        <f>SUMIFS('EPA Export Aggregation'!H:H,'EPA Export Aggregation'!$A:$A,$B79,'EPA Export Aggregation'!$D:$D,$A$1)*IF($A79="CH4",About!$D$58,IF($A79="N2O",About!$D$59,1))</f>
        <v>1.418826541401</v>
      </c>
      <c r="F79" s="121">
        <f>SUMIFS('EPA Export Aggregation'!I:I,'EPA Export Aggregation'!$A:$A,$B79,'EPA Export Aggregation'!$D:$D,$A$1)*IF($A79="CH4",About!$D$58,IF($A79="N2O",About!$D$59,1))</f>
        <v>1.1495825600580001</v>
      </c>
      <c r="G79" s="121">
        <f>SUMIFS('EPA Export Aggregation'!J:J,'EPA Export Aggregation'!$A:$A,$B79,'EPA Export Aggregation'!$D:$D,$A$1)*IF($A79="CH4",About!$D$58,IF($A79="N2O",About!$D$59,1))</f>
        <v>0.89215611394200001</v>
      </c>
      <c r="H79" s="121">
        <f>SUMIFS('EPA Export Aggregation'!K:K,'EPA Export Aggregation'!$A:$A,$B79,'EPA Export Aggregation'!$D:$D,$A$1)*IF($A79="CH4",About!$D$58,IF($A79="N2O",About!$D$59,1))</f>
        <v>0.81929418399300002</v>
      </c>
      <c r="I79" s="121">
        <f>SUMIFS('EPA Export Aggregation'!L:L,'EPA Export Aggregation'!$A:$A,$B79,'EPA Export Aggregation'!$D:$D,$A$1)*IF($A79="CH4",About!$D$58,IF($A79="N2O",About!$D$59,1))</f>
        <v>0.77557992219600003</v>
      </c>
      <c r="J79" s="121">
        <f>SUMIFS('EPA Export Aggregation'!M:M,'EPA Export Aggregation'!$A:$A,$B79,'EPA Export Aggregation'!$D:$D,$A$1)*IF($A79="CH4",About!$D$58,IF($A79="N2O",About!$D$59,1))</f>
        <v>0.72296333486700004</v>
      </c>
      <c r="K79" s="121">
        <f>SUMIFS('EPA Export Aggregation'!N:N,'EPA Export Aggregation'!$A:$A,$B79,'EPA Export Aggregation'!$D:$D,$A$1)*IF($A79="CH4",About!$D$58,IF($A79="N2O",About!$D$59,1))</f>
        <v>0.74122465907099999</v>
      </c>
      <c r="L79" s="121">
        <f>SUMIFS('EPA Export Aggregation'!O:O,'EPA Export Aggregation'!$A:$A,$B79,'EPA Export Aggregation'!$D:$D,$A$1)*IF($A79="CH4",About!$D$58,IF($A79="N2O",About!$D$59,1))</f>
        <v>0.72688580832899996</v>
      </c>
      <c r="M79" s="121">
        <f>SUMIFS('EPA Export Aggregation'!P:P,'EPA Export Aggregation'!$A:$A,$B79,'EPA Export Aggregation'!$D:$D,$A$1)*IF($A79="CH4",About!$D$58,IF($A79="N2O",About!$D$59,1))</f>
        <v>0.66657437710199996</v>
      </c>
      <c r="N79" s="121">
        <f>SUMIFS('EPA Export Aggregation'!Q:Q,'EPA Export Aggregation'!$A:$A,$B79,'EPA Export Aggregation'!$D:$D,$A$1)*IF($A79="CH4",About!$D$58,IF($A79="N2O",About!$D$59,1))</f>
        <v>0.74829315357600001</v>
      </c>
      <c r="O79" s="121">
        <f>SUMIFS('EPA Export Aggregation'!R:R,'EPA Export Aggregation'!$A:$A,$B79,'EPA Export Aggregation'!$D:$D,$A$1)*IF($A79="CH4",About!$D$58,IF($A79="N2O",About!$D$59,1))</f>
        <v>0.30060521458200001</v>
      </c>
      <c r="P79" s="121">
        <f>SUMIFS('EPA Export Aggregation'!S:S,'EPA Export Aggregation'!$A:$A,$B79,'EPA Export Aggregation'!$D:$D,$A$1)*IF($A79="CH4",About!$D$58,IF($A79="N2O",About!$D$59,1))</f>
        <v>0.18781011719099999</v>
      </c>
      <c r="Q79" s="121">
        <f>SUMIFS('EPA Export Aggregation'!T:T,'EPA Export Aggregation'!$A:$A,$B79,'EPA Export Aggregation'!$D:$D,$A$1)*IF($A79="CH4",About!$D$58,IF($A79="N2O",About!$D$59,1))</f>
        <v>0.14983027022699999</v>
      </c>
      <c r="R79" s="121">
        <f>SUMIFS('EPA Export Aggregation'!U:U,'EPA Export Aggregation'!$A:$A,$B79,'EPA Export Aggregation'!$D:$D,$A$1)*IF($A79="CH4",About!$D$58,IF($A79="N2O",About!$D$59,1))</f>
        <v>0.17365498569900001</v>
      </c>
      <c r="S79" s="121">
        <f>SUMIFS('EPA Export Aggregation'!V:V,'EPA Export Aggregation'!$A:$A,$B79,'EPA Export Aggregation'!$D:$D,$A$1)*IF($A79="CH4",About!$D$58,IF($A79="N2O",About!$D$59,1))</f>
        <v>0.378000834216</v>
      </c>
      <c r="T79" s="121">
        <f>SUMIFS('EPA Export Aggregation'!W:W,'EPA Export Aggregation'!$A:$A,$B79,'EPA Export Aggregation'!$D:$D,$A$1)*IF($A79="CH4",About!$D$58,IF($A79="N2O",About!$D$59,1))</f>
        <v>0.58381184128800001</v>
      </c>
      <c r="U79" s="121">
        <f>SUMIFS('EPA Export Aggregation'!X:X,'EPA Export Aggregation'!$A:$A,$B79,'EPA Export Aggregation'!$D:$D,$A$1)*IF($A79="CH4",About!$D$58,IF($A79="N2O",About!$D$59,1))</f>
        <v>0.33040518650099998</v>
      </c>
      <c r="V79" s="121">
        <f>SUMIFS('EPA Export Aggregation'!Y:Y,'EPA Export Aggregation'!$A:$A,$B79,'EPA Export Aggregation'!$D:$D,$A$1)*IF($A79="CH4",About!$D$58,IF($A79="N2O",About!$D$59,1))</f>
        <v>0.19647156973800001</v>
      </c>
      <c r="W79" s="121">
        <f>SUMIFS('EPA Export Aggregation'!Z:Z,'EPA Export Aggregation'!$A:$A,$B79,'EPA Export Aggregation'!$D:$D,$A$1)*IF($A79="CH4",About!$D$58,IF($A79="N2O",About!$D$59,1))</f>
        <v>2.5771095720000001E-2</v>
      </c>
      <c r="X79" s="121">
        <f>SUMIFS('EPA Export Aggregation'!AA:AA,'EPA Export Aggregation'!$A:$A,$B79,'EPA Export Aggregation'!$D:$D,$A$1)*IF($A79="CH4",About!$D$58,IF($A79="N2O",About!$D$59,1))</f>
        <v>0.45468473722199998</v>
      </c>
      <c r="Y79" s="121">
        <f>SUMIFS('EPA Export Aggregation'!AB:AB,'EPA Export Aggregation'!$A:$A,$B79,'EPA Export Aggregation'!$D:$D,$A$1)*IF($A79="CH4",About!$D$58,IF($A79="N2O",About!$D$59,1))</f>
        <v>0.59067527246399998</v>
      </c>
      <c r="Z79" s="121">
        <f>SUMIFS('EPA Export Aggregation'!AC:AC,'EPA Export Aggregation'!$A:$A,$B79,'EPA Export Aggregation'!$D:$D,$A$1)*IF($A79="CH4",About!$D$58,IF($A79="N2O",About!$D$59,1))</f>
        <v>0.563462309424</v>
      </c>
      <c r="AA79" s="121">
        <f>SUMIFS('EPA Export Aggregation'!AD:AD,'EPA Export Aggregation'!$A:$A,$B79,'EPA Export Aggregation'!$D:$D,$A$1)*IF($A79="CH4",About!$D$58,IF($A79="N2O",About!$D$59,1))</f>
        <v>0.15178359923699999</v>
      </c>
      <c r="AB79" s="121">
        <f>SUMIFS('EPA Export Aggregation'!AE:AE,'EPA Export Aggregation'!$A:$A,$B79,'EPA Export Aggregation'!$D:$D,$A$1)*IF($A79="CH4",About!$D$58,IF($A79="N2O",About!$D$59,1))</f>
        <v>1.9456364043E-2</v>
      </c>
      <c r="AC79" s="121">
        <f>SUMIFS('EPA Export Aggregation'!AF:AF,'EPA Export Aggregation'!$A:$A,$B79,'EPA Export Aggregation'!$D:$D,$A$1)*IF($A79="CH4",About!$D$58,IF($A79="N2O",About!$D$59,1))</f>
        <v>1.8016407585000001E-2</v>
      </c>
      <c r="AD79" s="121">
        <f>SUMIFS('EPA Export Aggregation'!AG:AG,'EPA Export Aggregation'!$A:$A,$B79,'EPA Export Aggregation'!$D:$D,$A$1)*IF($A79="CH4",About!$D$58,IF($A79="N2O",About!$D$59,1))</f>
        <v>2.4198656156999999E-2</v>
      </c>
      <c r="AE79" s="121">
        <f>SUMIFS('EPA Export Aggregation'!AH:AH,'EPA Export Aggregation'!$A:$A,$B79,'EPA Export Aggregation'!$D:$D,$A$1)*IF($A79="CH4",About!$D$58,IF($A79="N2O",About!$D$59,1))</f>
        <v>2.8302023369999998E-2</v>
      </c>
      <c r="AF79" s="121">
        <f>SUMIFS('EPA Export Aggregation'!AI:AI,'EPA Export Aggregation'!$A:$A,$B79,'EPA Export Aggregation'!$D:$D,$A$1)*IF($A79="CH4",About!$D$58,IF($A79="N2O",About!$D$59,1))</f>
        <v>2.6814183392999999E-2</v>
      </c>
      <c r="AG79" s="121">
        <f>SUMIFS('EPA Export Aggregation'!AJ:AJ,'EPA Export Aggregation'!$A:$A,$B79,'EPA Export Aggregation'!$D:$D,$A$1)*IF($A79="CH4",About!$D$58,IF($A79="N2O",About!$D$59,1))</f>
        <v>2.6009274557999999E-2</v>
      </c>
      <c r="AH79" s="121">
        <f>SUMIFS('EPA Export Aggregation'!AK:AK,'EPA Export Aggregation'!$A:$A,$B79,'EPA Export Aggregation'!$D:$D,$A$1)*IF($A79="CH4",About!$D$58,IF($A79="N2O",About!$D$59,1))</f>
        <v>2.6806509198000001E-2</v>
      </c>
    </row>
    <row r="80" spans="1:34" x14ac:dyDescent="0.25">
      <c r="A80" s="119" t="s">
        <v>2026</v>
      </c>
      <c r="B80" s="120" t="s">
        <v>2033</v>
      </c>
      <c r="C80" s="121">
        <f>SUMIFS('EPA Export Aggregation'!F:F,'EPA Export Aggregation'!$A:$A,$B80,'EPA Export Aggregation'!$D:$D,$A$1)*IF($A80="CH4",About!$D$58,IF($A80="N2O",About!$D$59,1))</f>
        <v>0.11235946661066799</v>
      </c>
      <c r="D80" s="121">
        <f>SUMIFS('EPA Export Aggregation'!G:G,'EPA Export Aggregation'!$A:$A,$B80,'EPA Export Aggregation'!$D:$D,$A$1)*IF($A80="CH4",About!$D$58,IF($A80="N2O",About!$D$59,1))</f>
        <v>0.11237645735066799</v>
      </c>
      <c r="E80" s="121">
        <f>SUMIFS('EPA Export Aggregation'!H:H,'EPA Export Aggregation'!$A:$A,$B80,'EPA Export Aggregation'!$D:$D,$A$1)*IF($A80="CH4",About!$D$58,IF($A80="N2O",About!$D$59,1))</f>
        <v>0.112393447136668</v>
      </c>
      <c r="F80" s="121">
        <f>SUMIFS('EPA Export Aggregation'!I:I,'EPA Export Aggregation'!$A:$A,$B80,'EPA Export Aggregation'!$D:$D,$A$1)*IF($A80="CH4",About!$D$58,IF($A80="N2O",About!$D$59,1))</f>
        <v>0.14050030452873499</v>
      </c>
      <c r="G80" s="121">
        <f>SUMIFS('EPA Export Aggregation'!J:J,'EPA Export Aggregation'!$A:$A,$B80,'EPA Export Aggregation'!$D:$D,$A$1)*IF($A80="CH4",About!$D$58,IF($A80="N2O",About!$D$59,1))</f>
        <v>0.1545622274206685</v>
      </c>
      <c r="H80" s="121">
        <f>SUMIFS('EPA Export Aggregation'!K:K,'EPA Export Aggregation'!$A:$A,$B80,'EPA Export Aggregation'!$D:$D,$A$1)*IF($A80="CH4",About!$D$58,IF($A80="N2O",About!$D$59,1))</f>
        <v>0.19423184290743051</v>
      </c>
      <c r="I80" s="121">
        <f>SUMIFS('EPA Export Aggregation'!L:L,'EPA Export Aggregation'!$A:$A,$B80,'EPA Export Aggregation'!$D:$D,$A$1)*IF($A80="CH4",About!$D$58,IF($A80="N2O",About!$D$59,1))</f>
        <v>0.2156948538136417</v>
      </c>
      <c r="J80" s="121">
        <f>SUMIFS('EPA Export Aggregation'!M:M,'EPA Export Aggregation'!$A:$A,$B80,'EPA Export Aggregation'!$D:$D,$A$1)*IF($A80="CH4",About!$D$58,IF($A80="N2O",About!$D$59,1))</f>
        <v>0.22795753366509769</v>
      </c>
      <c r="K80" s="121">
        <f>SUMIFS('EPA Export Aggregation'!N:N,'EPA Export Aggregation'!$A:$A,$B80,'EPA Export Aggregation'!$D:$D,$A$1)*IF($A80="CH4",About!$D$58,IF($A80="N2O",About!$D$59,1))</f>
        <v>0.27950615207781482</v>
      </c>
      <c r="L80" s="121">
        <f>SUMIFS('EPA Export Aggregation'!O:O,'EPA Export Aggregation'!$A:$A,$B80,'EPA Export Aggregation'!$D:$D,$A$1)*IF($A80="CH4",About!$D$58,IF($A80="N2O",About!$D$59,1))</f>
        <v>0.28364650222300092</v>
      </c>
      <c r="M80" s="121">
        <f>SUMIFS('EPA Export Aggregation'!P:P,'EPA Export Aggregation'!$A:$A,$B80,'EPA Export Aggregation'!$D:$D,$A$1)*IF($A80="CH4",About!$D$58,IF($A80="N2O",About!$D$59,1))</f>
        <v>0.24197048454004261</v>
      </c>
      <c r="N80" s="121">
        <f>SUMIFS('EPA Export Aggregation'!Q:Q,'EPA Export Aggregation'!$A:$A,$B80,'EPA Export Aggregation'!$D:$D,$A$1)*IF($A80="CH4",About!$D$58,IF($A80="N2O",About!$D$59,1))</f>
        <v>0.17035989874251031</v>
      </c>
      <c r="O80" s="121">
        <f>SUMIFS('EPA Export Aggregation'!R:R,'EPA Export Aggregation'!$A:$A,$B80,'EPA Export Aggregation'!$D:$D,$A$1)*IF($A80="CH4",About!$D$58,IF($A80="N2O",About!$D$59,1))</f>
        <v>0.1669079117895704</v>
      </c>
      <c r="P80" s="121">
        <f>SUMIFS('EPA Export Aggregation'!S:S,'EPA Export Aggregation'!$A:$A,$B80,'EPA Export Aggregation'!$D:$D,$A$1)*IF($A80="CH4",About!$D$58,IF($A80="N2O",About!$D$59,1))</f>
        <v>0.15263458188238049</v>
      </c>
      <c r="Q80" s="121">
        <f>SUMIFS('EPA Export Aggregation'!T:T,'EPA Export Aggregation'!$A:$A,$B80,'EPA Export Aggregation'!$D:$D,$A$1)*IF($A80="CH4",About!$D$58,IF($A80="N2O",About!$D$59,1))</f>
        <v>0.14180597835830319</v>
      </c>
      <c r="R80" s="121">
        <f>SUMIFS('EPA Export Aggregation'!U:U,'EPA Export Aggregation'!$A:$A,$B80,'EPA Export Aggregation'!$D:$D,$A$1)*IF($A80="CH4",About!$D$58,IF($A80="N2O",About!$D$59,1))</f>
        <v>0.1306909342653291</v>
      </c>
      <c r="S80" s="121">
        <f>SUMIFS('EPA Export Aggregation'!V:V,'EPA Export Aggregation'!$A:$A,$B80,'EPA Export Aggregation'!$D:$D,$A$1)*IF($A80="CH4",About!$D$58,IF($A80="N2O",About!$D$59,1))</f>
        <v>0.139632033615845</v>
      </c>
      <c r="T80" s="121">
        <f>SUMIFS('EPA Export Aggregation'!W:W,'EPA Export Aggregation'!$A:$A,$B80,'EPA Export Aggregation'!$D:$D,$A$1)*IF($A80="CH4",About!$D$58,IF($A80="N2O",About!$D$59,1))</f>
        <v>0.13345663972037999</v>
      </c>
      <c r="U80" s="121">
        <f>SUMIFS('EPA Export Aggregation'!X:X,'EPA Export Aggregation'!$A:$A,$B80,'EPA Export Aggregation'!$D:$D,$A$1)*IF($A80="CH4",About!$D$58,IF($A80="N2O",About!$D$59,1))</f>
        <v>0.1213244286359874</v>
      </c>
      <c r="V80" s="121">
        <f>SUMIFS('EPA Export Aggregation'!Y:Y,'EPA Export Aggregation'!$A:$A,$B80,'EPA Export Aggregation'!$D:$D,$A$1)*IF($A80="CH4",About!$D$58,IF($A80="N2O",About!$D$59,1))</f>
        <v>7.7661899917459601E-2</v>
      </c>
      <c r="W80" s="121">
        <f>SUMIFS('EPA Export Aggregation'!Z:Z,'EPA Export Aggregation'!$A:$A,$B80,'EPA Export Aggregation'!$D:$D,$A$1)*IF($A80="CH4",About!$D$58,IF($A80="N2O",About!$D$59,1))</f>
        <v>8.4900734022952395E-2</v>
      </c>
      <c r="X80" s="121">
        <f>SUMIFS('EPA Export Aggregation'!AA:AA,'EPA Export Aggregation'!$A:$A,$B80,'EPA Export Aggregation'!$D:$D,$A$1)*IF($A80="CH4",About!$D$58,IF($A80="N2O",About!$D$59,1))</f>
        <v>3.4604916160478699E-2</v>
      </c>
      <c r="Y80" s="121">
        <f>SUMIFS('EPA Export Aggregation'!AB:AB,'EPA Export Aggregation'!$A:$A,$B80,'EPA Export Aggregation'!$D:$D,$A$1)*IF($A80="CH4",About!$D$58,IF($A80="N2O",About!$D$59,1))</f>
        <v>1.8706907971509E-2</v>
      </c>
      <c r="Z80" s="121">
        <f>SUMIFS('EPA Export Aggregation'!AC:AC,'EPA Export Aggregation'!$A:$A,$B80,'EPA Export Aggregation'!$D:$D,$A$1)*IF($A80="CH4",About!$D$58,IF($A80="N2O",About!$D$59,1))</f>
        <v>1.79890945130542E-2</v>
      </c>
      <c r="AA80" s="121">
        <f>SUMIFS('EPA Export Aggregation'!AD:AD,'EPA Export Aggregation'!$A:$A,$B80,'EPA Export Aggregation'!$D:$D,$A$1)*IF($A80="CH4",About!$D$58,IF($A80="N2O",About!$D$59,1))</f>
        <v>4.31460844726472E-2</v>
      </c>
      <c r="AB80" s="121">
        <f>SUMIFS('EPA Export Aggregation'!AE:AE,'EPA Export Aggregation'!$A:$A,$B80,'EPA Export Aggregation'!$D:$D,$A$1)*IF($A80="CH4",About!$D$58,IF($A80="N2O",About!$D$59,1))</f>
        <v>4.85915207446245E-2</v>
      </c>
      <c r="AC80" s="121">
        <f>SUMIFS('EPA Export Aggregation'!AF:AF,'EPA Export Aggregation'!$A:$A,$B80,'EPA Export Aggregation'!$D:$D,$A$1)*IF($A80="CH4",About!$D$58,IF($A80="N2O",About!$D$59,1))</f>
        <v>5.0310045297781401E-2</v>
      </c>
      <c r="AD80" s="121">
        <f>SUMIFS('EPA Export Aggregation'!AG:AG,'EPA Export Aggregation'!$A:$A,$B80,'EPA Export Aggregation'!$D:$D,$A$1)*IF($A80="CH4",About!$D$58,IF($A80="N2O",About!$D$59,1))</f>
        <v>6.5062188485964206E-2</v>
      </c>
      <c r="AE80" s="121">
        <f>SUMIFS('EPA Export Aggregation'!AH:AH,'EPA Export Aggregation'!$A:$A,$B80,'EPA Export Aggregation'!$D:$D,$A$1)*IF($A80="CH4",About!$D$58,IF($A80="N2O",About!$D$59,1))</f>
        <v>9.3724693570461495E-2</v>
      </c>
      <c r="AF80" s="121">
        <f>SUMIFS('EPA Export Aggregation'!AI:AI,'EPA Export Aggregation'!$A:$A,$B80,'EPA Export Aggregation'!$D:$D,$A$1)*IF($A80="CH4",About!$D$58,IF($A80="N2O",About!$D$59,1))</f>
        <v>0.1100265282746198</v>
      </c>
      <c r="AG80" s="121">
        <f>SUMIFS('EPA Export Aggregation'!AJ:AJ,'EPA Export Aggregation'!$A:$A,$B80,'EPA Export Aggregation'!$D:$D,$A$1)*IF($A80="CH4",About!$D$58,IF($A80="N2O",About!$D$59,1))</f>
        <v>0.1185703603544707</v>
      </c>
      <c r="AH80" s="121">
        <f>SUMIFS('EPA Export Aggregation'!AK:AK,'EPA Export Aggregation'!$A:$A,$B80,'EPA Export Aggregation'!$D:$D,$A$1)*IF($A80="CH4",About!$D$58,IF($A80="N2O",About!$D$59,1))</f>
        <v>0.1082981054637443</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2.25859346E-2</v>
      </c>
      <c r="D84" s="121">
        <f>SUMIFS('EPA Export Aggregation'!G:G,'EPA Export Aggregation'!$A:$A,$B84,'EPA Export Aggregation'!$D:$D,$A$1)*IF($A84="CH4",About!$D$58,IF($A84="N2O",About!$D$59,1))</f>
        <v>2.261144855E-2</v>
      </c>
      <c r="E84" s="121">
        <f>SUMIFS('EPA Export Aggregation'!H:H,'EPA Export Aggregation'!$A:$A,$B84,'EPA Export Aggregation'!$D:$D,$A$1)*IF($A84="CH4",About!$D$58,IF($A84="N2O",About!$D$59,1))</f>
        <v>2.26369625E-2</v>
      </c>
      <c r="F84" s="121">
        <f>SUMIFS('EPA Export Aggregation'!I:I,'EPA Export Aggregation'!$A:$A,$B84,'EPA Export Aggregation'!$D:$D,$A$1)*IF($A84="CH4",About!$D$58,IF($A84="N2O",About!$D$59,1))</f>
        <v>2.8308960099999999E-2</v>
      </c>
      <c r="G84" s="121">
        <f>SUMIFS('EPA Export Aggregation'!J:J,'EPA Export Aggregation'!$A:$A,$B84,'EPA Export Aggregation'!$D:$D,$A$1)*IF($A84="CH4",About!$D$58,IF($A84="N2O",About!$D$59,1))</f>
        <v>3.1157719399999999E-2</v>
      </c>
      <c r="H84" s="121">
        <f>SUMIFS('EPA Export Aggregation'!K:K,'EPA Export Aggregation'!$A:$A,$B84,'EPA Export Aggregation'!$D:$D,$A$1)*IF($A84="CH4",About!$D$58,IF($A84="N2O",About!$D$59,1))</f>
        <v>3.9154003299999997E-2</v>
      </c>
      <c r="I84" s="121">
        <f>SUMIFS('EPA Export Aggregation'!L:L,'EPA Export Aggregation'!$A:$A,$B84,'EPA Export Aggregation'!$D:$D,$A$1)*IF($A84="CH4",About!$D$58,IF($A84="N2O",About!$D$59,1))</f>
        <v>4.3490488850000002E-2</v>
      </c>
      <c r="J84" s="121">
        <f>SUMIFS('EPA Export Aggregation'!M:M,'EPA Export Aggregation'!$A:$A,$B84,'EPA Export Aggregation'!$D:$D,$A$1)*IF($A84="CH4",About!$D$58,IF($A84="N2O",About!$D$59,1))</f>
        <v>4.597756905E-2</v>
      </c>
      <c r="K84" s="121">
        <f>SUMIFS('EPA Export Aggregation'!N:N,'EPA Export Aggregation'!$A:$A,$B84,'EPA Export Aggregation'!$D:$D,$A$1)*IF($A84="CH4",About!$D$58,IF($A84="N2O",About!$D$59,1))</f>
        <v>5.6361713799999998E-2</v>
      </c>
      <c r="L84" s="121">
        <f>SUMIFS('EPA Export Aggregation'!O:O,'EPA Export Aggregation'!$A:$A,$B84,'EPA Export Aggregation'!$D:$D,$A$1)*IF($A84="CH4",About!$D$58,IF($A84="N2O",About!$D$59,1))</f>
        <v>5.72160845E-2</v>
      </c>
      <c r="M84" s="121">
        <f>SUMIFS('EPA Export Aggregation'!P:P,'EPA Export Aggregation'!$A:$A,$B84,'EPA Export Aggregation'!$D:$D,$A$1)*IF($A84="CH4",About!$D$58,IF($A84="N2O",About!$D$59,1))</f>
        <v>4.6314507349999999E-2</v>
      </c>
      <c r="N84" s="121">
        <f>SUMIFS('EPA Export Aggregation'!Q:Q,'EPA Export Aggregation'!$A:$A,$B84,'EPA Export Aggregation'!$D:$D,$A$1)*IF($A84="CH4",About!$D$58,IF($A84="N2O",About!$D$59,1))</f>
        <v>3.1597108300000003E-2</v>
      </c>
      <c r="O84" s="121">
        <f>SUMIFS('EPA Export Aggregation'!R:R,'EPA Export Aggregation'!$A:$A,$B84,'EPA Export Aggregation'!$D:$D,$A$1)*IF($A84="CH4",About!$D$58,IF($A84="N2O",About!$D$59,1))</f>
        <v>2.81030954E-2</v>
      </c>
      <c r="P84" s="121">
        <f>SUMIFS('EPA Export Aggregation'!S:S,'EPA Export Aggregation'!$A:$A,$B84,'EPA Export Aggregation'!$D:$D,$A$1)*IF($A84="CH4",About!$D$58,IF($A84="N2O",About!$D$59,1))</f>
        <v>3.3818922850000002E-2</v>
      </c>
      <c r="Q84" s="121">
        <f>SUMIFS('EPA Export Aggregation'!T:T,'EPA Export Aggregation'!$A:$A,$B84,'EPA Export Aggregation'!$D:$D,$A$1)*IF($A84="CH4",About!$D$58,IF($A84="N2O",About!$D$59,1))</f>
        <v>3.2502767750000001E-2</v>
      </c>
      <c r="R84" s="121">
        <f>SUMIFS('EPA Export Aggregation'!U:U,'EPA Export Aggregation'!$A:$A,$B84,'EPA Export Aggregation'!$D:$D,$A$1)*IF($A84="CH4",About!$D$58,IF($A84="N2O",About!$D$59,1))</f>
        <v>3.5338308300000003E-2</v>
      </c>
      <c r="S84" s="121">
        <f>SUMIFS('EPA Export Aggregation'!V:V,'EPA Export Aggregation'!$A:$A,$B84,'EPA Export Aggregation'!$D:$D,$A$1)*IF($A84="CH4",About!$D$58,IF($A84="N2O",About!$D$59,1))</f>
        <v>3.435377345E-2</v>
      </c>
      <c r="T84" s="121">
        <f>SUMIFS('EPA Export Aggregation'!W:W,'EPA Export Aggregation'!$A:$A,$B84,'EPA Export Aggregation'!$D:$D,$A$1)*IF($A84="CH4",About!$D$58,IF($A84="N2O",About!$D$59,1))</f>
        <v>2.7745373699999999E-2</v>
      </c>
      <c r="U84" s="121">
        <f>SUMIFS('EPA Export Aggregation'!X:X,'EPA Export Aggregation'!$A:$A,$B84,'EPA Export Aggregation'!$D:$D,$A$1)*IF($A84="CH4",About!$D$58,IF($A84="N2O",About!$D$59,1))</f>
        <v>2.5538944599999999E-2</v>
      </c>
      <c r="V84" s="121">
        <f>SUMIFS('EPA Export Aggregation'!Y:Y,'EPA Export Aggregation'!$A:$A,$B84,'EPA Export Aggregation'!$D:$D,$A$1)*IF($A84="CH4",About!$D$58,IF($A84="N2O",About!$D$59,1))</f>
        <v>1.8338490549999999E-2</v>
      </c>
      <c r="W84" s="121">
        <f>SUMIFS('EPA Export Aggregation'!Z:Z,'EPA Export Aggregation'!$A:$A,$B84,'EPA Export Aggregation'!$D:$D,$A$1)*IF($A84="CH4",About!$D$58,IF($A84="N2O",About!$D$59,1))</f>
        <v>1.9497971150000001E-2</v>
      </c>
      <c r="X84" s="121">
        <f>SUMIFS('EPA Export Aggregation'!AA:AA,'EPA Export Aggregation'!$A:$A,$B84,'EPA Export Aggregation'!$D:$D,$A$1)*IF($A84="CH4",About!$D$58,IF($A84="N2O",About!$D$59,1))</f>
        <v>3.9702215999999997E-3</v>
      </c>
      <c r="Y84" s="121">
        <f>SUMIFS('EPA Export Aggregation'!AB:AB,'EPA Export Aggregation'!$A:$A,$B84,'EPA Export Aggregation'!$D:$D,$A$1)*IF($A84="CH4",About!$D$58,IF($A84="N2O",About!$D$59,1))</f>
        <v>2.8714391500000002E-3</v>
      </c>
      <c r="Z84" s="121">
        <f>SUMIFS('EPA Export Aggregation'!AC:AC,'EPA Export Aggregation'!$A:$A,$B84,'EPA Export Aggregation'!$D:$D,$A$1)*IF($A84="CH4",About!$D$58,IF($A84="N2O",About!$D$59,1))</f>
        <v>3.0063667499999999E-3</v>
      </c>
      <c r="AA84" s="121">
        <f>SUMIFS('EPA Export Aggregation'!AD:AD,'EPA Export Aggregation'!$A:$A,$B84,'EPA Export Aggregation'!$D:$D,$A$1)*IF($A84="CH4",About!$D$58,IF($A84="N2O",About!$D$59,1))</f>
        <v>6.7824149000000004E-3</v>
      </c>
      <c r="AB84" s="121">
        <f>SUMIFS('EPA Export Aggregation'!AE:AE,'EPA Export Aggregation'!$A:$A,$B84,'EPA Export Aggregation'!$D:$D,$A$1)*IF($A84="CH4",About!$D$58,IF($A84="N2O",About!$D$59,1))</f>
        <v>3.3635056500000001E-3</v>
      </c>
      <c r="AC84" s="121">
        <f>SUMIFS('EPA Export Aggregation'!AF:AF,'EPA Export Aggregation'!$A:$A,$B84,'EPA Export Aggregation'!$D:$D,$A$1)*IF($A84="CH4",About!$D$58,IF($A84="N2O",About!$D$59,1))</f>
        <v>1.7226816E-3</v>
      </c>
      <c r="AD84" s="121">
        <f>SUMIFS('EPA Export Aggregation'!AG:AG,'EPA Export Aggregation'!$A:$A,$B84,'EPA Export Aggregation'!$D:$D,$A$1)*IF($A84="CH4",About!$D$58,IF($A84="N2O",About!$D$59,1))</f>
        <v>1.0816979500000001E-3</v>
      </c>
      <c r="AE84" s="121">
        <f>SUMIFS('EPA Export Aggregation'!AH:AH,'EPA Export Aggregation'!$A:$A,$B84,'EPA Export Aggregation'!$D:$D,$A$1)*IF($A84="CH4",About!$D$58,IF($A84="N2O",About!$D$59,1))</f>
        <v>1.3692274999999999E-3</v>
      </c>
      <c r="AF84" s="121">
        <f>SUMIFS('EPA Export Aggregation'!AI:AI,'EPA Export Aggregation'!$A:$A,$B84,'EPA Export Aggregation'!$D:$D,$A$1)*IF($A84="CH4",About!$D$58,IF($A84="N2O",About!$D$59,1))</f>
        <v>1.5803562000000001E-3</v>
      </c>
      <c r="AG84" s="121">
        <f>SUMIFS('EPA Export Aggregation'!AJ:AJ,'EPA Export Aggregation'!$A:$A,$B84,'EPA Export Aggregation'!$D:$D,$A$1)*IF($A84="CH4",About!$D$58,IF($A84="N2O",About!$D$59,1))</f>
        <v>1.6299223999999999E-3</v>
      </c>
      <c r="AH84" s="121">
        <f>SUMIFS('EPA Export Aggregation'!AK:AK,'EPA Export Aggregation'!$A:$A,$B84,'EPA Export Aggregation'!$D:$D,$A$1)*IF($A84="CH4",About!$D$58,IF($A84="N2O",About!$D$59,1))</f>
        <v>1.6148588999999999E-3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1.9836343099999998E-3</v>
      </c>
      <c r="D87" s="121">
        <f>SUMIFS('EPA Export Aggregation'!$F:$F,'EPA Export Aggregation'!$A:$A,$B87,'EPA Export Aggregation'!$D:$D,$A$1)*IF($A87="CH4",About!$D$58,IF($A87="N2O",About!$D$59,1))</f>
        <v>1.9836343099999998E-3</v>
      </c>
      <c r="E87" s="121">
        <f>SUMIFS('EPA Export Aggregation'!$F:$F,'EPA Export Aggregation'!$A:$A,$B87,'EPA Export Aggregation'!$D:$D,$A$1)*IF($A87="CH4",About!$D$58,IF($A87="N2O",About!$D$59,1))</f>
        <v>1.9836343099999998E-3</v>
      </c>
      <c r="F87" s="121">
        <f>SUMIFS('EPA Export Aggregation'!$F:$F,'EPA Export Aggregation'!$A:$A,$B87,'EPA Export Aggregation'!$D:$D,$A$1)*IF($A87="CH4",About!$D$58,IF($A87="N2O",About!$D$59,1))</f>
        <v>1.9836343099999998E-3</v>
      </c>
      <c r="G87" s="121">
        <f>SUMIFS('EPA Export Aggregation'!$F:$F,'EPA Export Aggregation'!$A:$A,$B87,'EPA Export Aggregation'!$D:$D,$A$1)*IF($A87="CH4",About!$D$58,IF($A87="N2O",About!$D$59,1))</f>
        <v>1.9836343099999998E-3</v>
      </c>
      <c r="H87" s="121">
        <f>SUMIFS('EPA Export Aggregation'!$F:$F,'EPA Export Aggregation'!$A:$A,$B87,'EPA Export Aggregation'!$D:$D,$A$1)*IF($A87="CH4",About!$D$58,IF($A87="N2O",About!$D$59,1))</f>
        <v>1.9836343099999998E-3</v>
      </c>
      <c r="I87" s="121">
        <f>SUMIFS('EPA Export Aggregation'!$F:$F,'EPA Export Aggregation'!$A:$A,$B87,'EPA Export Aggregation'!$D:$D,$A$1)*IF($A87="CH4",About!$D$58,IF($A87="N2O",About!$D$59,1))</f>
        <v>1.9836343099999998E-3</v>
      </c>
      <c r="J87" s="121">
        <f>SUMIFS('EPA Export Aggregation'!$F:$F,'EPA Export Aggregation'!$A:$A,$B87,'EPA Export Aggregation'!$D:$D,$A$1)*IF($A87="CH4",About!$D$58,IF($A87="N2O",About!$D$59,1))</f>
        <v>1.9836343099999998E-3</v>
      </c>
      <c r="K87" s="121">
        <f>SUMIFS('EPA Export Aggregation'!$F:$F,'EPA Export Aggregation'!$A:$A,$B87,'EPA Export Aggregation'!$D:$D,$A$1)*IF($A87="CH4",About!$D$58,IF($A87="N2O",About!$D$59,1))</f>
        <v>1.9836343099999998E-3</v>
      </c>
      <c r="L87" s="121">
        <f>SUMIFS('EPA Export Aggregation'!$F:$F,'EPA Export Aggregation'!$A:$A,$B87,'EPA Export Aggregation'!$D:$D,$A$1)*IF($A87="CH4",About!$D$58,IF($A87="N2O",About!$D$59,1))</f>
        <v>1.9836343099999998E-3</v>
      </c>
      <c r="M87" s="121">
        <f>SUMIFS('EPA Export Aggregation'!$F:$F,'EPA Export Aggregation'!$A:$A,$B87,'EPA Export Aggregation'!$D:$D,$A$1)*IF($A87="CH4",About!$D$58,IF($A87="N2O",About!$D$59,1))</f>
        <v>1.9836343099999998E-3</v>
      </c>
      <c r="N87" s="121">
        <f>SUMIFS('EPA Export Aggregation'!$F:$F,'EPA Export Aggregation'!$A:$A,$B87,'EPA Export Aggregation'!$D:$D,$A$1)*IF($A87="CH4",About!$D$58,IF($A87="N2O",About!$D$59,1))</f>
        <v>1.9836343099999998E-3</v>
      </c>
      <c r="O87" s="121">
        <f>SUMIFS('EPA Export Aggregation'!$F:$F,'EPA Export Aggregation'!$A:$A,$B87,'EPA Export Aggregation'!$D:$D,$A$1)*IF($A87="CH4",About!$D$58,IF($A87="N2O",About!$D$59,1))</f>
        <v>1.9836343099999998E-3</v>
      </c>
      <c r="P87" s="121">
        <f>SUMIFS('EPA Export Aggregation'!$F:$F,'EPA Export Aggregation'!$A:$A,$B87,'EPA Export Aggregation'!$D:$D,$A$1)*IF($A87="CH4",About!$D$58,IF($A87="N2O",About!$D$59,1))</f>
        <v>1.9836343099999998E-3</v>
      </c>
      <c r="Q87" s="121">
        <f>SUMIFS('EPA Export Aggregation'!$F:$F,'EPA Export Aggregation'!$A:$A,$B87,'EPA Export Aggregation'!$D:$D,$A$1)*IF($A87="CH4",About!$D$58,IF($A87="N2O",About!$D$59,1))</f>
        <v>1.9836343099999998E-3</v>
      </c>
      <c r="R87" s="121">
        <f>SUMIFS('EPA Export Aggregation'!$F:$F,'EPA Export Aggregation'!$A:$A,$B87,'EPA Export Aggregation'!$D:$D,$A$1)*IF($A87="CH4",About!$D$58,IF($A87="N2O",About!$D$59,1))</f>
        <v>1.9836343099999998E-3</v>
      </c>
      <c r="S87" s="121">
        <f>SUMIFS('EPA Export Aggregation'!$F:$F,'EPA Export Aggregation'!$A:$A,$B87,'EPA Export Aggregation'!$D:$D,$A$1)*IF($A87="CH4",About!$D$58,IF($A87="N2O",About!$D$59,1))</f>
        <v>1.9836343099999998E-3</v>
      </c>
      <c r="T87" s="121">
        <f>SUMIFS('EPA Export Aggregation'!$F:$F,'EPA Export Aggregation'!$A:$A,$B87,'EPA Export Aggregation'!$D:$D,$A$1)*IF($A87="CH4",About!$D$58,IF($A87="N2O",About!$D$59,1))</f>
        <v>1.9836343099999998E-3</v>
      </c>
      <c r="U87" s="121">
        <f>SUMIFS('EPA Export Aggregation'!$F:$F,'EPA Export Aggregation'!$A:$A,$B87,'EPA Export Aggregation'!$D:$D,$A$1)*IF($A87="CH4",About!$D$58,IF($A87="N2O",About!$D$59,1))</f>
        <v>1.9836343099999998E-3</v>
      </c>
      <c r="V87" s="121">
        <f>SUMIFS('EPA Export Aggregation'!$F:$F,'EPA Export Aggregation'!$A:$A,$B87,'EPA Export Aggregation'!$D:$D,$A$1)*IF($A87="CH4",About!$D$58,IF($A87="N2O",About!$D$59,1))</f>
        <v>1.9836343099999998E-3</v>
      </c>
      <c r="W87" s="121">
        <f>SUMIFS('EPA Export Aggregation'!$F:$F,'EPA Export Aggregation'!$A:$A,$B87,'EPA Export Aggregation'!$D:$D,$A$1)*IF($A87="CH4",About!$D$58,IF($A87="N2O",About!$D$59,1))</f>
        <v>1.9836343099999998E-3</v>
      </c>
      <c r="X87" s="121">
        <f>SUMIFS('EPA Export Aggregation'!$F:$F,'EPA Export Aggregation'!$A:$A,$B87,'EPA Export Aggregation'!$D:$D,$A$1)*IF($A87="CH4",About!$D$58,IF($A87="N2O",About!$D$59,1))</f>
        <v>1.9836343099999998E-3</v>
      </c>
      <c r="Y87" s="121">
        <f>SUMIFS('EPA Export Aggregation'!$F:$F,'EPA Export Aggregation'!$A:$A,$B87,'EPA Export Aggregation'!$D:$D,$A$1)*IF($A87="CH4",About!$D$58,IF($A87="N2O",About!$D$59,1))</f>
        <v>1.9836343099999998E-3</v>
      </c>
      <c r="Z87" s="121">
        <f>SUMIFS('EPA Export Aggregation'!$F:$F,'EPA Export Aggregation'!$A:$A,$B87,'EPA Export Aggregation'!$D:$D,$A$1)*IF($A87="CH4",About!$D$58,IF($A87="N2O",About!$D$59,1))</f>
        <v>1.9836343099999998E-3</v>
      </c>
      <c r="AA87" s="121">
        <f>SUMIFS('EPA Export Aggregation'!$F:$F,'EPA Export Aggregation'!$A:$A,$B87,'EPA Export Aggregation'!$D:$D,$A$1)*IF($A87="CH4",About!$D$58,IF($A87="N2O",About!$D$59,1))</f>
        <v>1.9836343099999998E-3</v>
      </c>
      <c r="AB87" s="121">
        <f>SUMIFS('EPA Export Aggregation'!$F:$F,'EPA Export Aggregation'!$A:$A,$B87,'EPA Export Aggregation'!$D:$D,$A$1)*IF($A87="CH4",About!$D$58,IF($A87="N2O",About!$D$59,1))</f>
        <v>1.9836343099999998E-3</v>
      </c>
      <c r="AC87" s="121">
        <f>SUMIFS('EPA Export Aggregation'!$F:$F,'EPA Export Aggregation'!$A:$A,$B87,'EPA Export Aggregation'!$D:$D,$A$1)*IF($A87="CH4",About!$D$58,IF($A87="N2O",About!$D$59,1))</f>
        <v>1.9836343099999998E-3</v>
      </c>
      <c r="AD87" s="121">
        <f>SUMIFS('EPA Export Aggregation'!$F:$F,'EPA Export Aggregation'!$A:$A,$B87,'EPA Export Aggregation'!$D:$D,$A$1)*IF($A87="CH4",About!$D$58,IF($A87="N2O",About!$D$59,1))</f>
        <v>1.9836343099999998E-3</v>
      </c>
      <c r="AE87" s="121">
        <f>SUMIFS('EPA Export Aggregation'!$F:$F,'EPA Export Aggregation'!$A:$A,$B87,'EPA Export Aggregation'!$D:$D,$A$1)*IF($A87="CH4",About!$D$58,IF($A87="N2O",About!$D$59,1))</f>
        <v>1.9836343099999998E-3</v>
      </c>
      <c r="AF87" s="121">
        <f>SUMIFS('EPA Export Aggregation'!$F:$F,'EPA Export Aggregation'!$A:$A,$B87,'EPA Export Aggregation'!$D:$D,$A$1)*IF($A87="CH4",About!$D$58,IF($A87="N2O",About!$D$59,1))</f>
        <v>1.9836343099999998E-3</v>
      </c>
      <c r="AG87" s="121">
        <f>SUMIFS('EPA Export Aggregation'!$F:$F,'EPA Export Aggregation'!$A:$A,$B87,'EPA Export Aggregation'!$D:$D,$A$1)*IF($A87="CH4",About!$D$58,IF($A87="N2O",About!$D$59,1))</f>
        <v>1.9836343099999998E-3</v>
      </c>
      <c r="AH87" s="121">
        <f>SUMIFS('EPA Export Aggregation'!$F:$F,'EPA Export Aggregation'!$A:$A,$B87,'EPA Export Aggregation'!$D:$D,$A$1)*IF($A87="CH4",About!$D$58,IF($A87="N2O",About!$D$59,1))</f>
        <v>1.9836343099999998E-3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2014-07-10T20:44:47Z</dcterms:created>
  <dcterms:modified xsi:type="dcterms:W3CDTF">2025-04-22T19:01:23Z</dcterms:modified>
</cp:coreProperties>
</file>