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y/trans/syvbt/"/>
    </mc:Choice>
  </mc:AlternateContent>
  <xr:revisionPtr revIDLastSave="0" documentId="13_ncr:1_{015B3F42-B450-4A40-AB23-7655D9B41807}"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G5" i="18"/>
  <c r="H4" i="18"/>
  <c r="F4" i="18"/>
  <c r="C4" i="18"/>
  <c r="B4" i="18"/>
  <c r="H7" i="17"/>
  <c r="G7" i="17"/>
  <c r="F7" i="17"/>
  <c r="E7" i="17"/>
  <c r="D7" i="17"/>
  <c r="C7" i="17"/>
  <c r="B7" i="17"/>
  <c r="H6" i="17"/>
  <c r="G6" i="17"/>
  <c r="F6" i="17"/>
  <c r="E6" i="17"/>
  <c r="D6" i="17"/>
  <c r="C6" i="17"/>
  <c r="B6" i="17"/>
  <c r="H5" i="17"/>
  <c r="G5" i="17"/>
  <c r="H4" i="17"/>
  <c r="G4" i="17"/>
  <c r="F4" i="17"/>
  <c r="E4" i="17"/>
  <c r="D4" i="17"/>
  <c r="C4" i="17"/>
  <c r="B4" i="17"/>
  <c r="C3" i="17"/>
  <c r="C2" i="17"/>
  <c r="H4" i="16"/>
  <c r="G4" i="16"/>
  <c r="G4" i="18" s="1"/>
  <c r="F4" i="16"/>
  <c r="E4" i="16"/>
  <c r="E4" i="18" s="1"/>
  <c r="D4" i="16"/>
  <c r="D4" i="18" s="1"/>
  <c r="C4" i="16"/>
  <c r="B4" i="16"/>
  <c r="I16" i="15"/>
  <c r="I15" i="15"/>
  <c r="AK103" i="13"/>
  <c r="B4" i="13"/>
  <c r="B2" i="13"/>
  <c r="F5" i="18" s="1"/>
  <c r="B2" i="1"/>
  <c r="A13" i="16" s="1"/>
  <c r="B3" i="16" l="1"/>
  <c r="B3" i="18" s="1"/>
  <c r="H2" i="16"/>
  <c r="H2" i="18" s="1"/>
  <c r="D2" i="16"/>
  <c r="H3" i="16"/>
  <c r="H3" i="18" s="1"/>
  <c r="G2" i="16"/>
  <c r="G2" i="18" s="1"/>
  <c r="G3" i="16"/>
  <c r="G3" i="18" s="1"/>
  <c r="E2" i="16"/>
  <c r="C2" i="16"/>
  <c r="C2" i="18" s="1"/>
  <c r="C3" i="16"/>
  <c r="C3" i="18" s="1"/>
  <c r="F2" i="16"/>
  <c r="F2" i="18" s="1"/>
  <c r="F3" i="16"/>
  <c r="F3" i="18" s="1"/>
  <c r="E3" i="16"/>
  <c r="E3" i="18" s="1"/>
  <c r="D3" i="16"/>
  <c r="B2" i="16"/>
  <c r="B2" i="18" s="1"/>
  <c r="H5" i="18"/>
  <c r="B5" i="17"/>
  <c r="B5" i="18"/>
  <c r="C5" i="17"/>
  <c r="C5" i="18"/>
  <c r="A14" i="15"/>
  <c r="D5" i="17"/>
  <c r="D5" i="18"/>
  <c r="E5" i="17"/>
  <c r="E5" i="18"/>
  <c r="F5" i="17"/>
  <c r="B3" i="15" l="1"/>
  <c r="B3" i="17" s="1"/>
  <c r="H2" i="15"/>
  <c r="H2" i="17" s="1"/>
  <c r="E3" i="15"/>
  <c r="E3" i="17" s="1"/>
  <c r="G2" i="15"/>
  <c r="G2" i="17" s="1"/>
  <c r="H3" i="15"/>
  <c r="H3" i="17" s="1"/>
  <c r="F2" i="15"/>
  <c r="F2" i="17" s="1"/>
  <c r="E2" i="15"/>
  <c r="E2" i="17" s="1"/>
  <c r="F3" i="15"/>
  <c r="F3" i="17" s="1"/>
  <c r="D3" i="15"/>
  <c r="D3" i="17" s="1"/>
  <c r="G3" i="15"/>
  <c r="G3" i="17" s="1"/>
  <c r="D2" i="15"/>
  <c r="D2" i="17" s="1"/>
  <c r="B2" i="15"/>
  <c r="B2" i="17" s="1"/>
  <c r="D2" i="18"/>
</calcChain>
</file>

<file path=xl/sharedStrings.xml><?xml version="1.0" encoding="utf-8"?>
<sst xmlns="http://schemas.openxmlformats.org/spreadsheetml/2006/main" count="2349" uniqueCount="1341">
  <si>
    <t>SYVbT Start Year Vehicles by Technology</t>
  </si>
  <si>
    <t>New York</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</si>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</sst>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NY</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66</v>
      </c>
      <c r="G25" s="72" t="s">
        <v>67</v>
      </c>
    </row>
    <row r="26" spans="2:7">
      <c r="B26" s="29">
        <v>2016</v>
      </c>
      <c r="F26" s="72" t="s">
        <v>68</v>
      </c>
      <c r="G26" s="72" t="s">
        <v>69</v>
      </c>
    </row>
    <row r="27" spans="2:7">
      <c r="B27" t="s">
        <v>70</v>
      </c>
      <c r="F27" s="72" t="s">
        <v>71</v>
      </c>
      <c r="G27" s="72" t="s">
        <v>72</v>
      </c>
    </row>
    <row r="28" spans="2:7">
      <c r="B28" t="s">
        <v>73</v>
      </c>
      <c r="F28" s="72" t="s">
        <v>74</v>
      </c>
      <c r="G28" s="72" t="s">
        <v>75</v>
      </c>
    </row>
    <row r="29" spans="2:7">
      <c r="B29" t="s">
        <v>76</v>
      </c>
      <c r="F29" s="72" t="s">
        <v>77</v>
      </c>
      <c r="G29" s="72" t="s">
        <v>78</v>
      </c>
    </row>
    <row r="30" spans="2:7">
      <c r="F30" s="72" t="s">
        <v>79</v>
      </c>
      <c r="G30" s="72" t="s">
        <v>80</v>
      </c>
    </row>
    <row r="31" spans="2:7">
      <c r="B31" s="11" t="s">
        <v>81</v>
      </c>
      <c r="F31" s="72" t="s">
        <v>82</v>
      </c>
      <c r="G31" s="72" t="s">
        <v>83</v>
      </c>
    </row>
    <row r="32" spans="2:7">
      <c r="B32" t="s">
        <v>9</v>
      </c>
      <c r="F32" s="72" t="s">
        <v>84</v>
      </c>
      <c r="G32" s="72" t="s">
        <v>85</v>
      </c>
    </row>
    <row r="33" spans="2:7">
      <c r="B33" s="29">
        <v>2019</v>
      </c>
      <c r="F33" s="72" t="s">
        <v>1</v>
      </c>
      <c r="G33" s="72" t="s">
        <v>86</v>
      </c>
    </row>
    <row r="34" spans="2:7">
      <c r="B34" t="s">
        <v>14</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1.5976715856039325E-2</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66</v>
      </c>
      <c r="B73" s="79">
        <v>1059</v>
      </c>
      <c r="C73" s="80">
        <v>6</v>
      </c>
      <c r="D73" s="80">
        <v>9.8699999999999992</v>
      </c>
      <c r="E73" s="80">
        <v>59.2</v>
      </c>
    </row>
    <row r="74" spans="1:5" ht="16" customHeight="1" thickBot="1">
      <c r="A74" s="78" t="s">
        <v>68</v>
      </c>
      <c r="B74" s="79">
        <v>3093</v>
      </c>
      <c r="C74" s="80">
        <v>17.5</v>
      </c>
      <c r="D74" s="80">
        <v>9.1</v>
      </c>
      <c r="E74" s="80">
        <v>159.6</v>
      </c>
    </row>
    <row r="75" spans="1:5" ht="16" customHeight="1" thickBot="1">
      <c r="A75" s="78" t="s">
        <v>71</v>
      </c>
      <c r="B75" s="79">
        <v>1192</v>
      </c>
      <c r="C75" s="80">
        <v>6.8</v>
      </c>
      <c r="D75" s="80">
        <v>10.84</v>
      </c>
      <c r="E75" s="80">
        <v>73.3</v>
      </c>
    </row>
    <row r="76" spans="1:5" ht="16" customHeight="1" thickBot="1">
      <c r="A76" s="78" t="s">
        <v>74</v>
      </c>
      <c r="B76" s="80">
        <v>852</v>
      </c>
      <c r="C76" s="80">
        <v>4.8</v>
      </c>
      <c r="D76" s="80">
        <v>9.1</v>
      </c>
      <c r="E76" s="80">
        <v>44</v>
      </c>
    </row>
    <row r="77" spans="1:5" ht="16" customHeight="1" thickBot="1">
      <c r="A77" s="78" t="s">
        <v>77</v>
      </c>
      <c r="B77" s="79">
        <v>8633</v>
      </c>
      <c r="C77" s="80">
        <v>48.9</v>
      </c>
      <c r="D77" s="80">
        <v>9.75</v>
      </c>
      <c r="E77" s="80">
        <v>477.1</v>
      </c>
    </row>
    <row r="78" spans="1:5" ht="16" customHeight="1" thickBot="1">
      <c r="A78" s="78" t="s">
        <v>79</v>
      </c>
      <c r="B78" s="80">
        <v>519</v>
      </c>
      <c r="C78" s="80">
        <v>2.9</v>
      </c>
      <c r="D78" s="80">
        <v>10.58</v>
      </c>
      <c r="E78" s="80">
        <v>31.1</v>
      </c>
    </row>
    <row r="79" spans="1:5" ht="16" customHeight="1" thickBot="1">
      <c r="A79" s="78" t="s">
        <v>82</v>
      </c>
      <c r="B79" s="79">
        <v>9849</v>
      </c>
      <c r="C79" s="80">
        <v>55.8</v>
      </c>
      <c r="D79" s="80">
        <v>10.09</v>
      </c>
      <c r="E79" s="80">
        <v>563.4</v>
      </c>
    </row>
    <row r="80" spans="1:5" ht="16" customHeight="1" thickBot="1">
      <c r="A80" s="78" t="s">
        <v>84</v>
      </c>
      <c r="B80" s="80">
        <v>980</v>
      </c>
      <c r="C80" s="80">
        <v>5.6</v>
      </c>
      <c r="D80" s="80">
        <v>9.2899999999999991</v>
      </c>
      <c r="E80" s="80">
        <v>51.6</v>
      </c>
    </row>
    <row r="81" spans="1:5" ht="16" customHeight="1" thickBot="1">
      <c r="A81" s="78" t="s">
        <v>1</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55936</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79</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82</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1</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68</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74</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84</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71</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77</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23588.010515924991</v>
      </c>
      <c r="C2" s="18">
        <v>0</v>
      </c>
      <c r="D2" s="18">
        <f>IF('SYVbT-passenger-script'!$A$14='SYVbT-passenger-script'!$B$14,D15,ROUND('USA Values'!D3*'Share of VT by state'!$B$2,0))</f>
        <v>10398119.2134312</v>
      </c>
      <c r="E2" s="18">
        <f>IF('SYVbT-passenger-script'!$A$14='SYVbT-passenger-script'!$B$14,E15,ROUND('USA Values'!E3*'Share of VT by state'!$B$2,0))</f>
        <v>52316.114548531194</v>
      </c>
      <c r="F2" s="18">
        <f>IF('SYVbT-passenger-script'!$A$14='SYVbT-passenger-script'!$B$14,F15,ROUND('USA Values'!F3*'Share of VT by state'!$B$2,0))</f>
        <v>21882.29984031924</v>
      </c>
      <c r="G2" s="18">
        <f>IF('SYVbT-passenger-script'!$A$14='SYVbT-passenger-script'!$B$14,G15,ROUND('USA Values'!G3*'Share of VT by state'!$B$2,0))</f>
        <v>4094.3616640213568</v>
      </c>
      <c r="H2" s="18">
        <f>IF('SYVbT-passenger-script'!$A$14='SYVbT-passenger-script'!$B$14,H15,ROUND('USA Values'!H3*'Share of VT by state'!$B$2,0))</f>
        <v>0</v>
      </c>
      <c r="I2" t="s">
        <v>1334</v>
      </c>
    </row>
    <row r="3" spans="1:9">
      <c r="A3" s="1" t="s">
        <v>1329</v>
      </c>
      <c r="B3" s="18">
        <f>IF('SYVbT-passenger-script'!$A$14='SYVbT-passenger-script'!$B$14,B16,ROUND('USA Values'!B4*'Share of VT by state'!$B$3,0))</f>
        <v>18</v>
      </c>
      <c r="C3" s="18">
        <v>0</v>
      </c>
      <c r="D3" s="18">
        <f>IF('SYVbT-passenger-script'!$A$14='SYVbT-passenger-script'!$B$14,D16,ROUND('USA Values'!D4*'Share of VT by state'!$B$3,0))</f>
        <v>6218</v>
      </c>
      <c r="E3" s="18">
        <f>IF('SYVbT-passenger-script'!$A$14='SYVbT-passenger-script'!$B$14,E16,ROUND('USA Values'!E4*'Share of VT by state'!$B$3,0))</f>
        <v>50467</v>
      </c>
      <c r="F3" s="18">
        <f>IF('SYVbT-passenger-script'!$A$14='SYVbT-passenger-script'!$B$14,F16,ROUND('USA Values'!F4*'Share of VT by state'!$B$3,0))</f>
        <v>0</v>
      </c>
      <c r="G3" s="18">
        <f>IF('SYVbT-passenger-script'!$A$14='SYVbT-passenger-script'!$B$14,G16,ROUND('USA Values'!G4*'Share of VT by state'!$B$3,0))</f>
        <v>417</v>
      </c>
      <c r="H3" s="18">
        <f>IF('SYVbT-passenger-script'!$A$14='SYVbT-passenger-script'!$B$14,H16,ROUND('USA Values'!H4*'Share of VT by state'!$B$3,0))</f>
        <v>0</v>
      </c>
      <c r="I3" t="s">
        <v>1334</v>
      </c>
    </row>
    <row r="4" spans="1:9">
      <c r="A4" s="1" t="s">
        <v>116</v>
      </c>
      <c r="B4" s="18">
        <v>0</v>
      </c>
      <c r="C4" s="18">
        <v>0</v>
      </c>
      <c r="D4" s="18">
        <v>0</v>
      </c>
      <c r="E4" s="18">
        <v>113</v>
      </c>
      <c r="F4" s="18">
        <v>0</v>
      </c>
      <c r="G4" s="18">
        <v>0</v>
      </c>
      <c r="H4" s="18">
        <v>0</v>
      </c>
      <c r="I4" t="s">
        <v>1335</v>
      </c>
    </row>
    <row r="5" spans="1:9">
      <c r="A5" s="1" t="s">
        <v>1330</v>
      </c>
      <c r="B5" s="86">
        <v>396.72</v>
      </c>
      <c r="C5" s="86">
        <v>0</v>
      </c>
      <c r="D5" s="86">
        <v>0</v>
      </c>
      <c r="E5" s="86">
        <v>125.28</v>
      </c>
      <c r="F5" s="86">
        <v>0</v>
      </c>
      <c r="G5" s="86">
        <v>0</v>
      </c>
      <c r="H5" s="86">
        <v>0</v>
      </c>
      <c r="I5" t="s">
        <v>1336</v>
      </c>
    </row>
    <row r="6" spans="1:9">
      <c r="A6" s="1" t="s">
        <v>1331</v>
      </c>
      <c r="B6" s="18">
        <v>0</v>
      </c>
      <c r="C6" s="18">
        <v>0</v>
      </c>
      <c r="D6" s="18">
        <v>355435.08</v>
      </c>
      <c r="E6" s="18">
        <v>100250.92</v>
      </c>
      <c r="F6" s="18">
        <v>0</v>
      </c>
      <c r="G6" s="18">
        <v>0</v>
      </c>
      <c r="H6" s="18">
        <v>0</v>
      </c>
      <c r="I6" t="s">
        <v>1335</v>
      </c>
    </row>
    <row r="7" spans="1:9">
      <c r="A7" s="1" t="s">
        <v>1332</v>
      </c>
      <c r="B7" s="18">
        <v>0</v>
      </c>
      <c r="C7" s="18">
        <v>0</v>
      </c>
      <c r="D7" s="18">
        <v>390566</v>
      </c>
      <c r="E7" s="18">
        <v>0</v>
      </c>
      <c r="F7" s="18">
        <v>0</v>
      </c>
      <c r="G7" s="18">
        <v>0</v>
      </c>
      <c r="H7" s="18">
        <v>0</v>
      </c>
      <c r="I7" t="s">
        <v>1335</v>
      </c>
    </row>
    <row r="11" spans="1:9">
      <c r="A11" t="s">
        <v>1337</v>
      </c>
    </row>
    <row r="13" spans="1:9">
      <c r="A13" t="s">
        <v>1338</v>
      </c>
      <c r="B13" t="s">
        <v>1339</v>
      </c>
    </row>
    <row r="14" spans="1:9" ht="16" customHeight="1">
      <c r="A14" s="57" t="str">
        <f>About!B2</f>
        <v>NY</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0</v>
      </c>
      <c r="C2" s="18">
        <f>IF($A$13=$B$13,C14,ROUND('USA Values'!C12*'Share of VT by state'!$B$4,0))</f>
        <v>0</v>
      </c>
      <c r="D2" s="18">
        <f>IF($A$13=$B$13,D14,ROUND('USA Values'!D12*'Share of VT by state'!$B$4,0))</f>
        <v>201233.5032021653</v>
      </c>
      <c r="E2" s="18">
        <f>IF($A$13=$B$13,E14,ROUND('USA Values'!E12*'Share of VT by state'!$B$4,0))</f>
        <v>0</v>
      </c>
      <c r="F2" s="18">
        <f>IF($A$13=$B$13,F14,ROUND('USA Values'!F12*'Share of VT by state'!$B$4,0))</f>
        <v>0</v>
      </c>
      <c r="G2" s="18">
        <f>IF($A$13=$B$13,G14,ROUND('USA Values'!G12*'Share of VT by state'!$B$4,0))</f>
        <v>12.21870745822498</v>
      </c>
      <c r="H2" s="18">
        <f>IF($A$13=$B$13,H14,ROUND('USA Values'!H12*'Share of VT by state'!$B$4,0))</f>
        <v>0</v>
      </c>
      <c r="I2" t="s">
        <v>1334</v>
      </c>
    </row>
    <row r="3" spans="1:9">
      <c r="A3" s="1" t="s">
        <v>1329</v>
      </c>
      <c r="B3">
        <f>IF($A$13=$B$13,B15,ROUND('USA Values'!B13*'Share of VT by state'!$B$5,0))</f>
        <v>54.706485665234602</v>
      </c>
      <c r="C3">
        <f>IF($A$13=$B$13,C15,ROUND('USA Values'!C13*'Share of VT by state'!$B$5,0))</f>
        <v>0</v>
      </c>
      <c r="D3">
        <f>IF($A$13=$B$13,D15,ROUND('USA Values'!D13*'Share of VT by state'!$B$5,0))</f>
        <v>0</v>
      </c>
      <c r="E3">
        <f>IF($A$13=$B$13,E15,ROUND('USA Values'!E13*'Share of VT by state'!$B$5,0))</f>
        <v>248544.89387620601</v>
      </c>
      <c r="F3">
        <f>IF($A$13=$B$13,F15,ROUND('USA Values'!F13*'Share of VT by state'!$B$5,0))</f>
        <v>22.21583174222723</v>
      </c>
      <c r="G3">
        <f>IF($A$13=$B$13,G15,ROUND('USA Values'!G13*'Share of VT by state'!$B$5,0))</f>
        <v>132.4618967630299</v>
      </c>
      <c r="H3">
        <f>IF($A$13=$B$13,H15,ROUND('USA Values'!H13*'Share of VT by state'!$B$5,0))</f>
        <v>0</v>
      </c>
      <c r="I3" t="s">
        <v>1334</v>
      </c>
    </row>
    <row r="4" spans="1:9">
      <c r="A4" s="1" t="s">
        <v>116</v>
      </c>
      <c r="B4">
        <f>Misc!B19*5</f>
        <v>0</v>
      </c>
      <c r="C4">
        <f>Misc!C19*5</f>
        <v>0</v>
      </c>
      <c r="D4">
        <f>Misc!D19*5</f>
        <v>85</v>
      </c>
      <c r="E4">
        <f>Misc!E19*5</f>
        <v>0</v>
      </c>
      <c r="F4">
        <f>Misc!F19*5</f>
        <v>0</v>
      </c>
      <c r="G4">
        <f>Misc!G19*5</f>
        <v>0</v>
      </c>
      <c r="H4">
        <f>Misc!H19*5</f>
        <v>0</v>
      </c>
      <c r="I4" t="s">
        <v>1335</v>
      </c>
    </row>
    <row r="5" spans="1:9">
      <c r="A5" s="1" t="s">
        <v>1330</v>
      </c>
      <c r="B5" s="87">
        <v>0</v>
      </c>
      <c r="C5" s="87">
        <v>0</v>
      </c>
      <c r="D5" s="87">
        <v>0</v>
      </c>
      <c r="E5" s="86">
        <v>636</v>
      </c>
      <c r="F5" s="87">
        <v>0</v>
      </c>
      <c r="G5" s="86">
        <v>0</v>
      </c>
      <c r="H5" s="86">
        <v>0</v>
      </c>
      <c r="I5" t="s">
        <v>1336</v>
      </c>
    </row>
    <row r="6" spans="1:9">
      <c r="A6" s="1" t="s">
        <v>1331</v>
      </c>
      <c r="B6">
        <v>0</v>
      </c>
      <c r="C6">
        <v>0</v>
      </c>
      <c r="D6">
        <v>0</v>
      </c>
      <c r="E6" s="18">
        <v>119</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NY</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23588.010515924991</v>
      </c>
      <c r="C2" s="18">
        <f>'SYVbT-passenger-script'!C2</f>
        <v>0</v>
      </c>
      <c r="D2" s="18">
        <f>'SYVbT-passenger-script'!D2</f>
        <v>10398119.2134312</v>
      </c>
      <c r="E2" s="18">
        <f>'SYVbT-passenger-script'!E2</f>
        <v>52316.114548531194</v>
      </c>
      <c r="F2" s="18">
        <f>'SYVbT-passenger-script'!F2</f>
        <v>21882.29984031924</v>
      </c>
      <c r="G2" s="18">
        <f>'SYVbT-passenger-script'!G2</f>
        <v>4094.3616640213568</v>
      </c>
      <c r="H2" s="18">
        <f>'SYVbT-passenger-script'!H2</f>
        <v>0</v>
      </c>
      <c r="J2" s="18"/>
    </row>
    <row r="3" spans="1:10">
      <c r="A3" s="1" t="s">
        <v>1329</v>
      </c>
      <c r="B3" s="18">
        <f>'SYVbT-passenger-script'!B3</f>
        <v>18</v>
      </c>
      <c r="C3" s="18">
        <f>'SYVbT-passenger-script'!C3</f>
        <v>0</v>
      </c>
      <c r="D3" s="18">
        <f>'SYVbT-passenger-script'!D3</f>
        <v>6218</v>
      </c>
      <c r="E3" s="18">
        <f>'SYVbT-passenger-script'!E3</f>
        <v>50467</v>
      </c>
      <c r="F3" s="18">
        <f>'SYVbT-passenger-script'!F3</f>
        <v>0</v>
      </c>
      <c r="G3" s="18">
        <f>'SYVbT-passenger-script'!G3</f>
        <v>417</v>
      </c>
      <c r="H3" s="18">
        <f>'SYVbT-passenger-script'!H3</f>
        <v>0</v>
      </c>
      <c r="I3" s="18"/>
      <c r="J3" s="67"/>
    </row>
    <row r="4" spans="1:10">
      <c r="A4" s="1" t="s">
        <v>116</v>
      </c>
      <c r="B4" s="18">
        <f>'SYVbT-passenger-script'!B4</f>
        <v>0</v>
      </c>
      <c r="C4" s="18">
        <f>'SYVbT-passenger-script'!C4</f>
        <v>0</v>
      </c>
      <c r="D4" s="18">
        <f>'SYVbT-passenger-script'!D4</f>
        <v>0</v>
      </c>
      <c r="E4" s="18">
        <f>'SYVbT-passenger-script'!E4</f>
        <v>113</v>
      </c>
      <c r="F4" s="18">
        <f>'SYVbT-passenger-script'!F4</f>
        <v>0</v>
      </c>
      <c r="G4" s="18">
        <f>'SYVbT-passenger-script'!G4</f>
        <v>0</v>
      </c>
      <c r="H4" s="18">
        <f>'SYVbT-passenger-script'!H4</f>
        <v>0</v>
      </c>
    </row>
    <row r="5" spans="1:10">
      <c r="A5" s="1" t="s">
        <v>1330</v>
      </c>
      <c r="B5" s="18">
        <f>'USA Values'!B6*'Rail and Aviation'!$B$2*'Rail and Aviation'!$B$3</f>
        <v>302.62901765072053</v>
      </c>
      <c r="C5" s="18">
        <f>'USA Values'!C6*'Rail and Aviation'!$B$2*'Rail and Aviation'!$B$3</f>
        <v>0</v>
      </c>
      <c r="D5" s="18">
        <f>'USA Values'!D6*'Rail and Aviation'!$B$2*'Rail and Aviation'!$B$3</f>
        <v>0</v>
      </c>
      <c r="E5" s="18">
        <f>'USA Values'!E6*'Rail and Aviation'!$B$2*'Rail and Aviation'!$B$3</f>
        <v>99.712617751917861</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355435.08</v>
      </c>
      <c r="E6" s="18">
        <f>'SYVbT-passenger-script'!E6</f>
        <v>100250.92</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390566</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0</v>
      </c>
      <c r="C2" s="18">
        <f>'SYVbT-freight-script'!C2</f>
        <v>0</v>
      </c>
      <c r="D2" s="88">
        <f>'SYVbT-freight-script'!D2+'SYVbT-freight-script'!D3</f>
        <v>201233.5032021653</v>
      </c>
      <c r="E2" s="88">
        <v>0</v>
      </c>
      <c r="F2" s="18">
        <f>'SYVbT-freight-script'!F2</f>
        <v>0</v>
      </c>
      <c r="G2" s="18">
        <f>'SYVbT-freight-script'!G2</f>
        <v>12.21870745822498</v>
      </c>
      <c r="H2" s="18">
        <f>'SYVbT-freight-script'!H2</f>
        <v>0</v>
      </c>
      <c r="I2" s="67"/>
      <c r="J2" s="18"/>
    </row>
    <row r="3" spans="1:10">
      <c r="A3" s="1" t="s">
        <v>1329</v>
      </c>
      <c r="B3" s="18">
        <f>'SYVbT-freight-script'!B3</f>
        <v>54.706485665234602</v>
      </c>
      <c r="C3" s="18">
        <f>'SYVbT-freight-script'!C3</f>
        <v>0</v>
      </c>
      <c r="D3" s="88">
        <v>0</v>
      </c>
      <c r="E3" s="88">
        <f>'SYVbT-freight-script'!E3+'SYVbT-freight-script'!E2</f>
        <v>248544.89387620601</v>
      </c>
      <c r="F3" s="18">
        <f>'SYVbT-freight-script'!F3</f>
        <v>22.21583174222723</v>
      </c>
      <c r="G3" s="18">
        <f>'SYVbT-freight-script'!G3</f>
        <v>132.4618967630299</v>
      </c>
      <c r="H3" s="18">
        <f>'SYVbT-freight-script'!H3</f>
        <v>0</v>
      </c>
      <c r="J3" s="18"/>
    </row>
    <row r="4" spans="1:10">
      <c r="A4" s="1" t="s">
        <v>116</v>
      </c>
      <c r="B4" s="18">
        <f>'SYVbT-freight-script'!B4</f>
        <v>0</v>
      </c>
      <c r="C4" s="18">
        <f>'SYVbT-freight-script'!C4</f>
        <v>0</v>
      </c>
      <c r="D4" s="18">
        <f>'SYVbT-freight-script'!D4</f>
        <v>85</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416.23249174005252</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119</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6.2698677028608638E-2</v>
      </c>
    </row>
    <row r="3" spans="1:2">
      <c r="A3" t="s">
        <v>164</v>
      </c>
      <c r="B3">
        <v>6.0708239240382718E-2</v>
      </c>
    </row>
    <row r="4" spans="1:2">
      <c r="A4" t="s">
        <v>165</v>
      </c>
      <c r="B4">
        <v>6.2696945512962746E-2</v>
      </c>
    </row>
    <row r="5" spans="1:2">
      <c r="A5" t="s">
        <v>166</v>
      </c>
      <c r="B5">
        <v>6.2696945512962732E-2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2022-09-30T22:40:37Z</dcterms:modified>
</cp:coreProperties>
</file>