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New York\NY-eps\"/>
    </mc:Choice>
  </mc:AlternateContent>
  <xr:revisionPtr revIDLastSave="0" documentId="13_ncr:1_{A1D48339-DC29-466A-A76D-9F9DD7131B01}" xr6:coauthVersionLast="46" xr6:coauthVersionMax="46" xr10:uidLastSave="{00000000-0000-0000-0000-000000000000}"/>
  <bookViews>
    <workbookView xWindow="6300" yWindow="1395"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<sst xmlns="http://schemas.openxmlformats.org/spreadsheetml/2006/main" count="18388" uniqueCount="2197">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</sst>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I13" sqref="I13"/>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88</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New York</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6.744180358536453</v>
      </c>
      <c r="C7" s="118">
        <f>D28</f>
        <v>7.6132600000000004</v>
      </c>
      <c r="D7" s="75">
        <v>0.06</v>
      </c>
      <c r="E7" s="75">
        <v>0.02</v>
      </c>
      <c r="F7" s="117">
        <f t="shared" si="0"/>
        <v>7.1564643999999999</v>
      </c>
      <c r="G7" s="117">
        <f t="shared" si="0"/>
        <v>7.4609947999999999</v>
      </c>
      <c r="H7" s="69"/>
      <c r="I7" s="76">
        <f t="shared" si="1"/>
        <v>-6.1131823223217641E-2</v>
      </c>
      <c r="J7" s="76">
        <f t="shared" si="3"/>
        <v>-0.10628636889229082</v>
      </c>
      <c r="K7" s="69" t="str">
        <f t="shared" si="2"/>
        <v>In a scenario limiting global warming to 1.5 °C, New York would need to cut its agriculture emissions by -11 to -6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New York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20.085159730983829</v>
      </c>
      <c r="C9" s="118">
        <f>C28</f>
        <v>1.59965</v>
      </c>
      <c r="D9" s="75">
        <v>0.06</v>
      </c>
      <c r="E9" s="75">
        <v>0.02</v>
      </c>
      <c r="F9" s="117">
        <f t="shared" si="0"/>
        <v>1.503671</v>
      </c>
      <c r="G9" s="117">
        <f t="shared" si="0"/>
        <v>1.5676570000000001</v>
      </c>
      <c r="H9" s="69"/>
      <c r="I9" s="76">
        <f t="shared" si="1"/>
        <v>0.92513522321256914</v>
      </c>
      <c r="J9" s="76">
        <f t="shared" si="3"/>
        <v>0.92194948803012522</v>
      </c>
      <c r="K9" s="69" t="str">
        <f t="shared" si="2"/>
        <v>In a scenario limiting global warming to 1.5 °C, New York would need to cut its waste emissions by 92 to 93 percent of 2005 levels.</v>
      </c>
      <c r="L9" s="69"/>
      <c r="M9" s="69"/>
      <c r="N9" s="69"/>
      <c r="O9" s="69"/>
      <c r="P9" s="69"/>
      <c r="Q9" s="69"/>
      <c r="R9" s="69"/>
      <c r="S9" s="69"/>
      <c r="T9" s="69"/>
      <c r="U9" s="69"/>
      <c r="V9" s="69"/>
      <c r="W9" s="69"/>
      <c r="X9" s="69"/>
      <c r="Y9" s="69"/>
      <c r="Z9" s="69"/>
    </row>
    <row r="10" spans="1:26" x14ac:dyDescent="0.25">
      <c r="A10" s="73" t="s">
        <v>1865</v>
      </c>
      <c r="B10" s="119">
        <f>SUM(B3:B9)</f>
        <v>20.390980089520284</v>
      </c>
      <c r="C10" s="119">
        <f>SUM(C3:C9)</f>
        <v>60.091929999999991</v>
      </c>
      <c r="D10" s="76">
        <f>1-F10/$C10</f>
        <v>0.52651809652311032</v>
      </c>
      <c r="E10" s="76">
        <f>1-G10/$C10</f>
        <v>0.37781239843686165</v>
      </c>
      <c r="F10" s="117">
        <f>SUM(F3:F9)</f>
        <v>28.452441400000005</v>
      </c>
      <c r="G10" s="117">
        <f>SUM(G3:G9)</f>
        <v>37.388453799999994</v>
      </c>
      <c r="H10" s="171">
        <f>IFERROR(B10*(1-'Unique State Inputs'!A$8),"")</f>
        <v>11.215039049236157</v>
      </c>
      <c r="I10" s="76">
        <f t="shared" si="1"/>
        <v>-0.39534447462007094</v>
      </c>
      <c r="J10" s="76">
        <f t="shared" si="3"/>
        <v>-0.83357806421552882</v>
      </c>
      <c r="K10" s="69" t="str">
        <f t="shared" si="2"/>
        <v>In a scenario limiting global warming to 1.5 °C, New York would need to cut its total (including land use) emissions by -83 to -40 percent of 2005 levels.</v>
      </c>
      <c r="L10" s="69"/>
      <c r="M10" s="69"/>
      <c r="N10" s="69"/>
      <c r="O10" s="69"/>
      <c r="P10" s="69"/>
      <c r="Q10" s="69"/>
      <c r="R10" s="69"/>
      <c r="S10" s="69"/>
      <c r="T10" s="69"/>
      <c r="U10" s="69"/>
      <c r="V10" s="69"/>
      <c r="W10" s="69"/>
      <c r="X10" s="69"/>
      <c r="Y10" s="69"/>
      <c r="Z10" s="69"/>
    </row>
    <row r="11" spans="1:26" x14ac:dyDescent="0.25">
      <c r="A11" s="73" t="s">
        <v>1867</v>
      </c>
      <c r="B11" s="119">
        <f>SUM(B3:B9)-B8</f>
        <v>26.829340089520283</v>
      </c>
      <c r="C11" s="119">
        <f>SUM(C3:C9)-C8</f>
        <v>66.530289999999994</v>
      </c>
      <c r="D11" s="76">
        <f>1-F11/$C11</f>
        <v>0.47556516888773503</v>
      </c>
      <c r="E11" s="76">
        <f>1-G11/$C11</f>
        <v>0.34125022151564344</v>
      </c>
      <c r="F11" s="117">
        <f>F10-F8</f>
        <v>34.890801400000008</v>
      </c>
      <c r="G11" s="117">
        <f>G10-G8</f>
        <v>43.826813799999996</v>
      </c>
      <c r="H11" s="171">
        <f>IFERROR(B11*(1-'Unique State Inputs'!A$8),"")</f>
        <v>14.756137049236157</v>
      </c>
      <c r="I11" s="76">
        <f t="shared" si="1"/>
        <v>-0.30047184476328526</v>
      </c>
      <c r="J11" s="76">
        <f t="shared" si="3"/>
        <v>-0.63354050654115945</v>
      </c>
      <c r="K11" s="69" t="str">
        <f t="shared" si="2"/>
        <v>In a scenario limiting global warming to 1.5 °C, New York would need to cut its total (excluding land use) emissions by -63 to -30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York had 5491 EV charging outlets, approximately 27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York, the share of electricity among fuels used for heating in urban, residential buildings will rise from 6.7% to 13.2%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York, the share of electricity among fuels used by appliances in urban, residential buildings will fall from 75.6% to 74.9%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York, the share of electricity among fuels used for heating in rural, residential buildings will rise from 6.7% to 13.2%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75.6% to 74.9%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York, the share of electricity among fuels used for heating in commercial buildings will fall from 0.4% to 0.3%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York, the share of electricity among fuels used by appliances in commercial buildings will fall from 49.3% to 27.3%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York, the share of electricity among fuels used by other components in commercial buildings will rise from 95% to 98.2%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New York.</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43%. To set a carbon-free electricity standard that starts ramping up in 2021, the Customize Implementation Schedule feature below allows users to customize the start year setting. Simply take the 43% value, divide by your chosen policy setting, and enter the resulting value in the 'Implementation %' box for 2020.  // **Guidance for setting values:** 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declined by -96%.</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York, a 100% setting provides for an additional 3378 MW of demand response capacity in 2050 (on top of a BAU quantity of 1093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York will retire 686 MW of coal by 2050. New York currently has 1204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York will retire 0 MW of gas non-peaking plants by 2050. New York currently has 8863MW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York will retire 2048 MW of nuclear capacity by 2050. New York currently has 5396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York will retire 3 MW of biomass capacity by 2050. New York currently has 174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York will retire 5 MW of petroleum capacity by 2050. New York currently has 2584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York will retire 490 MW of natural gas peaker capacity by 2050. New York currently has 12716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York will retire 0 MW of natural gas peaker capacity by 2050. New York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York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York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York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30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York had 5491 EV charging outlets, approximately 27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York, the share of electricity among fuels used for heating in urban, residential buildings will rise from 6.7% to 13.2%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York, the share of electricity among fuels used by appliances in urban, residential buildings will fall from 75.6% to 74.9%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York, the share of electricity among fuels used for heating in rural, residential buildings will rise from 6.7% to 13.2%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75.6% to 74.9%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York, the share of electricity among fuels used for heating in commercial buildings will fall from 0.4% to 0.3%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York, the share of electricity among fuels used by appliances in commercial buildings will fall from 49.3% to 27.3%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York, the share of electricity among fuels used by other components in commercial buildings will rise from 95% to 98.2%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New York.</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43%. To set a carbon-free electricity standard that starts ramping up in 2021, the Customize Implementation Schedule feature below allows users to customize the start year setting. Simply take the 43% value, divide by your chosen policy setting, and enter the resulting value in the 'Implementation %' box for 2020.  // **Guidance for setting values:** Multiple states have set 100% clean energy or renewable energy laws or goals, not includingNew York.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declined by -96%.</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York increased by 40%.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York, a 100% setting provides for an additional 3378 MW of demand response capacity in 2050 (on top of a BAU quantity of 1093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York will retire 686 MW of coal by 2050. New York currently has 1204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York will retire 0 MW of gas non-peaking plants by 2050. New York currently has 8863MW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York will retire 2048 MW of nuclear capacity by 2050. New York currently has 5396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York will retire 3 MW of biomass capacity by 2050. New York currently has 174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York will retire 3 MW of biomass capacity by 2050. New York currently has 174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York will retire 5 MW of petroleum capacity by 2050. New York currently has 2584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York will retire 490 MW of natural gas peaker capacity by 2050. New York currently has 12716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York will retire 0 MW of natural gas peaker capacity by 2050. New York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York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York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York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30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New York</v>
      </c>
      <c r="B6" s="145">
        <f>SUMIFS(B7:B57,$A7:$A57,$A$6)</f>
        <v>5491</v>
      </c>
      <c r="C6" s="145">
        <f>SUMIFS(C7:C57,$A7:$A57,$A$6)</f>
        <v>20031150</v>
      </c>
      <c r="D6" s="145">
        <f>ROUND(SUMIFS(D7:D57,$A7:$A57,$A$6),2)</f>
        <v>27.41</v>
      </c>
      <c r="E6" s="145">
        <f t="shared" ref="E6:L6" si="0">SUMIFS(E7:E57,$A7:$A57,$A$6)</f>
        <v>1</v>
      </c>
      <c r="F6" s="145">
        <f t="shared" si="0"/>
        <v>0.42666666666666664</v>
      </c>
      <c r="G6" s="145">
        <f t="shared" si="0"/>
        <v>0.7</v>
      </c>
      <c r="H6" s="145">
        <f t="shared" si="0"/>
        <v>1</v>
      </c>
      <c r="I6" s="145">
        <f t="shared" si="0"/>
        <v>19936949</v>
      </c>
      <c r="J6" s="145">
        <f t="shared" si="0"/>
        <v>3361222</v>
      </c>
      <c r="K6" s="145">
        <f t="shared" si="0"/>
        <v>27986292</v>
      </c>
      <c r="L6" s="145">
        <f t="shared" si="0"/>
        <v>138183</v>
      </c>
      <c r="M6" s="145">
        <f>ROUND(SUMIFS(M7:M57,$A7:$A57,$A$6)*100,0)</f>
        <v>40</v>
      </c>
      <c r="N6" s="145">
        <f>ROUND(SUMIFS(N7:N57,$A7:$A57,$A$6)*100,0)</f>
        <v>-96</v>
      </c>
      <c r="O6" s="145">
        <f t="shared" ref="O6:AM6" si="1">ROUND(SUMIFS(O7:O57,$A7:$A57,$A$6),0)</f>
        <v>2285</v>
      </c>
      <c r="P6" s="145">
        <f t="shared" si="1"/>
        <v>1093</v>
      </c>
      <c r="Q6" s="145">
        <f t="shared" si="1"/>
        <v>686</v>
      </c>
      <c r="R6" s="145">
        <f t="shared" si="1"/>
        <v>0</v>
      </c>
      <c r="S6" s="145">
        <f t="shared" si="1"/>
        <v>2048</v>
      </c>
      <c r="T6" s="145">
        <f t="shared" si="1"/>
        <v>3</v>
      </c>
      <c r="U6" s="145">
        <f t="shared" si="1"/>
        <v>5</v>
      </c>
      <c r="V6" s="145">
        <f t="shared" si="1"/>
        <v>490</v>
      </c>
      <c r="W6" s="145">
        <f t="shared" si="1"/>
        <v>0</v>
      </c>
      <c r="X6" s="145">
        <f t="shared" si="1"/>
        <v>1204</v>
      </c>
      <c r="Y6" s="145">
        <f t="shared" si="1"/>
        <v>8863</v>
      </c>
      <c r="Z6" s="145">
        <f t="shared" si="1"/>
        <v>5396</v>
      </c>
      <c r="AA6" s="145">
        <f t="shared" si="1"/>
        <v>4545</v>
      </c>
      <c r="AB6" s="145">
        <f t="shared" si="1"/>
        <v>1980</v>
      </c>
      <c r="AC6" s="145">
        <f t="shared" si="1"/>
        <v>470</v>
      </c>
      <c r="AD6" s="145">
        <f t="shared" si="1"/>
        <v>0</v>
      </c>
      <c r="AE6" s="145">
        <f t="shared" si="1"/>
        <v>174</v>
      </c>
      <c r="AF6" s="145">
        <f t="shared" si="1"/>
        <v>0</v>
      </c>
      <c r="AG6" s="145">
        <f t="shared" si="1"/>
        <v>2584</v>
      </c>
      <c r="AH6" s="145">
        <f t="shared" si="1"/>
        <v>12716</v>
      </c>
      <c r="AI6" s="145">
        <f t="shared" si="1"/>
        <v>0</v>
      </c>
      <c r="AJ6" s="145">
        <f t="shared" si="1"/>
        <v>0</v>
      </c>
      <c r="AK6" s="145">
        <f t="shared" si="1"/>
        <v>0</v>
      </c>
      <c r="AL6" s="145">
        <f t="shared" si="1"/>
        <v>0</v>
      </c>
      <c r="AM6" s="145">
        <f t="shared" si="1"/>
        <v>195</v>
      </c>
      <c r="AN6" s="145">
        <f>ROUND(SUMIFS(AN7:AN57,$A7:$A57,$A$6),)</f>
        <v>2089</v>
      </c>
      <c r="AO6" s="145">
        <f t="shared" ref="AO6:AP6" si="2">ROUND(SUMIFS(AO7:AO57,$A7:$A57,$A$6),)</f>
        <v>26612</v>
      </c>
      <c r="AP6" s="145">
        <f t="shared" si="2"/>
        <v>1</v>
      </c>
      <c r="AQ6" s="145">
        <f>ROUND(SUMIFS(AQ7:AQ57,$A7:$A57,$A$6),0)</f>
        <v>30</v>
      </c>
      <c r="AR6" s="146">
        <f>SUMIFS(AR7:AR57,$A7:$A57,$A$6)</f>
        <v>0.62882530420078908</v>
      </c>
      <c r="AS6" s="145">
        <f>ROUND(SUMIFS(AS7:AS57,$A7:$A57,$A$6),0)</f>
        <v>814</v>
      </c>
      <c r="AT6" s="145">
        <f>ROUND(SUMIFS(AT7:AT57,$A7:$A57,$A$6),0)</f>
        <v>1093</v>
      </c>
      <c r="AU6" s="145">
        <f>ROUND(SUMIFS(AU7:AU57,$A7:$A57,$A$6),0)</f>
        <v>3378</v>
      </c>
      <c r="AV6" s="145">
        <f>ROUND(SUMIFS(AV7:AV57,$A7:$A57,$A$6)*100,0)</f>
        <v>43</v>
      </c>
      <c r="AW6" s="145">
        <f>ROUND(SUMIFS(AW7:AW57,$A7:$A57,$A$6)*100,0)</f>
        <v>70</v>
      </c>
      <c r="AX6" s="145">
        <f>ROUND(SUMIFS(AX7:AX57,$A7:$A57,$A$6)*100,0)</f>
        <v>70</v>
      </c>
      <c r="AY6" s="145">
        <f>SUMIFS(AY7:AY57,$A7:$A57,$A$6)</f>
        <v>0</v>
      </c>
      <c r="AZ6" s="145">
        <f>SUMIFS(AZ7:AZ57,$A7:$A57,$A$6)</f>
        <v>2000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NY</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NY</v>
      </c>
      <c r="D77" s="93">
        <v>2019</v>
      </c>
      <c r="E77" s="93">
        <v>2050</v>
      </c>
    </row>
    <row r="78" spans="1:40" ht="15.95" customHeight="1" x14ac:dyDescent="0.25">
      <c r="B78" s="93" t="s">
        <v>2058</v>
      </c>
      <c r="C78" s="93" t="s">
        <v>497</v>
      </c>
      <c r="D78" s="93" cm="1">
        <f t="array" ref="D78">ROUND(INDEX($B$95:$H$845,MATCH(1,($C78=$E$95:$E$845)*($B78=$F$95:$F$845)*($C$77=$B$95:$B$845),0),MATCH(D$77,$B$95:$H$95,0))*100,1)</f>
        <v>6.7</v>
      </c>
      <c r="E78" s="165" cm="1">
        <f t="array" ref="E78">ROUND(INDEX($B$95:$H$845,MATCH(1,($C78=$E$95:$E$845)*($B78=$F$95:$F$845)*($C$77=$B$95:$B$845),0),MATCH(E$77,$B$95:$H$95,0))*100,1)</f>
        <v>13.2</v>
      </c>
    </row>
    <row r="79" spans="1:40" ht="15.95" customHeight="1" x14ac:dyDescent="0.25">
      <c r="B79" s="165" t="s">
        <v>2058</v>
      </c>
      <c r="C79" s="93" t="s">
        <v>2057</v>
      </c>
      <c r="D79" s="165" cm="1">
        <f t="array" ref="D79">ROUND(INDEX($B$95:$H$845,MATCH(1,($C79=$E$95:$E$845)*($B79=$F$95:$F$845)*($C$77=$B$95:$B$845),0),MATCH(D$77,$B$95:$H$95,0))*100,1)</f>
        <v>75.599999999999994</v>
      </c>
      <c r="E79" s="165" cm="1">
        <f t="array" ref="E79">ROUND(INDEX($B$95:$H$845,MATCH(1,($C79=$E$95:$E$845)*($B79=$F$95:$F$845)*($C$77=$B$95:$B$845),0),MATCH(E$77,$B$95:$H$95,0))*100,1)</f>
        <v>74.900000000000006</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6.7</v>
      </c>
      <c r="E81" s="165" cm="1">
        <f t="array" ref="E81">ROUND(INDEX($B$95:$H$845,MATCH(1,($C81=$E$95:$E$845)*($B81=$F$95:$F$845)*($C$77=$B$95:$B$845),0),MATCH(E$77,$B$95:$H$95,0))*100,1)</f>
        <v>13.2</v>
      </c>
    </row>
    <row r="82" spans="2:26" ht="15.95" customHeight="1" x14ac:dyDescent="0.25">
      <c r="B82" s="165" t="s">
        <v>2055</v>
      </c>
      <c r="C82" s="165" t="s">
        <v>2057</v>
      </c>
      <c r="D82" s="165" cm="1">
        <f t="array" ref="D82">ROUND(INDEX($B$95:$H$845,MATCH(1,($C82=$E$95:$E$845)*($B82=$F$95:$F$845)*($C$77=$B$95:$B$845),0),MATCH(D$77,$B$95:$H$95,0))*100,1)</f>
        <v>75.599999999999994</v>
      </c>
      <c r="E82" s="165" cm="1">
        <f t="array" ref="E82">ROUND(INDEX($B$95:$H$845,MATCH(1,($C82=$E$95:$E$845)*($B82=$F$95:$F$845)*($C$77=$B$95:$B$845),0),MATCH(E$77,$B$95:$H$95,0))*100,1)</f>
        <v>74.900000000000006</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NY</v>
      </c>
    </row>
    <row r="84" spans="2:26" ht="15.95" customHeight="1" x14ac:dyDescent="0.25">
      <c r="B84" s="93" t="s">
        <v>2059</v>
      </c>
      <c r="C84" s="165" t="s">
        <v>497</v>
      </c>
      <c r="D84" s="165" cm="1">
        <f t="array" ref="D84">ROUND(INDEX($B$95:$H$845,MATCH(1,($C84=$E$95:$E$845)*($B84=$F$95:$F$845)*($C$77=$B$95:$B$845),0),MATCH(D$77,$B$95:$H$95,0))*100,1)</f>
        <v>0.4</v>
      </c>
      <c r="E84" s="165" cm="1">
        <f t="array" ref="E84">ROUND(INDEX($B$95:$H$845,MATCH(1,($C84=$E$95:$E$845)*($B84=$F$95:$F$845)*($C$77=$B$95:$B$845),0),MATCH(E$77,$B$95:$H$95,0))*100,1)</f>
        <v>0.3</v>
      </c>
    </row>
    <row r="85" spans="2:26" ht="15.95" customHeight="1" x14ac:dyDescent="0.25">
      <c r="B85" s="165" t="s">
        <v>2059</v>
      </c>
      <c r="C85" s="165" t="s">
        <v>2057</v>
      </c>
      <c r="D85" s="165" cm="1">
        <f t="array" ref="D85">ROUND(INDEX($B$95:$H$845,MATCH(1,($C85=$E$95:$E$845)*($B85=$F$95:$F$845)*($C$77=$B$95:$B$845),0),MATCH(D$77,$B$95:$H$95,0))*100,1)</f>
        <v>49.3</v>
      </c>
      <c r="E85" s="165" cm="1">
        <f t="array" ref="E85">ROUND(INDEX($B$95:$H$845,MATCH(1,($C85=$E$95:$E$845)*($B85=$F$95:$F$845)*($C$77=$B$95:$B$845),0),MATCH(E$77,$B$95:$H$95,0))*100,1)</f>
        <v>27.3</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95</v>
      </c>
      <c r="E86" s="165" cm="1">
        <f t="array" ref="E86">ROUND(INDEX($B$95:$H$845,MATCH(1,($C86=$E$95:$E$845)*($B86=$F$95:$F$845)*($C$77=$B$95:$B$845),0),MATCH(E$77,$B$95:$H$95,0))*100,1)</f>
        <v>98.2</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New York</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York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New York</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6.744180358536453</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-35.075700183663443</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20.085159730983829</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-8.2463600941431601</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26.829340089520283</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2021-05-06T17:33:32Z</dcterms:modified>
</cp:coreProperties>
</file>