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New York\NY-eps\"/>
    </mc:Choice>
  </mc:AlternateContent>
  <xr:revisionPtr revIDLastSave="0" documentId="13_ncr:1_{1960259D-6770-45D9-8E36-95A9FA5C0D8E}"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<sst xmlns="http://schemas.openxmlformats.org/spreadsheetml/2006/main" count="32060" uniqueCount="2370">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</sst>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88</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New York</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6.744180358536453</v>
      </c>
      <c r="C7" s="118">
        <f>D28</f>
        <v>7.6132600000000004</v>
      </c>
      <c r="D7" s="75">
        <v>0.06</v>
      </c>
      <c r="E7" s="75">
        <v>0.02</v>
      </c>
      <c r="F7" s="117">
        <f t="shared" si="0"/>
        <v>7.1564643999999999</v>
      </c>
      <c r="G7" s="117">
        <f t="shared" si="0"/>
        <v>7.4609947999999999</v>
      </c>
      <c r="H7" s="69"/>
      <c r="I7" s="76">
        <f t="shared" si="1"/>
        <v>-6.1131823223217641E-2</v>
      </c>
      <c r="J7" s="76">
        <f t="shared" si="3"/>
        <v>-0.10628636889229082</v>
      </c>
      <c r="K7" s="69" t="str">
        <f t="shared" si="2"/>
        <v>In a scenario limiting global warming to 1.5 °C, New York would need to cut its agriculture emissions by -11 to -6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York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20.085159730983829</v>
      </c>
      <c r="C9" s="118">
        <f>C28</f>
        <v>1.59965</v>
      </c>
      <c r="D9" s="75">
        <v>0.06</v>
      </c>
      <c r="E9" s="75">
        <v>0.02</v>
      </c>
      <c r="F9" s="117">
        <f t="shared" si="0"/>
        <v>1.503671</v>
      </c>
      <c r="G9" s="117">
        <f t="shared" si="0"/>
        <v>1.5676570000000001</v>
      </c>
      <c r="H9" s="69"/>
      <c r="I9" s="76">
        <f t="shared" si="1"/>
        <v>0.92513522321256914</v>
      </c>
      <c r="J9" s="76">
        <f t="shared" si="3"/>
        <v>0.92194948803012522</v>
      </c>
      <c r="K9" s="69" t="str">
        <f t="shared" si="2"/>
        <v>In a scenario limiting global warming to 1.5 °C, New York would need to cut its waste emissions by 92 to 93 percent of 2005 levels.</v>
      </c>
      <c r="L9" s="69"/>
      <c r="M9" s="69"/>
      <c r="N9" s="69"/>
      <c r="O9" s="69"/>
      <c r="P9" s="69"/>
      <c r="Q9" s="69"/>
      <c r="R9" s="69"/>
      <c r="S9" s="69"/>
      <c r="T9" s="69"/>
      <c r="U9" s="69"/>
      <c r="V9" s="69"/>
      <c r="W9" s="69"/>
      <c r="X9" s="69"/>
      <c r="Y9" s="69"/>
      <c r="Z9" s="69"/>
    </row>
    <row r="10" spans="1:26" ht="14.5" x14ac:dyDescent="0.35">
      <c r="A10" s="73" t="s">
        <v>1864</v>
      </c>
      <c r="B10" s="119">
        <f>SUM(B3:B9)</f>
        <v>20.390980089520284</v>
      </c>
      <c r="C10" s="119">
        <f>SUM(C3:C9)</f>
        <v>60.091929999999991</v>
      </c>
      <c r="D10" s="76">
        <f>1-F10/$C10</f>
        <v>0.52651809652311032</v>
      </c>
      <c r="E10" s="76">
        <f>1-G10/$C10</f>
        <v>0.37781239843686165</v>
      </c>
      <c r="F10" s="117">
        <f>SUM(F3:F9)</f>
        <v>28.452441400000005</v>
      </c>
      <c r="G10" s="117">
        <f>SUM(G3:G9)</f>
        <v>37.388453799999994</v>
      </c>
      <c r="H10" s="171">
        <f>IFERROR(B10*(1-'Unique State Inputs'!A$8),"")</f>
        <v>11.215039049236157</v>
      </c>
      <c r="I10" s="76">
        <f t="shared" si="1"/>
        <v>-0.39534447462007094</v>
      </c>
      <c r="J10" s="76">
        <f t="shared" si="3"/>
        <v>-0.83357806421552882</v>
      </c>
      <c r="K10" s="69" t="str">
        <f t="shared" si="2"/>
        <v>In a scenario limiting global warming to 1.5 °C, New York would need to cut its total (including land use) emissions by -83 to -40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26.829340089520283</v>
      </c>
      <c r="C11" s="119">
        <f>SUM(C3:C9)-C8</f>
        <v>66.530289999999994</v>
      </c>
      <c r="D11" s="76">
        <f>1-F11/$C11</f>
        <v>0.47556516888773503</v>
      </c>
      <c r="E11" s="76">
        <f>1-G11/$C11</f>
        <v>0.34125022151564344</v>
      </c>
      <c r="F11" s="117">
        <f>F10-F8</f>
        <v>34.890801400000008</v>
      </c>
      <c r="G11" s="117">
        <f>G10-G8</f>
        <v>43.826813799999996</v>
      </c>
      <c r="H11" s="171">
        <f>IFERROR(B11*(1-'Unique State Inputs'!A$8),"")</f>
        <v>14.756137049236157</v>
      </c>
      <c r="I11" s="76">
        <f t="shared" si="1"/>
        <v>-0.30047184476328526</v>
      </c>
      <c r="J11" s="76">
        <f t="shared" si="3"/>
        <v>-0.63354050654115945</v>
      </c>
      <c r="K11" s="69" t="str">
        <f t="shared" si="2"/>
        <v>In a scenario limiting global warming to 1.5 °C, New York would need to cut its total (excluding land use) emissions by -63 to -30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York had 5491 EV charging outlets, approximately 27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New York had 5491 EV charging outlets, approximately 27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York had 5491 EV charging outlets, approximately 27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New York, the share of electricity among fuels used for heating in urban, residential buildings will rise from 6.7% to 13.2%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New York, the share of electricity among fuels used for heating in urban, residential buildings will rise from 6.7% to 13.2%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New York, the share of electricity among fuels used by appliances in urban, residential buildings will fall from 75.6% to 74.9%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New York, the share of electricity among fuels used by appliances in urban, residential buildings will fall from 75.6% to 74.9%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New York, the share of electricity among fuels used for heating in rural, residential buildings will rise from 6.7% to 13.2%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New York, the share of electricity among fuels used for heating in rural, residential buildings will rise from 6.7% to 13.2%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75.6% to 74.9%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75.6% to 74.9%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New York, the share of electricity among fuels used for heating in commercial buildings will fall from 0.4% to 0.3%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New York, the share of electricity among fuels used for heating in commercial buildings will fall from 0.4% to 0.3%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New York, the share of electricity among fuels used by appliances in commercial buildings will fall from 49.3% to 27.3%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New York, the share of electricity among fuels used by appliances in commercial buildings will fall from 49.3% to 27.3%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New York, the share of electricity among fuels used by other components in commercial buildings will rise from 95% to 98.2%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New York, the share of electricity among fuels used by other components in commercial buildings will rise from 95% to 98.2%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York.//**Natural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York.</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New York.</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York declined by -96%.</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New York declined by -96%.</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York declined by -96%.</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York increased by 40%.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New York increased by 40%.</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New York increased by 40%.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New York increased by 40%.</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York increased by 40%.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New York increased by 40%.</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New York increased by 40%.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New York increased by 40%.</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New York increased by 40%.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New York increased by 40%.</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New York increased by 40%.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New York increased by 40%.</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New York increased by 40%.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New York increased by 40%.</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New York increased by 40%.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New York increased by 40%.</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York, a 100% setting provides for an additional 3378 MW of demand response capacity in 2050 (on top of a BAU quantity of 1093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New York, a 100% setting provides for an additional 3378 MW of demand response capacity in 2050 (on top of a BAU quantity of 1093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York, a 100% setting provides for an additional 3378 MW of demand response capacity in 2050 (on top of a BAU quantity of 1093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York will retire 686 MW of coal by 2050. New York currently has 1204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New York will retire 686 MW of coal by 2050. New York currently has 1204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New York will retire 0 MW of gas non-peaking plants by 2050. New York currently has 8863MW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New York will retire 0 MW of gas non-peaking plants by 2050. New York currently has 8863MW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New York will retire 2048 MW of nuclear capacity by 2050. New York currently has 5396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New York will retire 2048 MW of nuclear capacity by 2050. New York currently has 5396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York will retire 3 MW of biomass capacity by 2050. New York currently has 174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York will retire 5 MW of petroleum capacity by 2050. New York currently has 2584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York will retire 490 MW of natural gas peaker capacity by 2050. New York currently has 12716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New York will retire 490 MW of natural gas peaker capacity by 2050. New York currently has 12716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New York will retire 0 MW of natural gas peaker capacity by 2050. New York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New York will retire 0 MW of natural gas peaker capacity by 2050. New York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York had about 1 of grid battery storage.  The BAU scenario is based on EIA AEO data and sees grid battery capacity reach 2089 by 2050.  The additional potential is based on NREL's Renewable Electricity Futures Study (80% RE-ITI (2014) scenario) and suggests New York could reach 26612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New York had about 1 of grid battery storage.  The BAU scenario is based on EIA AEO data and sees grid battery capacity reach 2089 by 2050.  The additional potential is based on NREL's Renewable Electricity Futures Study (80% RE-ITI (2014) scenario) and suggests New York could reach 26612 of grid battery storage by 2050.</v>
      </c>
      <c r="U255" s="305" t="str">
        <f>N255&amp;O255&amp;P255&amp;T255</f>
        <v>**Description:** This policy causes grid-scale electricity storage from chemical batteries to increase above the amount predicted in the BAU Scenario. // **Guidance for setting values: **In 2019, New York had about 1 of grid battery storage.  The BAU scenario is based on EIA AEO data and sees grid battery capacity reach 2089 by 2050.  The additional potential is based on NREL's Renewable Electricity Futures Study (80% RE-ITI (2014) scenario) and suggests New York could reach 26612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New York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**New York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New York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**New York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New York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**New York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65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65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York had 5491 EV charging outlets, approximately 27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York.//**Natural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York.//**Natural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York.//**Natural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York.//**Natural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York.//**Natural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York.//**Natural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York.//**Natural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York.//**Natural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York.//**Natural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York.//**Natural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York.//**Natural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York.//**Natural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York.//**Natural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York.//**Natural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York.//**Natural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York.//**Natural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York declined by -96%.</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York, a 100% setting provides for an additional 3378 MW of demand response capacity in 2050 (on top of a BAU quantity of 1093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York had about 1 of grid battery storage.  The BAU scenario is based on EIA AEO data and sees grid battery capacity reach 2089 by 2050.  The additional potential is based on NREL's Renewable Electricity Futures Study (80% RE-ITI (2014) scenario) and suggests New York could reach 26612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York had 5491 EV charging outlets, approximately 27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6.7% to 13.2% through 2050.//**Urban Residential Appliances: **In the BAU case, in New York, the share of electricity among fuels used by appliances in urban, residential buildings will fall from 75.6% to 74.9% through 2050.//**Urban Residential Other Components: ** In the BAU case, the share of electricity among fuels used by other components in urban, residential buildings is 100%.//**Rural Residential Heating: **In the BAU case, in New York, the share of electricity among fuels used for heating in rural, residential buildings will rise from 6.7% to 13.2% through 2050.//**Rural Residential Appliances: **In the BAU case, in , the share of electricity among fuels used by appliances in rural, residential buildings will fall from 75.6% to 74.9% through 2050.//**Rural Residential Other Components: **In the United States, the share of electricity among fuels used by other components in urban, residential buildings is 100%.//**Commercial Heating: **In the BAU case, in New York, the share of electricity among fuels used for heating in commercial buildings will fall from 0.4% to 0.3% through 2050.//**Commercial Appliances: **In the BAU case, in New York, the share of electricity among fuels used by appliances in commercial buildings will fall from 49.3% to 27.3% through 2050.//**Commercial Other Components: **In the BAU case, in the New York, the share of electricity among fuels used by other components in commercial buildings will rise from 95% to 98.2%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New York.//**Natural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York declined by -96%.</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40%.//**Natural Gas Nonpeaker : **From 2010-2018, electricity exports in New York increased by 40%.//**Nuclear : **From 2010-2018, electricity exports in New York increased by 40%.//**Hydro : **From 2010-2018, electricity exports in New York increased by 40%.//**Onshore Wind : **From 2010-2018, electricity exports in New York increased by 40%.//**Solar PV : **From 2010-2018, electricity exports in New York increased by 40%.//**Biomass : **From 2010-2018, electricity exports in New York increased by 40%.//**Petroleum : **From 2010-2018, electricity exports in New York increased by 40%.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York, a 100% setting provides for an additional 3378 MW of demand response capacity in 2050 (on top of a BAU quantity of 1093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New York will retire 686 MW of coal by 2050. New York currently has 1204 MW of coal capacity.//**Natural Gas Nonpeaker : **The EIA projects that New York will retire 0 MW of gas non-peaking plants by 2050. New York currently has 8863MW of natural gas non-peaking capacity.//**Nuclear : **The EIA projects that New York will retire 2048 MW of nuclear capacity by 2050. New York currently has 5396 MW of nuclear capacity.//**Natural Gas Peaker : **The EIA projects that New York will retire 490 MW of natural gas peaker capacity by 2050. New York currently has 12716 MW of natural gas peaker capacity.//**Lignite : **The EIA projects that New York will retire 0 MW of natural gas peaker capacity by 2050. New York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New York had about 1 of grid battery storage.  The BAU scenario is based on EIA AEO data and sees grid battery capacity reach 2089 by 2050.  The additional potential is based on NREL's Renewable Electricity Futures Study (80% RE-ITI (2014) scenario) and suggests New York could reach 26612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York does not have a capacity construction subsidy for onshore wind. However, the Investment Tax Credit, a similar program for solar power, covers 30% of system costs through 2019, with declining amounts thereafter.//**Solar PV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York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York had 5491 EV charging outlets, approximately 27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$2000.</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New York, the share of electricity among fuels used for heating in urban, residential buildings will rise from 6.7% to 13.2%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New York, the share of electricity among fuels used by appliances in urban, residential buildings will fall from 75.6% to 74.9%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New York, the share of electricity among fuels used for heating in rural, residential buildings will rise from 6.7% to 13.2%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75.6% to 74.9%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New York, the share of electricity among fuels used for heating in commercial buildings will fall from 0.4% to 0.3%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New York, the share of electricity among fuels used by appliances in commercial buildings will fall from 49.3% to 27.3%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New York, the share of electricity among fuels used by other components in commercial buildings will rise from 95% to 98.2%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York.</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70% in 2050 as a generation-weighted state average. Many states have different requirements for municipalities, co-ops, and investor owned utilities. In 2020, the value is 43%. To set a carbon-free electricity standard that starts ramping up in 2021, the Customize Implementation Schedule feature below allows users to customize the start year setting. Simply take the 43% value, divide by your chosen policy setting, and enter the resulting value in the 'Implementation %' box for 2020.  // **Guidance for setting values:** Multiple states have set 100% clean energy or renewable energy laws or goals, not includingNew York.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declined by -96%.</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40%.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40%.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40%.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40%.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40%.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40%.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40%.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40%.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York, a 100% setting provides for an additional 3378 MW of demand response capacity in 2050 (on top of a BAU quantity of 1093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York will retire 686 MW of coal by 2050. New York currently has 1204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York will retire 0 MW of gas non-peaking plants by 2050. New York currently has 8863MW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York will retire 2048 MW of nuclear capacity by 2050. New York currently has 5396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York will retire 3 MW of biomass capacity by 2050. New York currently has 174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York will retire 3 MW of biomass capacity by 2050. New York currently has 174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York will retire 5 MW of petroleum capacity by 2050. New York currently has 2584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York will retire 490 MW of natural gas peaker capacity by 2050. New York currently has 12716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York will retire 0 MW of natural gas peaker capacity by 2050. New York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York had about 1 of grid battery storage.  The BAU scenario is based on EIA AEO data and sees grid battery capacity reach 2089 by 2050.  The additional potential is based on NREL's Renewable Electricity Futures Study (80% RE-ITI (2014) scenario) and suggests New York could reach 26612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York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York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York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New York</v>
      </c>
      <c r="B6" s="145">
        <f>SUMIFS(B7:B57,$A7:$A57,$A$6)</f>
        <v>5491</v>
      </c>
      <c r="C6" s="145">
        <f>SUMIFS(C7:C57,$A7:$A57,$A$6)</f>
        <v>20031150</v>
      </c>
      <c r="D6" s="145">
        <f>ROUND(SUMIFS(D7:D57,$A7:$A57,$A$6),2)</f>
        <v>27.41</v>
      </c>
      <c r="E6" s="145">
        <f t="shared" ref="E6:L6" si="0">SUMIFS(E7:E57,$A7:$A57,$A$6)</f>
        <v>1</v>
      </c>
      <c r="F6" s="145">
        <f t="shared" si="0"/>
        <v>0.42666666666666664</v>
      </c>
      <c r="G6" s="145">
        <f t="shared" si="0"/>
        <v>0.7</v>
      </c>
      <c r="H6" s="145">
        <f t="shared" si="0"/>
        <v>1</v>
      </c>
      <c r="I6" s="145">
        <f t="shared" si="0"/>
        <v>19936949</v>
      </c>
      <c r="J6" s="145">
        <f t="shared" si="0"/>
        <v>3361222</v>
      </c>
      <c r="K6" s="145">
        <f t="shared" si="0"/>
        <v>27986292</v>
      </c>
      <c r="L6" s="145">
        <f t="shared" si="0"/>
        <v>138183</v>
      </c>
      <c r="M6" s="145">
        <f>ROUND(SUMIFS(M7:M57,$A7:$A57,$A$6)*100,0)</f>
        <v>40</v>
      </c>
      <c r="N6" s="145">
        <f>ROUND(SUMIFS(N7:N57,$A7:$A57,$A$6)*100,0)</f>
        <v>-96</v>
      </c>
      <c r="O6" s="145">
        <f t="shared" ref="O6:AM6" si="1">ROUND(SUMIFS(O7:O57,$A7:$A57,$A$6),0)</f>
        <v>2285</v>
      </c>
      <c r="P6" s="145">
        <f t="shared" si="1"/>
        <v>1093</v>
      </c>
      <c r="Q6" s="145">
        <f t="shared" si="1"/>
        <v>686</v>
      </c>
      <c r="R6" s="145">
        <f t="shared" si="1"/>
        <v>0</v>
      </c>
      <c r="S6" s="145">
        <f t="shared" si="1"/>
        <v>2048</v>
      </c>
      <c r="T6" s="145">
        <f t="shared" si="1"/>
        <v>3</v>
      </c>
      <c r="U6" s="145">
        <f t="shared" si="1"/>
        <v>5</v>
      </c>
      <c r="V6" s="145">
        <f t="shared" si="1"/>
        <v>490</v>
      </c>
      <c r="W6" s="145">
        <f t="shared" si="1"/>
        <v>0</v>
      </c>
      <c r="X6" s="145">
        <f t="shared" si="1"/>
        <v>1204</v>
      </c>
      <c r="Y6" s="145">
        <f t="shared" si="1"/>
        <v>8863</v>
      </c>
      <c r="Z6" s="145">
        <f t="shared" si="1"/>
        <v>5396</v>
      </c>
      <c r="AA6" s="145">
        <f t="shared" si="1"/>
        <v>4545</v>
      </c>
      <c r="AB6" s="145">
        <f t="shared" si="1"/>
        <v>1980</v>
      </c>
      <c r="AC6" s="145">
        <f t="shared" si="1"/>
        <v>470</v>
      </c>
      <c r="AD6" s="145">
        <f t="shared" si="1"/>
        <v>0</v>
      </c>
      <c r="AE6" s="145">
        <f t="shared" si="1"/>
        <v>174</v>
      </c>
      <c r="AF6" s="145">
        <f t="shared" si="1"/>
        <v>0</v>
      </c>
      <c r="AG6" s="145">
        <f t="shared" si="1"/>
        <v>2584</v>
      </c>
      <c r="AH6" s="145">
        <f t="shared" si="1"/>
        <v>12716</v>
      </c>
      <c r="AI6" s="145">
        <f t="shared" si="1"/>
        <v>0</v>
      </c>
      <c r="AJ6" s="145">
        <f t="shared" si="1"/>
        <v>0</v>
      </c>
      <c r="AK6" s="145">
        <f t="shared" si="1"/>
        <v>0</v>
      </c>
      <c r="AL6" s="145">
        <f t="shared" si="1"/>
        <v>0</v>
      </c>
      <c r="AM6" s="145">
        <f t="shared" si="1"/>
        <v>195</v>
      </c>
      <c r="AN6" s="380">
        <f>ROUND(SUMIFS(AN7:AN57,$A7:$A57,$A$6),)</f>
        <v>2089</v>
      </c>
      <c r="AO6" s="145">
        <f t="shared" ref="AO6:AP6" si="2">ROUND(SUMIFS(AO7:AO57,$A7:$A57,$A$6),)</f>
        <v>26612</v>
      </c>
      <c r="AP6" s="145">
        <f t="shared" si="2"/>
        <v>1</v>
      </c>
      <c r="AQ6" s="145">
        <f>ROUND(SUMIFS(AQ7:AQ57,$A7:$A57,$A$6),0)</f>
        <v>65</v>
      </c>
      <c r="AR6" s="146">
        <f>SUMIFS(AR7:AR57,$A7:$A57,$A$6)</f>
        <v>0.62882530420078908</v>
      </c>
      <c r="AS6" s="145">
        <f>ROUND(SUMIFS(AS7:AS57,$A7:$A57,$A$6),0)</f>
        <v>814</v>
      </c>
      <c r="AT6" s="145">
        <f>ROUND(SUMIFS(AT7:AT57,$A7:$A57,$A$6),0)</f>
        <v>1093</v>
      </c>
      <c r="AU6" s="145">
        <f>ROUND(SUMIFS(AU7:AU57,$A7:$A57,$A$6),0)</f>
        <v>3378</v>
      </c>
      <c r="AV6" s="145">
        <f>ROUND(SUMIFS(AV7:AV57,$A7:$A57,$A$6)*100,0)</f>
        <v>43</v>
      </c>
      <c r="AW6" s="145">
        <f>ROUND(SUMIFS(AW7:AW57,$A7:$A57,$A$6)*100,0)</f>
        <v>70</v>
      </c>
      <c r="AX6" s="145">
        <f>ROUND(SUMIFS(AX7:AX57,$A7:$A57,$A$6)*100,0)</f>
        <v>70</v>
      </c>
      <c r="AY6" s="145">
        <f>SUMIFS(AY7:AY57,$A7:$A57,$A$6)</f>
        <v>0</v>
      </c>
      <c r="AZ6" s="145">
        <f>SUMIFS(AZ7:AZ57,$A7:$A57,$A$6)</f>
        <v>2000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NY</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NY</v>
      </c>
      <c r="D77" s="93">
        <v>2019</v>
      </c>
      <c r="E77" s="93">
        <v>2050</v>
      </c>
    </row>
    <row r="78" spans="1:40" ht="16" customHeight="1" x14ac:dyDescent="0.35">
      <c r="B78" s="93" t="s">
        <v>2056</v>
      </c>
      <c r="C78" s="93" t="s">
        <v>496</v>
      </c>
      <c r="D78" s="93" cm="1">
        <f t="array" ref="D78">ROUND(INDEX($B$95:$H$845,MATCH(1,($C78=$E$95:$E$845)*($B78=$F$95:$F$845)*($C$77=$B$95:$B$845),0),MATCH(D$77,$B$95:$H$95,0))*100,1)</f>
        <v>6.7</v>
      </c>
      <c r="E78" s="165" cm="1">
        <f t="array" ref="E78">ROUND(INDEX($B$95:$H$845,MATCH(1,($C78=$E$95:$E$845)*($B78=$F$95:$F$845)*($C$77=$B$95:$B$845),0),MATCH(E$77,$B$95:$H$95,0))*100,1)</f>
        <v>13.2</v>
      </c>
    </row>
    <row r="79" spans="1:40" ht="16" customHeight="1" x14ac:dyDescent="0.35">
      <c r="B79" s="165" t="s">
        <v>2056</v>
      </c>
      <c r="C79" s="93" t="s">
        <v>2055</v>
      </c>
      <c r="D79" s="165" cm="1">
        <f t="array" ref="D79">ROUND(INDEX($B$95:$H$845,MATCH(1,($C79=$E$95:$E$845)*($B79=$F$95:$F$845)*($C$77=$B$95:$B$845),0),MATCH(D$77,$B$95:$H$95,0))*100,1)</f>
        <v>75.599999999999994</v>
      </c>
      <c r="E79" s="165" cm="1">
        <f t="array" ref="E79">ROUND(INDEX($B$95:$H$845,MATCH(1,($C79=$E$95:$E$845)*($B79=$F$95:$F$845)*($C$77=$B$95:$B$845),0),MATCH(E$77,$B$95:$H$95,0))*100,1)</f>
        <v>74.900000000000006</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6.7</v>
      </c>
      <c r="E81" s="165" cm="1">
        <f t="array" ref="E81">ROUND(INDEX($B$95:$H$845,MATCH(1,($C81=$E$95:$E$845)*($B81=$F$95:$F$845)*($C$77=$B$95:$B$845),0),MATCH(E$77,$B$95:$H$95,0))*100,1)</f>
        <v>13.2</v>
      </c>
    </row>
    <row r="82" spans="2:26" ht="16" customHeight="1" x14ac:dyDescent="0.35">
      <c r="B82" s="165" t="s">
        <v>2053</v>
      </c>
      <c r="C82" s="165" t="s">
        <v>2055</v>
      </c>
      <c r="D82" s="165" cm="1">
        <f t="array" ref="D82">ROUND(INDEX($B$95:$H$845,MATCH(1,($C82=$E$95:$E$845)*($B82=$F$95:$F$845)*($C$77=$B$95:$B$845),0),MATCH(D$77,$B$95:$H$95,0))*100,1)</f>
        <v>75.599999999999994</v>
      </c>
      <c r="E82" s="165" cm="1">
        <f t="array" ref="E82">ROUND(INDEX($B$95:$H$845,MATCH(1,($C82=$E$95:$E$845)*($B82=$F$95:$F$845)*($C$77=$B$95:$B$845),0),MATCH(E$77,$B$95:$H$95,0))*100,1)</f>
        <v>74.900000000000006</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NY</v>
      </c>
    </row>
    <row r="84" spans="2:26" ht="16" customHeight="1" x14ac:dyDescent="0.35">
      <c r="B84" s="93" t="s">
        <v>2057</v>
      </c>
      <c r="C84" s="165" t="s">
        <v>496</v>
      </c>
      <c r="D84" s="165" cm="1">
        <f t="array" ref="D84">ROUND(INDEX($B$95:$H$845,MATCH(1,($C84=$E$95:$E$845)*($B84=$F$95:$F$845)*($C$77=$B$95:$B$845),0),MATCH(D$77,$B$95:$H$95,0))*100,1)</f>
        <v>0.4</v>
      </c>
      <c r="E84" s="165" cm="1">
        <f t="array" ref="E84">ROUND(INDEX($B$95:$H$845,MATCH(1,($C84=$E$95:$E$845)*($B84=$F$95:$F$845)*($C$77=$B$95:$B$845),0),MATCH(E$77,$B$95:$H$95,0))*100,1)</f>
        <v>0.3</v>
      </c>
    </row>
    <row r="85" spans="2:26" ht="16" customHeight="1" x14ac:dyDescent="0.35">
      <c r="B85" s="165" t="s">
        <v>2057</v>
      </c>
      <c r="C85" s="165" t="s">
        <v>2055</v>
      </c>
      <c r="D85" s="165" cm="1">
        <f t="array" ref="D85">ROUND(INDEX($B$95:$H$845,MATCH(1,($C85=$E$95:$E$845)*($B85=$F$95:$F$845)*($C$77=$B$95:$B$845),0),MATCH(D$77,$B$95:$H$95,0))*100,1)</f>
        <v>49.3</v>
      </c>
      <c r="E85" s="165" cm="1">
        <f t="array" ref="E85">ROUND(INDEX($B$95:$H$845,MATCH(1,($C85=$E$95:$E$845)*($B85=$F$95:$F$845)*($C$77=$B$95:$B$845),0),MATCH(E$77,$B$95:$H$95,0))*100,1)</f>
        <v>27.3</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95</v>
      </c>
      <c r="E86" s="165" cm="1">
        <f t="array" ref="E86">ROUND(INDEX($B$95:$H$845,MATCH(1,($C86=$E$95:$E$845)*($B86=$F$95:$F$845)*($C$77=$B$95:$B$845),0),MATCH(E$77,$B$95:$H$95,0))*100,1)</f>
        <v>98.2</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New York</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York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New York</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6.744180358536453</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-35.075700183663443</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20.085159730983829</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-8.2463600941431601</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26.829340089520283</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2021-09-30T18:40:17Z</dcterms:modified>
</cp:coreProperties>
</file>