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RMI\New York\NY-eps\"/>
    </mc:Choice>
  </mc:AlternateContent>
  <xr:revisionPtr revIDLastSave="0" documentId="13_ncr:1_{F3E161E9-C113-4BA0-A05E-8D39A861057C}" xr6:coauthVersionLast="47" xr6:coauthVersionMax="47" xr10:uidLastSave="{00000000-0000-0000-0000-000000000000}"/>
  <bookViews>
    <workbookView xWindow="-110" yWindow="-110" windowWidth="25820" windowHeight="14020"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D85" i="20" a="1"/>
  <c r="D85" i="20" s="1"/>
  <c r="I6" i="20"/>
  <c r="E79" i="20" a="1"/>
  <c r="E79" i="20" s="1"/>
  <c r="E81" i="20" a="1"/>
  <c r="E81" i="20" s="1"/>
  <c r="E83" i="20" a="1"/>
  <c r="E83" i="20" s="1"/>
  <c r="E85" i="20" a="1"/>
  <c r="E85" i="20" s="1"/>
  <c r="AG6" i="20"/>
  <c r="D78" i="20" a="1"/>
  <c r="D78" i="20" s="1"/>
  <c r="D80" i="20" a="1"/>
  <c r="D80" i="20" s="1"/>
  <c r="D82" i="20" a="1"/>
  <c r="D82" i="20" s="1"/>
  <c r="J83" i="20"/>
  <c r="Q6" i="20"/>
  <c r="Y6" i="20"/>
  <c r="AO6" i="20"/>
  <c r="AW6" i="20"/>
  <c r="F63" i="20"/>
  <c r="N63" i="20"/>
  <c r="V63" i="20"/>
  <c r="B6" i="20"/>
  <c r="J6" i="20"/>
  <c r="R6" i="20"/>
  <c r="Z6" i="20"/>
  <c r="AH6" i="20"/>
  <c r="AP6" i="20"/>
  <c r="AX6" i="20"/>
  <c r="G63" i="20"/>
  <c r="O63" i="20"/>
  <c r="W63" i="20"/>
  <c r="C6" i="20"/>
  <c r="K6" i="20"/>
  <c r="S6" i="20"/>
  <c r="AA6" i="20"/>
  <c r="AI6" i="20"/>
  <c r="AQ6" i="20"/>
  <c r="K144" i="24" s="1"/>
  <c r="S144" i="24" s="1"/>
  <c r="T144" i="24" s="1"/>
  <c r="K16" i="24" s="1"/>
  <c r="J58" i="19" s="1"/>
  <c r="AY6" i="20"/>
  <c r="H63" i="20"/>
  <c r="P63" i="20"/>
  <c r="X63" i="20"/>
  <c r="D6" i="20"/>
  <c r="L6" i="20"/>
  <c r="T6" i="20"/>
  <c r="AB6" i="20"/>
  <c r="AJ6" i="20"/>
  <c r="AR6" i="20"/>
  <c r="AZ6" i="20"/>
  <c r="K36" i="24" s="1"/>
  <c r="S36" i="24" s="1"/>
  <c r="T35" i="24" s="1"/>
  <c r="K5" i="24" s="1"/>
  <c r="J8" i="19" s="1"/>
  <c r="I63" i="20"/>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E63" i="20" l="1"/>
  <c r="K63" i="24"/>
  <c r="S63" i="24" s="1"/>
  <c r="K104" i="24"/>
  <c r="S104" i="24" s="1"/>
  <c r="T104" i="24" s="1"/>
  <c r="K9" i="24" s="1"/>
  <c r="J24" i="19" s="1"/>
  <c r="K50" i="24"/>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M86" i="20" a="1"/>
  <c r="M86" i="20" s="1"/>
  <c r="M88" i="20" s="1"/>
  <c r="P87" i="20" a="1"/>
  <c r="P87" i="20" s="1"/>
  <c r="L87" i="20" a="1"/>
  <c r="L87" i="20" s="1"/>
  <c r="P86" i="20" a="1"/>
  <c r="P86" i="20" s="1"/>
  <c r="L86" i="20" a="1"/>
  <c r="L86" i="20" s="1"/>
  <c r="O87" i="20" a="1"/>
  <c r="O87" i="20" s="1"/>
  <c r="K87" i="20" a="1"/>
  <c r="K87" i="20" s="1"/>
  <c r="O86" i="20" a="1"/>
  <c r="O86" i="20" s="1"/>
  <c r="K86" i="20" a="1"/>
  <c r="K86" i="20" s="1"/>
  <c r="K88" i="20" s="1"/>
  <c r="O88" i="20" l="1"/>
  <c r="Q88" i="20"/>
  <c r="T66" i="24"/>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<sst xmlns="http://schemas.openxmlformats.org/spreadsheetml/2006/main" count="20880" uniqueCount="3855">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</sst>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21" fillId="9" borderId="27"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0" fontId="18" fillId="8" borderId="0" xfId="7" applyFill="1" applyAlignment="1">
      <alignment horizontal="left"/>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workbookViewId="0">
      <selection activeCell="B2" sqref="B2"/>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3504</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New York.//**Natural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York declined by -96%.</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York, a 100% setting provides for an additional 3378 MW of demand response capacity in 2050 (on top of a BAU quantity of 1093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65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New York.//**Natural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York declined by -96%.</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York, a 100% setting provides for an additional 3378 MW of demand response capacity in 2050 (on top of a BAU quantity of 1093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65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New York, the share of electricity among fuels used for heating in urban, residential buildings will rise from 6.7% to 13.2%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New York, the share of electricity among fuels used for heating in urban, residential buildings will rise from 6.7% to 13.2%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New York, the share of electricity among fuels used by appliances in urban, residential buildings will fall from 75.6% to 74.9%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New York, the share of electricity among fuels used by appliances in urban, residential buildings will fall from 75.6% to 74.9%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New York, the share of electricity among fuels used for heating in rural, residential buildings will rise from 6.7% to 13.2%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New York, the share of electricity among fuels used for heating in rural, residential buildings will rise from 6.7% to 13.2%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75.6% to 74.9%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75.6% to 74.9%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New York, the share of electricity among fuels used for heating in commercial buildings will fall from 0.4% to 0.3%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New York, the share of electricity among fuels used for heating in commercial buildings will fall from 0.4% to 0.3%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New York, the share of electricity among fuels used by appliances in commercial buildings will fall from 49.3% to 27.3%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New York, the share of electricity among fuels used by appliances in commercial buildings will fall from 49.3% to 27.3%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New York, the share of electricity among fuels used by other components in commercial buildings will rise from 95% to 98.2%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New York, the share of electricity among fuels used by other components in commercial buildings will rise from 95% to 98.2%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New York.//**Natural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New York.</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New York.</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New York declined by -96%.</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New York declined by -96%.</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York declined by -96%.</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New York increased by 40%.</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New York increased by 40%.</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New York, a 100% setting provides for an additional 3378 MW of demand response capacity in 2050 (on top of a BAU quantity of 1093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New York, a 100% setting provides for an additional 3378 MW of demand response capacity in 2050 (on top of a BAU quantity of 1093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York, a 100% setting provides for an additional 3378 MW of demand response capacity in 2050 (on top of a BAU quantity of 1093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c r="T112" s="541" t="str">
        <f>M112&amp;N112&amp;O112&amp;S112</f>
        <v>**Description:** This policy causes grid-scale electricity storage from chemical batteries to increase above the amount predicted in the BAU Scenario. // **Guidance for setting values: **In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New York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**New York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New York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**New York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New York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**New York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65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65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65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New York</v>
      </c>
      <c r="B6" s="397">
        <f>SUMIFS(B7:B57,$A7:$A57,$A$6)</f>
        <v>5491</v>
      </c>
      <c r="C6" s="397">
        <f>SUMIFS(C7:C57,$A7:$A57,$A$6)</f>
        <v>20031150</v>
      </c>
      <c r="D6" s="397">
        <f>ROUND(SUMIFS(D7:D57,$A7:$A57,$A$6),2)</f>
        <v>27.41</v>
      </c>
      <c r="E6" s="397">
        <f t="shared" ref="E6:L6" si="0">SUMIFS(E7:E57,$A7:$A57,$A$6)</f>
        <v>1</v>
      </c>
      <c r="F6" s="397">
        <f t="shared" si="0"/>
        <v>0.42666666666666664</v>
      </c>
      <c r="G6" s="397">
        <f t="shared" si="0"/>
        <v>0.7</v>
      </c>
      <c r="H6" s="397">
        <f t="shared" si="0"/>
        <v>1</v>
      </c>
      <c r="I6" s="397">
        <f t="shared" si="0"/>
        <v>19936949</v>
      </c>
      <c r="J6" s="397">
        <f t="shared" si="0"/>
        <v>3361222</v>
      </c>
      <c r="K6" s="397">
        <f t="shared" si="0"/>
        <v>27986292</v>
      </c>
      <c r="L6" s="397">
        <f t="shared" si="0"/>
        <v>138183</v>
      </c>
      <c r="M6" s="397">
        <f>ROUND(SUMIFS(M7:M57,$A7:$A57,$A$6)*100,0)</f>
        <v>40</v>
      </c>
      <c r="N6" s="397">
        <f>ROUND(SUMIFS(N7:N57,$A7:$A57,$A$6)*100,0)</f>
        <v>-96</v>
      </c>
      <c r="O6" s="397">
        <f t="shared" ref="O6:AM6" si="1">ROUND(SUMIFS(O7:O57,$A7:$A57,$A$6),0)</f>
        <v>2285</v>
      </c>
      <c r="P6" s="397">
        <f t="shared" si="1"/>
        <v>1093</v>
      </c>
      <c r="Q6" s="397">
        <f t="shared" si="1"/>
        <v>686</v>
      </c>
      <c r="R6" s="397">
        <f t="shared" si="1"/>
        <v>0</v>
      </c>
      <c r="S6" s="397">
        <f t="shared" si="1"/>
        <v>2048</v>
      </c>
      <c r="T6" s="397">
        <f t="shared" si="1"/>
        <v>3</v>
      </c>
      <c r="U6" s="397">
        <f t="shared" si="1"/>
        <v>5</v>
      </c>
      <c r="V6" s="397">
        <f t="shared" si="1"/>
        <v>490</v>
      </c>
      <c r="W6" s="397">
        <f t="shared" si="1"/>
        <v>0</v>
      </c>
      <c r="X6" s="397">
        <f t="shared" si="1"/>
        <v>1204</v>
      </c>
      <c r="Y6" s="397">
        <f t="shared" si="1"/>
        <v>8863</v>
      </c>
      <c r="Z6" s="397">
        <f t="shared" si="1"/>
        <v>5396</v>
      </c>
      <c r="AA6" s="397">
        <f t="shared" si="1"/>
        <v>4545</v>
      </c>
      <c r="AB6" s="397">
        <f t="shared" si="1"/>
        <v>1980</v>
      </c>
      <c r="AC6" s="397">
        <f t="shared" si="1"/>
        <v>470</v>
      </c>
      <c r="AD6" s="397">
        <f t="shared" si="1"/>
        <v>0</v>
      </c>
      <c r="AE6" s="397">
        <f t="shared" si="1"/>
        <v>174</v>
      </c>
      <c r="AF6" s="397">
        <f t="shared" si="1"/>
        <v>0</v>
      </c>
      <c r="AG6" s="397">
        <f t="shared" si="1"/>
        <v>2584</v>
      </c>
      <c r="AH6" s="397">
        <f t="shared" si="1"/>
        <v>12716</v>
      </c>
      <c r="AI6" s="397">
        <f t="shared" si="1"/>
        <v>0</v>
      </c>
      <c r="AJ6" s="397">
        <f t="shared" si="1"/>
        <v>0</v>
      </c>
      <c r="AK6" s="397">
        <f t="shared" si="1"/>
        <v>0</v>
      </c>
      <c r="AL6" s="397">
        <f t="shared" si="1"/>
        <v>0</v>
      </c>
      <c r="AM6" s="397">
        <f t="shared" si="1"/>
        <v>195</v>
      </c>
      <c r="AN6" s="398">
        <f>ROUND(SUMIFS(AN7:AN57,$A7:$A57,$A$6),)</f>
        <v>2089</v>
      </c>
      <c r="AO6" s="397">
        <f t="shared" ref="AO6:AP6" si="2">ROUND(SUMIFS(AO7:AO57,$A7:$A57,$A$6),)</f>
        <v>26612</v>
      </c>
      <c r="AP6" s="397">
        <f t="shared" si="2"/>
        <v>1</v>
      </c>
      <c r="AQ6" s="397">
        <f>ROUND(SUMIFS(AQ7:AQ57,$A7:$A57,$A$6),0)</f>
        <v>65</v>
      </c>
      <c r="AR6" s="399">
        <f>SUMIFS(AR7:AR57,$A7:$A57,$A$6)</f>
        <v>0.62882530420078908</v>
      </c>
      <c r="AS6" s="397">
        <f>ROUND(SUMIFS(AS7:AS57,$A7:$A57,$A$6),0)</f>
        <v>814</v>
      </c>
      <c r="AT6" s="397">
        <f>ROUND(SUMIFS(AT7:AT57,$A7:$A57,$A$6),0)</f>
        <v>1093</v>
      </c>
      <c r="AU6" s="397">
        <f>ROUND(SUMIFS(AU7:AU57,$A7:$A57,$A$6),0)</f>
        <v>3378</v>
      </c>
      <c r="AV6" s="397">
        <f>ROUND(SUMIFS(AV7:AV57,$A7:$A57,$A$6)*100,0)</f>
        <v>43</v>
      </c>
      <c r="AW6" s="397">
        <f>ROUND(SUMIFS(AW7:AW57,$A7:$A57,$A$6)*100,0)</f>
        <v>70</v>
      </c>
      <c r="AX6" s="397">
        <f>ROUND(SUMIFS(AX7:AX57,$A7:$A57,$A$6)*100,0)</f>
        <v>70</v>
      </c>
      <c r="AY6" s="397">
        <f>SUMIFS(AY7:AY57,$A7:$A57,$A$6)</f>
        <v>0</v>
      </c>
      <c r="AZ6" s="397">
        <f>SUMIFS(AZ7:AZ57,$A7:$A57,$A$6)</f>
        <v>2000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NY</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NY</v>
      </c>
      <c r="D77" s="392">
        <v>2019</v>
      </c>
      <c r="E77" s="392">
        <v>2050</v>
      </c>
    </row>
    <row r="78" spans="1:40" ht="16" customHeight="1" x14ac:dyDescent="0.35">
      <c r="B78" s="392" t="s">
        <v>3537</v>
      </c>
      <c r="C78" s="392" t="s">
        <v>126</v>
      </c>
      <c r="D78" s="392" cm="1">
        <f t="array" ref="D78">ROUND(INDEX($B$95:$H$845,MATCH(1,($C78=$E$95:$E$845)*($B78=$F$95:$F$845)*($C$77=$B$95:$B$845),0),MATCH(D$77,$B$95:$H$95,0))*100,1)</f>
        <v>6.7</v>
      </c>
      <c r="E78" s="392" cm="1">
        <f t="array" ref="E78">ROUND(INDEX($B$95:$H$845,MATCH(1,($C78=$E$95:$E$845)*($B78=$F$95:$F$845)*($C$77=$B$95:$B$845),0),MATCH(E$77,$B$95:$H$95,0))*100,1)</f>
        <v>13.2</v>
      </c>
    </row>
    <row r="79" spans="1:40" ht="16" customHeight="1" x14ac:dyDescent="0.35">
      <c r="B79" s="392" t="s">
        <v>3537</v>
      </c>
      <c r="C79" s="392" t="s">
        <v>3538</v>
      </c>
      <c r="D79" s="392" cm="1">
        <f t="array" ref="D79">ROUND(INDEX($B$95:$H$845,MATCH(1,($C79=$E$95:$E$845)*($B79=$F$95:$F$845)*($C$77=$B$95:$B$845),0),MATCH(D$77,$B$95:$H$95,0))*100,1)</f>
        <v>75.599999999999994</v>
      </c>
      <c r="E79" s="392" cm="1">
        <f t="array" ref="E79">ROUND(INDEX($B$95:$H$845,MATCH(1,($C79=$E$95:$E$845)*($B79=$F$95:$F$845)*($C$77=$B$95:$B$845),0),MATCH(E$77,$B$95:$H$95,0))*100,1)</f>
        <v>74.900000000000006</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6.7</v>
      </c>
      <c r="E81" s="392" cm="1">
        <f t="array" ref="E81">ROUND(INDEX($B$95:$H$845,MATCH(1,($C81=$E$95:$E$845)*($B81=$F$95:$F$845)*($C$77=$B$95:$B$845),0),MATCH(E$77,$B$95:$H$95,0))*100,1)</f>
        <v>13.2</v>
      </c>
    </row>
    <row r="82" spans="2:26" ht="16" customHeight="1" x14ac:dyDescent="0.35">
      <c r="B82" s="392" t="s">
        <v>3539</v>
      </c>
      <c r="C82" s="392" t="s">
        <v>3538</v>
      </c>
      <c r="D82" s="392" cm="1">
        <f t="array" ref="D82">ROUND(INDEX($B$95:$H$845,MATCH(1,($C82=$E$95:$E$845)*($B82=$F$95:$F$845)*($C$77=$B$95:$B$845),0),MATCH(D$77,$B$95:$H$95,0))*100,1)</f>
        <v>75.599999999999994</v>
      </c>
      <c r="E82" s="392" cm="1">
        <f t="array" ref="E82">ROUND(INDEX($B$95:$H$845,MATCH(1,($C82=$E$95:$E$845)*($B82=$F$95:$F$845)*($C$77=$B$95:$B$845),0),MATCH(E$77,$B$95:$H$95,0))*100,1)</f>
        <v>74.900000000000006</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NY</v>
      </c>
    </row>
    <row r="84" spans="2:26" ht="16" customHeight="1" x14ac:dyDescent="0.35">
      <c r="B84" s="392" t="s">
        <v>507</v>
      </c>
      <c r="C84" s="392" t="s">
        <v>126</v>
      </c>
      <c r="D84" s="392" cm="1">
        <f t="array" ref="D84">ROUND(INDEX($B$95:$H$845,MATCH(1,($C84=$E$95:$E$845)*($B84=$F$95:$F$845)*($C$77=$B$95:$B$845),0),MATCH(D$77,$B$95:$H$95,0))*100,1)</f>
        <v>0.4</v>
      </c>
      <c r="E84" s="392" cm="1">
        <f t="array" ref="E84">ROUND(INDEX($B$95:$H$845,MATCH(1,($C84=$E$95:$E$845)*($B84=$F$95:$F$845)*($C$77=$B$95:$B$845),0),MATCH(E$77,$B$95:$H$95,0))*100,1)</f>
        <v>0.3</v>
      </c>
    </row>
    <row r="85" spans="2:26" ht="16" customHeight="1" x14ac:dyDescent="0.35">
      <c r="B85" s="392" t="s">
        <v>507</v>
      </c>
      <c r="C85" s="392" t="s">
        <v>3538</v>
      </c>
      <c r="D85" s="392" cm="1">
        <f t="array" ref="D85">ROUND(INDEX($B$95:$H$845,MATCH(1,($C85=$E$95:$E$845)*($B85=$F$95:$F$845)*($C$77=$B$95:$B$845),0),MATCH(D$77,$B$95:$H$95,0))*100,1)</f>
        <v>49.3</v>
      </c>
      <c r="E85" s="392" cm="1">
        <f t="array" ref="E85">ROUND(INDEX($B$95:$H$845,MATCH(1,($C85=$E$95:$E$845)*($B85=$F$95:$F$845)*($C$77=$B$95:$B$845),0),MATCH(E$77,$B$95:$H$95,0))*100,1)</f>
        <v>27.3</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95</v>
      </c>
      <c r="E86" s="392" cm="1">
        <f t="array" ref="E86">ROUND(INDEX($B$95:$H$845,MATCH(1,($C86=$E$95:$E$845)*($B86=$F$95:$F$845)*($C$77=$B$95:$B$845),0),MATCH(E$77,$B$95:$H$95,0))*100,1)</f>
        <v>98.2</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0</v>
      </c>
      <c r="N86" s="392" cm="1">
        <f t="array" ref="N86">INDEX($K$95:$Z$195,MATCH(1,($J86=$L$95:$L$195)*($J$83=$K$95:$K$195),0),MATCH(N$85,$K$95:$Z$95,0))</f>
        <v>0</v>
      </c>
      <c r="O86" s="392" cm="1">
        <f t="array" ref="O86">INDEX($K$95:$Z$195,MATCH(1,($J86=$L$95:$L$195)*($J$83=$K$95:$K$195),0),MATCH(O$85,$K$95:$Z$95,0))</f>
        <v>0</v>
      </c>
      <c r="P86" s="392" cm="1">
        <f t="array" ref="P86">INDEX($K$95:$Z$195,MATCH(1,($J86=$L$95:$L$195)*($J$83=$K$95:$K$195),0),MATCH(P$85,$K$95:$Z$95,0))</f>
        <v>0</v>
      </c>
      <c r="Q86" s="392" cm="1">
        <f t="array" ref="Q86">INDEX($K$95:$Z$195,MATCH(1,($J86=$L$95:$L$195)*($J$83=$K$95:$K$195),0),MATCH(Q$85,$K$95:$Z$95,0))</f>
        <v>0</v>
      </c>
      <c r="R86" s="392" cm="1">
        <f t="array" ref="R86">INDEX($K$95:$Z$195,MATCH(1,($J86=$L$95:$L$195)*($J$83=$K$95:$K$195),0),MATCH(R$85,$K$95:$Z$95,0))</f>
        <v>0</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0</v>
      </c>
      <c r="N87" s="392" cm="1">
        <f t="array" ref="N87">INDEX($K$95:$Z$195,MATCH(1,($J87=$L$95:$L$195)*($J$83=$K$95:$K$195),0),MATCH(N$85,$K$95:$Z$95,0))</f>
        <v>0</v>
      </c>
      <c r="O87" s="392" cm="1">
        <f t="array" ref="O87">INDEX($K$95:$Z$195,MATCH(1,($J87=$L$95:$L$195)*($J$83=$K$95:$K$195),0),MATCH(O$85,$K$95:$Z$95,0))</f>
        <v>0</v>
      </c>
      <c r="P87" s="392" cm="1">
        <f t="array" ref="P87">INDEX($K$95:$Z$195,MATCH(1,($J87=$L$95:$L$195)*($J$83=$K$95:$K$195),0),MATCH(P$85,$K$95:$Z$95,0))</f>
        <v>0</v>
      </c>
      <c r="Q87" s="392" cm="1">
        <f t="array" ref="Q87">INDEX($K$95:$Z$195,MATCH(1,($J87=$L$95:$L$195)*($J$83=$K$95:$K$195),0),MATCH(Q$85,$K$95:$Z$95,0))</f>
        <v>0</v>
      </c>
      <c r="R87" s="392" cm="1">
        <f t="array" ref="R87">INDEX($K$95:$Z$195,MATCH(1,($J87=$L$95:$L$195)*($J$83=$K$95:$K$195),0),MATCH(R$85,$K$95:$Z$95,0))</f>
        <v>0</v>
      </c>
    </row>
    <row r="88" spans="2:26" ht="16" customHeight="1" x14ac:dyDescent="0.35">
      <c r="J88" s="392" t="s">
        <v>3546</v>
      </c>
      <c r="K88" s="392">
        <f>IFERROR(K86/K87 *100,0)</f>
        <v>0</v>
      </c>
      <c r="L88" s="392">
        <f t="shared" ref="L88:R88" si="10">IFERROR(L86/L87 *100,0)</f>
        <v>0</v>
      </c>
      <c r="M88" s="392">
        <f t="shared" si="10"/>
        <v>0</v>
      </c>
      <c r="N88" s="432">
        <f>ROUND(IFERROR(N86/N87 *100,0),0)</f>
        <v>0</v>
      </c>
      <c r="O88" s="392">
        <f>ROUND(IFERROR(O86/O87 *100,0),0)</f>
        <v>0</v>
      </c>
      <c r="P88" s="392">
        <f t="shared" si="10"/>
        <v>0</v>
      </c>
      <c r="Q88" s="392">
        <f t="shared" si="10"/>
        <v>0</v>
      </c>
      <c r="R88" s="392">
        <f t="shared" si="10"/>
        <v>0</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New York</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York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New York.//**Natural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New York.//**Natural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New York.//**Natural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New York.//**Natural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New York.//**Natural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New York.//**Natural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New York.//**Natural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New York.//**Natural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New York.//**Natural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New York.//**Natural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New York.//**Natural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New York.//**Natural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New York.//**Natural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New York.//**Natural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New York.//**Natural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New York.//**Natural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York declined by -96%.</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York, a 100% setting provides for an additional 3378 MW of demand response capacity in 2050 (on top of a BAU quantity of 1093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65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4" sqref="A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87" t="s">
        <v>490</v>
      </c>
      <c r="B2" s="587"/>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92" t="s">
        <v>493</v>
      </c>
      <c r="B6" s="323" t="s">
        <v>494</v>
      </c>
      <c r="C6" s="323" t="s">
        <v>495</v>
      </c>
      <c r="D6" s="323" t="s">
        <v>496</v>
      </c>
      <c r="E6" s="323" t="s">
        <v>497</v>
      </c>
      <c r="F6" s="323" t="s">
        <v>498</v>
      </c>
      <c r="G6" s="323" t="s">
        <v>499</v>
      </c>
      <c r="H6" s="323" t="s">
        <v>500</v>
      </c>
    </row>
    <row r="7" spans="1:8" ht="15" thickBot="1" x14ac:dyDescent="0.4">
      <c r="A7" s="593"/>
      <c r="B7" s="594" t="s">
        <v>501</v>
      </c>
      <c r="C7" s="595"/>
      <c r="D7" s="595"/>
      <c r="E7" s="595"/>
      <c r="F7" s="595"/>
      <c r="G7" s="595"/>
      <c r="H7" s="596"/>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97" t="s">
        <v>551</v>
      </c>
      <c r="B68" s="598"/>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99" t="s">
        <v>493</v>
      </c>
      <c r="B71" s="602" t="s">
        <v>553</v>
      </c>
      <c r="C71" s="603"/>
      <c r="D71" s="602" t="s">
        <v>554</v>
      </c>
      <c r="E71" s="604"/>
      <c r="F71" s="605"/>
      <c r="G71" s="602" t="s">
        <v>555</v>
      </c>
      <c r="H71" s="606"/>
      <c r="I71" s="606"/>
      <c r="J71" s="603"/>
    </row>
    <row r="72" spans="1:10" x14ac:dyDescent="0.35">
      <c r="A72" s="600"/>
      <c r="B72" s="607" t="s">
        <v>556</v>
      </c>
      <c r="C72" s="608"/>
      <c r="D72" s="611" t="s">
        <v>557</v>
      </c>
      <c r="E72" s="607" t="s">
        <v>495</v>
      </c>
      <c r="F72" s="608" t="s">
        <v>496</v>
      </c>
      <c r="G72" s="611" t="s">
        <v>558</v>
      </c>
      <c r="H72" s="611" t="s">
        <v>495</v>
      </c>
      <c r="I72" s="611" t="s">
        <v>496</v>
      </c>
      <c r="J72" s="319" t="s">
        <v>494</v>
      </c>
    </row>
    <row r="73" spans="1:10" x14ac:dyDescent="0.35">
      <c r="A73" s="600"/>
      <c r="B73" s="609"/>
      <c r="C73" s="610"/>
      <c r="D73" s="612"/>
      <c r="E73" s="609"/>
      <c r="F73" s="610"/>
      <c r="G73" s="613"/>
      <c r="H73" s="612"/>
      <c r="I73" s="612"/>
      <c r="J73" s="319" t="s">
        <v>559</v>
      </c>
    </row>
    <row r="74" spans="1:10" ht="15" thickBot="1" x14ac:dyDescent="0.4">
      <c r="A74" s="601"/>
      <c r="B74" s="322" t="s">
        <v>560</v>
      </c>
      <c r="C74" s="56" t="s">
        <v>561</v>
      </c>
      <c r="D74" s="56" t="s">
        <v>562</v>
      </c>
      <c r="E74" s="590" t="s">
        <v>563</v>
      </c>
      <c r="F74" s="591"/>
      <c r="G74" s="590" t="s">
        <v>501</v>
      </c>
      <c r="H74" s="588"/>
      <c r="I74" s="588"/>
      <c r="J74" s="589"/>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87" t="s">
        <v>626</v>
      </c>
      <c r="B409" s="587"/>
      <c r="C409" s="587"/>
      <c r="D409" s="587"/>
      <c r="E409" s="587"/>
      <c r="F409" s="587"/>
      <c r="G409" s="587"/>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1" t="s">
        <v>501</v>
      </c>
      <c r="C414" s="581"/>
      <c r="D414" s="582"/>
      <c r="E414" s="580" t="s">
        <v>634</v>
      </c>
      <c r="F414" s="581"/>
      <c r="G414" s="582"/>
      <c r="H414" s="580" t="s">
        <v>501</v>
      </c>
      <c r="I414" s="588"/>
      <c r="J414" s="588"/>
      <c r="K414" s="588"/>
      <c r="L414" s="588"/>
      <c r="M414" s="589"/>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84" t="s">
        <v>679</v>
      </c>
      <c r="B466" s="584"/>
      <c r="C466" s="584"/>
      <c r="D466" s="584"/>
      <c r="E466" s="584"/>
      <c r="F466" s="584"/>
      <c r="G466" s="584"/>
      <c r="H466" s="584"/>
      <c r="I466" s="584"/>
      <c r="J466" s="584"/>
      <c r="K466" s="584"/>
      <c r="L466" s="584"/>
      <c r="M466" s="584"/>
      <c r="N466" s="584"/>
      <c r="O466" s="584"/>
      <c r="P466" s="584"/>
      <c r="Q466" s="584"/>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578"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579"/>
      <c r="B471" s="580" t="s">
        <v>3275</v>
      </c>
      <c r="C471" s="581"/>
      <c r="D471" s="581"/>
      <c r="E471" s="581"/>
      <c r="F471" s="581"/>
      <c r="G471" s="581"/>
      <c r="H471" s="581"/>
      <c r="I471" s="581"/>
      <c r="J471" s="581"/>
      <c r="K471" s="581"/>
      <c r="L471" s="581"/>
      <c r="M471" s="581"/>
      <c r="N471" s="581"/>
      <c r="O471" s="581"/>
      <c r="P471" s="581"/>
      <c r="Q471" s="581"/>
      <c r="R471" s="582"/>
      <c r="S471" s="320"/>
      <c r="T471" s="320"/>
      <c r="U471" s="571" t="s">
        <v>714</v>
      </c>
      <c r="V471" s="572"/>
      <c r="W471" s="580" t="s">
        <v>3275</v>
      </c>
      <c r="X471" s="581"/>
      <c r="Y471" s="581"/>
      <c r="Z471" s="581"/>
      <c r="AA471" s="581"/>
      <c r="AB471" s="581"/>
      <c r="AC471" s="582"/>
      <c r="AD471" s="320"/>
      <c r="AE471" s="320"/>
      <c r="AF471" s="571" t="s">
        <v>714</v>
      </c>
      <c r="AG471" s="572"/>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71" t="s">
        <v>714</v>
      </c>
      <c r="C501" s="585"/>
      <c r="D501" s="585"/>
      <c r="E501" s="585"/>
      <c r="F501" s="585"/>
      <c r="G501" s="585"/>
      <c r="H501" s="585"/>
      <c r="I501" s="585"/>
      <c r="J501" s="585"/>
      <c r="K501" s="585"/>
      <c r="L501" s="585"/>
      <c r="M501" s="585"/>
      <c r="N501" s="585"/>
      <c r="O501" s="585"/>
      <c r="P501" s="585"/>
      <c r="Q501" s="585"/>
      <c r="R501" s="585"/>
      <c r="S501" s="585"/>
      <c r="T501" s="585"/>
      <c r="U501" s="585"/>
      <c r="V501" s="585"/>
      <c r="W501" s="585"/>
      <c r="X501" s="585"/>
      <c r="Y501" s="585"/>
      <c r="Z501" s="585"/>
      <c r="AA501" s="585"/>
      <c r="AB501" s="585"/>
      <c r="AC501" s="585"/>
      <c r="AD501" s="585"/>
      <c r="AE501" s="585"/>
      <c r="AF501" s="585"/>
      <c r="AG501" s="585"/>
      <c r="AH501" s="585"/>
      <c r="AI501" s="585"/>
      <c r="AJ501" s="586"/>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1" t="s">
        <v>501</v>
      </c>
      <c r="C518" s="581"/>
      <c r="D518" s="581"/>
      <c r="E518" s="581"/>
      <c r="F518" s="581"/>
      <c r="G518" s="582"/>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573" t="s">
        <v>493</v>
      </c>
      <c r="B604" s="74" t="s">
        <v>782</v>
      </c>
      <c r="C604" s="74" t="s">
        <v>783</v>
      </c>
      <c r="D604" s="74" t="s">
        <v>784</v>
      </c>
      <c r="E604" s="74" t="s">
        <v>632</v>
      </c>
      <c r="F604" s="74" t="s">
        <v>498</v>
      </c>
      <c r="G604" s="74" t="s">
        <v>499</v>
      </c>
    </row>
    <row r="605" spans="1:7" ht="15" thickBot="1" x14ac:dyDescent="0.4">
      <c r="A605" s="574"/>
      <c r="B605" s="575" t="s">
        <v>501</v>
      </c>
      <c r="C605" s="576"/>
      <c r="D605" s="576"/>
      <c r="E605" s="576"/>
      <c r="F605" s="576"/>
      <c r="G605" s="577"/>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583" t="s">
        <v>808</v>
      </c>
      <c r="B632" s="58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566" t="s">
        <v>809</v>
      </c>
      <c r="B636" s="298" t="s">
        <v>810</v>
      </c>
      <c r="C636" s="299" t="s">
        <v>495</v>
      </c>
      <c r="D636" s="299" t="s">
        <v>496</v>
      </c>
      <c r="E636" s="299" t="s">
        <v>632</v>
      </c>
      <c r="F636" s="300" t="s">
        <v>498</v>
      </c>
      <c r="G636" s="301" t="s">
        <v>499</v>
      </c>
      <c r="H636" s="300" t="s">
        <v>633</v>
      </c>
    </row>
    <row r="637" spans="1:8" ht="15" thickBot="1" x14ac:dyDescent="0.4">
      <c r="A637" s="567"/>
      <c r="B637" s="568" t="s">
        <v>501</v>
      </c>
      <c r="C637" s="569"/>
      <c r="D637" s="569"/>
      <c r="E637" s="569"/>
      <c r="F637" s="569"/>
      <c r="G637" s="569"/>
      <c r="H637" s="570"/>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8" t="s">
        <v>11</v>
      </c>
      <c r="B1" s="618"/>
      <c r="C1" s="618"/>
      <c r="D1" s="618"/>
      <c r="E1" s="618"/>
    </row>
    <row r="2" spans="1:5" x14ac:dyDescent="0.35">
      <c r="A2" s="619" t="s">
        <v>155</v>
      </c>
      <c r="B2" s="619"/>
      <c r="C2" s="619"/>
      <c r="D2" s="619"/>
      <c r="E2" s="619"/>
    </row>
    <row r="19" spans="1:5" x14ac:dyDescent="0.35">
      <c r="A19" s="6" t="s">
        <v>156</v>
      </c>
    </row>
    <row r="20" spans="1:5" x14ac:dyDescent="0.35">
      <c r="A20" s="6">
        <v>155400</v>
      </c>
      <c r="B20" s="6" t="s">
        <v>157</v>
      </c>
    </row>
    <row r="21" spans="1:5" x14ac:dyDescent="0.35">
      <c r="A21" s="619" t="s">
        <v>158</v>
      </c>
      <c r="B21" s="619"/>
      <c r="C21" s="619"/>
      <c r="D21" s="619"/>
      <c r="E21" s="619"/>
    </row>
    <row r="38" spans="1:5" x14ac:dyDescent="0.35">
      <c r="A38" s="6" t="s">
        <v>156</v>
      </c>
    </row>
    <row r="39" spans="1:5" x14ac:dyDescent="0.35">
      <c r="A39" s="6">
        <v>100800</v>
      </c>
      <c r="B39" s="6" t="s">
        <v>157</v>
      </c>
    </row>
    <row r="40" spans="1:5" x14ac:dyDescent="0.35">
      <c r="A40" s="619" t="s">
        <v>159</v>
      </c>
      <c r="B40" s="619"/>
      <c r="C40" s="619"/>
      <c r="D40" s="619"/>
      <c r="E40" s="619"/>
    </row>
    <row r="57" spans="1:5" ht="15" thickBot="1" x14ac:dyDescent="0.4">
      <c r="A57" s="6" t="s">
        <v>156</v>
      </c>
    </row>
    <row r="58" spans="1:5" ht="15" thickBot="1" x14ac:dyDescent="0.4">
      <c r="A58" s="7">
        <v>194000</v>
      </c>
      <c r="B58" s="6" t="s">
        <v>160</v>
      </c>
    </row>
    <row r="60" spans="1:5" x14ac:dyDescent="0.35">
      <c r="A60" s="618" t="s">
        <v>161</v>
      </c>
      <c r="B60" s="618"/>
      <c r="C60" s="618"/>
      <c r="D60" s="618"/>
      <c r="E60" s="618"/>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8" t="s">
        <v>162</v>
      </c>
      <c r="B89" s="618"/>
      <c r="C89" s="618"/>
      <c r="D89" s="618"/>
      <c r="E89" s="618"/>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8" t="s">
        <v>163</v>
      </c>
      <c r="B98" s="618"/>
      <c r="C98" s="618"/>
      <c r="D98" s="618"/>
      <c r="E98" s="618"/>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8" t="s">
        <v>165</v>
      </c>
      <c r="B109" s="618"/>
      <c r="C109" s="618"/>
      <c r="D109" s="618"/>
      <c r="E109" s="618"/>
    </row>
    <row r="110" spans="1:5" ht="15" thickBot="1" x14ac:dyDescent="0.4"/>
    <row r="111" spans="1:5" ht="15" thickBot="1" x14ac:dyDescent="0.4">
      <c r="A111" s="15">
        <f>A122</f>
        <v>0.20481927710843381</v>
      </c>
      <c r="B111" s="6" t="s">
        <v>393</v>
      </c>
    </row>
    <row r="113" spans="1:12" x14ac:dyDescent="0.35">
      <c r="A113" s="618" t="s">
        <v>164</v>
      </c>
      <c r="B113" s="618"/>
      <c r="C113" s="618"/>
      <c r="D113" s="618"/>
      <c r="E113" s="618"/>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8" t="s">
        <v>394</v>
      </c>
      <c r="B124" s="618"/>
      <c r="C124" s="618"/>
      <c r="D124" s="618"/>
      <c r="E124" s="618"/>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8" t="s">
        <v>105</v>
      </c>
      <c r="B134" s="618"/>
      <c r="C134" s="618"/>
      <c r="D134" s="618"/>
      <c r="E134" s="618"/>
    </row>
    <row r="135" spans="1:12" x14ac:dyDescent="0.35">
      <c r="A135" s="22" t="s">
        <v>409</v>
      </c>
      <c r="B135" s="23"/>
      <c r="C135" s="23"/>
      <c r="D135" s="23"/>
      <c r="E135" s="23"/>
      <c r="F135" s="23"/>
      <c r="G135" s="23"/>
    </row>
    <row r="136" spans="1:12" x14ac:dyDescent="0.35">
      <c r="A136" s="24"/>
      <c r="B136" s="615" t="s">
        <v>410</v>
      </c>
      <c r="C136" s="616"/>
      <c r="D136" s="616"/>
      <c r="E136" s="617"/>
      <c r="F136" s="23"/>
      <c r="G136" s="23"/>
    </row>
    <row r="137" spans="1:12" x14ac:dyDescent="0.35">
      <c r="A137" s="25"/>
      <c r="B137" s="615" t="s">
        <v>411</v>
      </c>
      <c r="C137" s="617"/>
      <c r="D137" s="615" t="s">
        <v>412</v>
      </c>
      <c r="E137" s="617"/>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8" t="s">
        <v>168</v>
      </c>
      <c r="B165" s="618"/>
      <c r="C165" s="618"/>
      <c r="D165" s="618"/>
      <c r="E165" s="618"/>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8" t="s">
        <v>401</v>
      </c>
      <c r="B169" s="618"/>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8" t="s">
        <v>174</v>
      </c>
      <c r="B174" s="618"/>
      <c r="C174" s="618"/>
      <c r="D174" s="618"/>
      <c r="E174" s="618"/>
    </row>
    <row r="175" spans="1:7" ht="15" thickBot="1" x14ac:dyDescent="0.4">
      <c r="A175" s="19" t="s">
        <v>408</v>
      </c>
      <c r="B175" s="41">
        <v>0.1246</v>
      </c>
    </row>
    <row r="176" spans="1:7" ht="15" thickBot="1" x14ac:dyDescent="0.4">
      <c r="A176" s="19" t="s">
        <v>405</v>
      </c>
      <c r="B176" s="40">
        <f>1-B175</f>
        <v>0.87539999999999996</v>
      </c>
    </row>
    <row r="178" spans="1:5" x14ac:dyDescent="0.35">
      <c r="A178" s="618" t="s">
        <v>171</v>
      </c>
      <c r="B178" s="618"/>
      <c r="C178" s="618"/>
      <c r="D178" s="618"/>
      <c r="E178" s="618"/>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8" t="s">
        <v>173</v>
      </c>
      <c r="B183" s="618"/>
      <c r="C183" s="618"/>
      <c r="D183" s="618"/>
      <c r="E183" s="618"/>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8" t="s">
        <v>184</v>
      </c>
      <c r="B191" s="618"/>
      <c r="C191" s="618"/>
      <c r="D191" s="618"/>
      <c r="E191" s="618"/>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4" t="s">
        <v>3113</v>
      </c>
      <c r="C201" s="614"/>
      <c r="D201" s="614"/>
      <c r="E201" s="614"/>
      <c r="F201" s="614"/>
      <c r="G201" s="614"/>
      <c r="H201" s="614"/>
      <c r="I201" s="614"/>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4" t="s">
        <v>3113</v>
      </c>
      <c r="C209" s="614"/>
      <c r="D209" s="614"/>
      <c r="E209" s="614"/>
      <c r="F209" s="614"/>
      <c r="G209" s="614"/>
      <c r="H209" s="614"/>
      <c r="I209" s="614"/>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4" t="s">
        <v>3113</v>
      </c>
      <c r="C217" s="614"/>
      <c r="D217" s="614"/>
      <c r="E217" s="614"/>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2022-01-13T21:28:51Z</dcterms:modified>
</cp:coreProperties>
</file>